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IV_Reboisement Naudet_Morvan_Bélin-Béliet 30 (33)\Dossier d_instruction\"/>
    </mc:Choice>
  </mc:AlternateContent>
  <xr:revisionPtr revIDLastSave="0" documentId="13_ncr:1_{AAF36AA9-3FCC-4FAC-A354-28801750D8F4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AN124" i="2" l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41" i="2" l="1"/>
  <c r="AN139" i="2"/>
  <c r="AN66" i="2"/>
  <c r="AN58" i="2"/>
  <c r="AN171" i="2"/>
  <c r="AN21" i="2"/>
  <c r="AN73" i="2"/>
  <c r="AN176" i="2"/>
  <c r="AN150" i="2"/>
  <c r="AN53" i="2"/>
  <c r="AN20" i="2"/>
  <c r="AN185" i="2"/>
  <c r="AN203" i="2"/>
  <c r="AN55" i="2"/>
  <c r="AN25" i="2"/>
  <c r="AN54" i="2"/>
  <c r="AN149" i="2"/>
  <c r="AN4" i="2"/>
  <c r="AN16" i="2"/>
  <c r="AN57" i="2"/>
  <c r="AN173" i="2"/>
  <c r="AN8" i="2"/>
  <c r="AN28" i="2"/>
  <c r="AN64" i="2"/>
  <c r="AN146" i="2"/>
  <c r="AN9" i="2"/>
  <c r="AN52" i="2"/>
  <c r="AN101" i="2"/>
  <c r="AN148" i="2"/>
  <c r="AN145" i="2"/>
  <c r="AN82" i="2"/>
  <c r="AN111" i="2"/>
  <c r="AN17" i="2"/>
  <c r="AN36" i="2"/>
  <c r="AN122" i="2"/>
  <c r="AN186" i="2"/>
  <c r="AN158" i="2"/>
  <c r="AN24" i="2"/>
  <c r="AN38" i="2"/>
  <c r="AN105" i="2"/>
  <c r="AN137" i="2"/>
  <c r="AN136" i="2"/>
  <c r="AN170" i="2"/>
  <c r="AN79" i="2"/>
  <c r="AN47" i="2"/>
  <c r="AN189" i="2"/>
  <c r="AN27" i="2"/>
  <c r="AN59" i="2"/>
  <c r="AN29" i="2"/>
  <c r="AN195" i="2"/>
  <c r="AN92" i="2"/>
  <c r="AN112" i="2"/>
  <c r="AN12" i="2"/>
  <c r="AN88" i="2"/>
  <c r="AN84" i="2"/>
  <c r="AN49" i="2"/>
  <c r="AN81" i="2"/>
  <c r="AN94" i="2"/>
  <c r="AN15" i="2"/>
  <c r="AN71" i="2"/>
  <c r="AN14" i="2"/>
  <c r="AN34" i="2"/>
  <c r="AN131" i="2"/>
  <c r="AN192" i="2"/>
  <c r="AN113" i="2"/>
  <c r="AN154" i="2"/>
  <c r="AN104" i="2"/>
  <c r="AN60" i="2"/>
  <c r="AN6" i="2"/>
  <c r="AN40" i="2"/>
  <c r="AN77" i="2"/>
  <c r="AN110" i="2"/>
  <c r="AN99" i="2"/>
  <c r="AN178" i="2"/>
  <c r="AN96" i="2"/>
  <c r="AN50" i="2"/>
  <c r="AN182" i="2"/>
  <c r="AN22" i="2"/>
  <c r="AN184" i="2"/>
  <c r="AN23" i="2"/>
  <c r="AN62" i="2"/>
  <c r="AN119" i="2"/>
  <c r="AN161" i="2"/>
  <c r="AN18" i="2"/>
  <c r="AN30" i="2"/>
  <c r="AN44" i="2"/>
  <c r="AN31" i="2"/>
  <c r="AN125" i="2"/>
  <c r="AN7" i="2"/>
  <c r="AN100" i="2"/>
  <c r="AN85" i="2"/>
  <c r="AN127" i="2"/>
  <c r="AN103" i="2"/>
  <c r="AN95" i="2"/>
  <c r="AN56" i="2"/>
  <c r="AN118" i="2"/>
  <c r="AN133" i="2"/>
  <c r="AN70" i="2"/>
  <c r="AN63" i="2"/>
  <c r="AN201" i="2"/>
  <c r="AN98" i="2"/>
  <c r="AN13" i="2"/>
  <c r="AN179" i="2"/>
  <c r="AN74" i="2"/>
  <c r="AN142" i="2"/>
  <c r="AN72" i="2"/>
  <c r="AN86" i="2"/>
  <c r="AN11" i="2"/>
  <c r="AN197" i="2"/>
  <c r="AN180" i="2"/>
  <c r="AN169" i="2"/>
  <c r="AN10" i="2"/>
  <c r="AN68" i="2"/>
  <c r="AN115" i="2"/>
  <c r="AN165" i="2"/>
  <c r="AN107" i="2"/>
  <c r="AN33" i="2"/>
  <c r="AN35" i="2"/>
  <c r="AN135" i="2"/>
  <c r="AN177" i="2"/>
  <c r="AN188" i="2"/>
  <c r="AN5" i="2"/>
  <c r="AN67" i="2"/>
  <c r="AN128" i="2"/>
  <c r="AN194" i="2"/>
  <c r="AN153" i="2"/>
  <c r="AN167" i="2"/>
  <c r="AN155" i="2"/>
  <c r="AN129" i="2"/>
  <c r="AN130" i="2"/>
  <c r="AN126" i="2"/>
  <c r="AN80" i="2"/>
  <c r="AN196" i="2"/>
  <c r="AN83" i="2"/>
  <c r="AN199" i="2"/>
  <c r="AN61" i="2"/>
  <c r="AN37" i="2"/>
  <c r="AN121" i="2"/>
  <c r="AN19" i="2"/>
  <c r="AN102" i="2"/>
  <c r="AN87" i="2"/>
  <c r="AN43" i="2"/>
  <c r="AN174" i="2"/>
  <c r="AN90" i="2"/>
  <c r="AN117" i="2"/>
  <c r="AN147" i="2"/>
  <c r="AN48" i="2"/>
  <c r="AN157" i="2"/>
  <c r="AN120" i="2"/>
  <c r="AN69" i="2"/>
  <c r="AN26" i="2"/>
  <c r="AN106" i="2"/>
  <c r="AN172" i="2"/>
  <c r="AN141" i="2"/>
  <c r="AN163" i="2"/>
  <c r="AN159" i="2"/>
  <c r="AN42" i="2"/>
  <c r="AN39" i="2"/>
  <c r="AN32" i="2"/>
  <c r="AN162" i="2"/>
  <c r="AN152" i="2"/>
  <c r="AN193" i="2"/>
  <c r="AN144" i="2"/>
  <c r="AN190" i="2"/>
  <c r="AN191" i="2"/>
  <c r="AN89" i="2"/>
  <c r="AN156" i="2"/>
  <c r="AN166" i="2"/>
  <c r="AN76" i="2"/>
  <c r="AN65" i="2"/>
  <c r="AN202" i="2"/>
  <c r="AN97" i="2"/>
  <c r="AN108" i="2"/>
  <c r="AN93" i="2"/>
  <c r="AN109" i="2"/>
  <c r="AN3" i="2"/>
  <c r="C7" i="4" s="1"/>
  <c r="E7" i="4" s="1"/>
  <c r="F7" i="4" s="1"/>
  <c r="G7" i="4" s="1"/>
  <c r="L7" i="4" s="1"/>
  <c r="AN198" i="2"/>
  <c r="AN168" i="2"/>
  <c r="AN46" i="2"/>
  <c r="AN134" i="2"/>
  <c r="AN160" i="2"/>
  <c r="AN164" i="2"/>
  <c r="AN151" i="2"/>
  <c r="AN91" i="2"/>
  <c r="AN175" i="2"/>
  <c r="AN181" i="2"/>
  <c r="AN75" i="2"/>
  <c r="AN143" i="2"/>
  <c r="AN140" i="2"/>
  <c r="AN51" i="2"/>
  <c r="AN138" i="2"/>
  <c r="AN123" i="2"/>
  <c r="AN78" i="2"/>
  <c r="AN116" i="2"/>
  <c r="AN132" i="2"/>
  <c r="AN45" i="2"/>
  <c r="AN183" i="2"/>
  <c r="AN200" i="2"/>
  <c r="AN187" i="2"/>
  <c r="AN11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CD163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64" i="2" l="1"/>
  <c r="CD176" i="2"/>
  <c r="CD188" i="2"/>
  <c r="CD140" i="2"/>
  <c r="CD82" i="2"/>
  <c r="CD52" i="2"/>
  <c r="CD55" i="2"/>
  <c r="CD51" i="2"/>
  <c r="CD113" i="2"/>
  <c r="CD131" i="2"/>
  <c r="CD126" i="2"/>
  <c r="CD71" i="2"/>
  <c r="CD74" i="2"/>
  <c r="CD107" i="2"/>
  <c r="CD148" i="2"/>
  <c r="CD132" i="2"/>
  <c r="CD182" i="2"/>
  <c r="CD23" i="2"/>
  <c r="CD73" i="2"/>
  <c r="CD129" i="2"/>
  <c r="CD137" i="2"/>
  <c r="CD114" i="2"/>
  <c r="CD87" i="2"/>
  <c r="CD192" i="2"/>
  <c r="CD185" i="2"/>
  <c r="CD134" i="2"/>
  <c r="CD59" i="2"/>
  <c r="CD94" i="2"/>
  <c r="CD152" i="2"/>
  <c r="CD4" i="2"/>
  <c r="CD75" i="2"/>
  <c r="CD145" i="2"/>
  <c r="CD61" i="2"/>
  <c r="CD11" i="2"/>
  <c r="CD37" i="2"/>
  <c r="CD6" i="2"/>
  <c r="CD180" i="2"/>
  <c r="CD44" i="2"/>
  <c r="CD72" i="2"/>
  <c r="CD130" i="2"/>
  <c r="CD40" i="2"/>
  <c r="CD85" i="2"/>
  <c r="CD106" i="2"/>
  <c r="CD202" i="2"/>
  <c r="CD190" i="2"/>
  <c r="CD68" i="2"/>
  <c r="CD12" i="2"/>
  <c r="CD60" i="2"/>
  <c r="CD10" i="2"/>
  <c r="CD122" i="2"/>
  <c r="CD13" i="2"/>
  <c r="CD110" i="2"/>
  <c r="CD178" i="2"/>
  <c r="CD168" i="2"/>
  <c r="CD199" i="2"/>
  <c r="CD155" i="2"/>
  <c r="CD171" i="2"/>
  <c r="CD22" i="2"/>
  <c r="CD194" i="2"/>
  <c r="CD198" i="2"/>
  <c r="CD101" i="2"/>
  <c r="CD102" i="2"/>
  <c r="CD43" i="2"/>
  <c r="CD200" i="2"/>
  <c r="CD146" i="2"/>
  <c r="CD189" i="2"/>
  <c r="CD119" i="2"/>
  <c r="CD170" i="2"/>
  <c r="CD124" i="2"/>
  <c r="CD41" i="2"/>
  <c r="CD26" i="2"/>
  <c r="CD35" i="2"/>
  <c r="CD79" i="2"/>
  <c r="CD45" i="2"/>
  <c r="CD77" i="2"/>
  <c r="CD201" i="2"/>
  <c r="CD147" i="2"/>
  <c r="CD103" i="2"/>
  <c r="CD142" i="2"/>
  <c r="CD150" i="2"/>
  <c r="CD48" i="2"/>
  <c r="CD162" i="2"/>
  <c r="CD186" i="2"/>
  <c r="CD175" i="2"/>
  <c r="CD191" i="2"/>
  <c r="CD27" i="2"/>
  <c r="CD21" i="2"/>
  <c r="CD14" i="2"/>
  <c r="CD95" i="2"/>
  <c r="CD66" i="2"/>
  <c r="CD24" i="2"/>
  <c r="CD121" i="2"/>
  <c r="CD141" i="2"/>
  <c r="CD108" i="2"/>
  <c r="CD177" i="2"/>
  <c r="CD158" i="2"/>
  <c r="CD80" i="2"/>
  <c r="CD120" i="2"/>
  <c r="CD172" i="2"/>
  <c r="CD78" i="2"/>
  <c r="CD164" i="2"/>
  <c r="CD166" i="2"/>
  <c r="CD28" i="2"/>
  <c r="CD144" i="2"/>
  <c r="CD69" i="2"/>
  <c r="CD128" i="2"/>
  <c r="CD89" i="2"/>
  <c r="CD165" i="2"/>
  <c r="CD105" i="2"/>
  <c r="CD84" i="2"/>
  <c r="CD81" i="2"/>
  <c r="CD193" i="2"/>
  <c r="CD53" i="2"/>
  <c r="CD104" i="2"/>
  <c r="CD97" i="2"/>
  <c r="CD30" i="2"/>
  <c r="CD187" i="2"/>
  <c r="CD109" i="2"/>
  <c r="CD183" i="2"/>
  <c r="CD17" i="2"/>
  <c r="CD143" i="2"/>
  <c r="CD118" i="2"/>
  <c r="CD19" i="2"/>
  <c r="CD125" i="2"/>
  <c r="CD157" i="2"/>
  <c r="CD47" i="2"/>
  <c r="CD161" i="2"/>
  <c r="CD127" i="2"/>
  <c r="CD20" i="2"/>
  <c r="CD65" i="2"/>
  <c r="CD92" i="2"/>
  <c r="CD57" i="2"/>
  <c r="CD7" i="2"/>
  <c r="CD197" i="2"/>
  <c r="CD18" i="2"/>
  <c r="CD115" i="2"/>
  <c r="CD25" i="2"/>
  <c r="CD3" i="2"/>
  <c r="C9" i="4" s="1"/>
  <c r="E9" i="4" s="1"/>
  <c r="F9" i="4" s="1"/>
  <c r="G9" i="4" s="1"/>
  <c r="L9" i="4" s="1"/>
  <c r="CD151" i="2"/>
  <c r="CD46" i="2"/>
  <c r="CD133" i="2"/>
  <c r="CD15" i="2"/>
  <c r="CD62" i="2"/>
  <c r="CD156" i="2"/>
  <c r="CD86" i="2"/>
  <c r="CD154" i="2"/>
  <c r="CD5" i="2"/>
  <c r="CD88" i="2"/>
  <c r="CD76" i="2"/>
  <c r="CD39" i="2"/>
  <c r="CD123" i="2"/>
  <c r="CD38" i="2"/>
  <c r="CD16" i="2"/>
  <c r="CD138" i="2"/>
  <c r="CD8" i="2"/>
  <c r="CD111" i="2"/>
  <c r="CD149" i="2"/>
  <c r="CD54" i="2"/>
  <c r="CD70" i="2"/>
  <c r="CD50" i="2"/>
  <c r="CD67" i="2"/>
  <c r="CD96" i="2"/>
  <c r="CD99" i="2"/>
  <c r="CD31" i="2"/>
  <c r="CD112" i="2"/>
  <c r="CD116" i="2"/>
  <c r="CD42" i="2"/>
  <c r="CD93" i="2"/>
  <c r="CD167" i="2"/>
  <c r="CD174" i="2"/>
  <c r="CD153" i="2"/>
  <c r="CD36" i="2"/>
  <c r="CD139" i="2"/>
  <c r="CD9" i="2"/>
  <c r="CD173" i="2"/>
  <c r="CD83" i="2"/>
  <c r="CD179" i="2"/>
  <c r="CD203" i="2"/>
  <c r="CD32" i="2"/>
  <c r="CD135" i="2"/>
  <c r="CD159" i="2"/>
  <c r="CD169" i="2"/>
  <c r="CD160" i="2"/>
  <c r="CD98" i="2"/>
  <c r="CD181" i="2"/>
  <c r="CD117" i="2"/>
  <c r="CD49" i="2"/>
  <c r="CD195" i="2"/>
  <c r="CD56" i="2"/>
  <c r="CD58" i="2"/>
  <c r="CD196" i="2"/>
  <c r="CD91" i="2"/>
  <c r="CD184" i="2"/>
  <c r="CD33" i="2"/>
  <c r="CD63" i="2"/>
  <c r="CD136" i="2"/>
  <c r="CD90" i="2"/>
  <c r="CD100" i="2"/>
  <c r="CD29" i="2"/>
  <c r="CD3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<sst xmlns="http://schemas.openxmlformats.org/spreadsheetml/2006/main" count="1173" uniqueCount="324">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</sst>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3.1819451359082325</c:v>
                </c:pt>
                <c:pt idx="2">
                  <c:v>3.6561093055605269</c:v>
                </c:pt>
                <c:pt idx="3">
                  <c:v>4.2011829668557237</c:v>
                </c:pt>
                <c:pt idx="4">
                  <c:v>4.8278057967046015</c:v>
                </c:pt>
                <c:pt idx="5">
                  <c:v>5.5482188952331306</c:v>
                </c:pt>
                <c:pt idx="6">
                  <c:v>6.3765065215654273</c:v>
                </c:pt>
                <c:pt idx="7">
                  <c:v>7.3288744174298373</c:v>
                </c:pt>
                <c:pt idx="8">
                  <c:v>8.4239702699346299</c:v>
                </c:pt>
                <c:pt idx="9">
                  <c:v>9.683252709038781</c:v>
                </c:pt>
                <c:pt idx="10">
                  <c:v>11.131416208056573</c:v>
                </c:pt>
                <c:pt idx="11">
                  <c:v>12.796880376619931</c:v>
                </c:pt>
                <c:pt idx="12">
                  <c:v>14.712353427519503</c:v>
                </c:pt>
                <c:pt idx="13">
                  <c:v>16.91548108785754</c:v>
                </c:pt>
                <c:pt idx="14">
                  <c:v>19.449593941068976</c:v>
                </c:pt>
                <c:pt idx="15">
                  <c:v>22.364568164301819</c:v>
                </c:pt>
                <c:pt idx="16">
                  <c:v>25.717816905407091</c:v>
                </c:pt>
                <c:pt idx="17">
                  <c:v>29.575432171505483</c:v>
                </c:pt>
                <c:pt idx="18">
                  <c:v>34.013500129974105</c:v>
                </c:pt>
                <c:pt idx="19">
                  <c:v>39.119616214073943</c:v>
                </c:pt>
                <c:pt idx="20">
                  <c:v>44.99463045005897</c:v>
                </c:pt>
                <c:pt idx="21">
                  <c:v>51.754658062043887</c:v>
                </c:pt>
                <c:pt idx="22">
                  <c:v>59.533395759233265</c:v>
                </c:pt>
                <c:pt idx="23">
                  <c:v>68.484790275817076</c:v>
                </c:pt>
                <c:pt idx="24">
                  <c:v>78.786112842028956</c:v>
                </c:pt>
                <c:pt idx="25">
                  <c:v>90.641501459836533</c:v>
                </c:pt>
                <c:pt idx="26">
                  <c:v>104.28604230489708</c:v>
                </c:pt>
                <c:pt idx="27">
                  <c:v>119.99047246969921</c:v>
                </c:pt>
                <c:pt idx="28">
                  <c:v>138.06659882257733</c:v>
                </c:pt>
                <c:pt idx="29">
                  <c:v>158.87354223885268</c:v>
                </c:pt>
                <c:pt idx="30">
                  <c:v>182.82493315819741</c:v>
                </c:pt>
                <c:pt idx="31">
                  <c:v>201.84685600722059</c:v>
                </c:pt>
                <c:pt idx="32">
                  <c:v>220.82726043315935</c:v>
                </c:pt>
                <c:pt idx="33">
                  <c:v>239.77021736763245</c:v>
                </c:pt>
                <c:pt idx="34">
                  <c:v>258.67910142211252</c:v>
                </c:pt>
                <c:pt idx="35">
                  <c:v>277.55675329570983</c:v>
                </c:pt>
                <c:pt idx="36">
                  <c:v>296.40559559713978</c:v>
                </c:pt>
                <c:pt idx="37">
                  <c:v>315.22771761831916</c:v>
                </c:pt>
                <c:pt idx="38">
                  <c:v>334.02493877782882</c:v>
                </c:pt>
                <c:pt idx="39">
                  <c:v>352.79885702397706</c:v>
                </c:pt>
                <c:pt idx="40">
                  <c:v>371.550886389857</c:v>
                </c:pt>
                <c:pt idx="41">
                  <c:v>390.28228656742289</c:v>
                </c:pt>
                <c:pt idx="42">
                  <c:v>408.99418650594703</c:v>
                </c:pt>
                <c:pt idx="43">
                  <c:v>331.55643252592972</c:v>
                </c:pt>
                <c:pt idx="44">
                  <c:v>354.75272515526967</c:v>
                </c:pt>
                <c:pt idx="45">
                  <c:v>377.91580371194613</c:v>
                </c:pt>
                <c:pt idx="46">
                  <c:v>401.04798866828702</c:v>
                </c:pt>
                <c:pt idx="47">
                  <c:v>424.15131110662736</c:v>
                </c:pt>
                <c:pt idx="48">
                  <c:v>447.22756292942745</c:v>
                </c:pt>
                <c:pt idx="49">
                  <c:v>470.27833616446861</c:v>
                </c:pt>
                <c:pt idx="50">
                  <c:v>493.30505416244159</c:v>
                </c:pt>
                <c:pt idx="51">
                  <c:v>434.31819044355842</c:v>
                </c:pt>
                <c:pt idx="52">
                  <c:v>457.77988353774339</c:v>
                </c:pt>
                <c:pt idx="53">
                  <c:v>481.21590676813213</c:v>
                </c:pt>
                <c:pt idx="54">
                  <c:v>504.62768494297939</c:v>
                </c:pt>
                <c:pt idx="55">
                  <c:v>528.01649999840402</c:v>
                </c:pt>
                <c:pt idx="56">
                  <c:v>551.38351114626732</c:v>
                </c:pt>
                <c:pt idx="57">
                  <c:v>574.72977143049866</c:v>
                </c:pt>
                <c:pt idx="58">
                  <c:v>598.05624145479931</c:v>
                </c:pt>
                <c:pt idx="59">
                  <c:v>516.86951201653937</c:v>
                </c:pt>
                <c:pt idx="60">
                  <c:v>539.39523897525839</c:v>
                </c:pt>
                <c:pt idx="61">
                  <c:v>561.90121023682627</c:v>
                </c:pt>
                <c:pt idx="62">
                  <c:v>584.38832761339552</c:v>
                </c:pt>
                <c:pt idx="63">
                  <c:v>606.85741792448334</c:v>
                </c:pt>
                <c:pt idx="64">
                  <c:v>629.30924183461241</c:v>
                </c:pt>
                <c:pt idx="65">
                  <c:v>651.74450136511871</c:v>
                </c:pt>
                <c:pt idx="66">
                  <c:v>674.16384631870335</c:v>
                </c:pt>
                <c:pt idx="67">
                  <c:v>580.58986881560827</c:v>
                </c:pt>
                <c:pt idx="68">
                  <c:v>601.93876524125108</c:v>
                </c:pt>
                <c:pt idx="69">
                  <c:v>623.27193359951684</c:v>
                </c:pt>
                <c:pt idx="70">
                  <c:v>644.58998744265079</c:v>
                </c:pt>
                <c:pt idx="71">
                  <c:v>665.89349647315316</c:v>
                </c:pt>
                <c:pt idx="72">
                  <c:v>687.18299100842648</c:v>
                </c:pt>
                <c:pt idx="73">
                  <c:v>708.45896586388744</c:v>
                </c:pt>
                <c:pt idx="74">
                  <c:v>729.72188374581503</c:v>
                </c:pt>
                <c:pt idx="75">
                  <c:v>641.83586896908162</c:v>
                </c:pt>
                <c:pt idx="76">
                  <c:v>662.88944126039746</c:v>
                </c:pt>
                <c:pt idx="77">
                  <c:v>683.92925765899906</c:v>
                </c:pt>
                <c:pt idx="78">
                  <c:v>704.95580044718815</c:v>
                </c:pt>
                <c:pt idx="79">
                  <c:v>725.96952082404914</c:v>
                </c:pt>
                <c:pt idx="80">
                  <c:v>746.97084176855731</c:v>
                </c:pt>
                <c:pt idx="81">
                  <c:v>767.96016056429198</c:v>
                </c:pt>
                <c:pt idx="82">
                  <c:v>788.93785103409027</c:v>
                </c:pt>
                <c:pt idx="83">
                  <c:v>809.90426552493648</c:v>
                </c:pt>
                <c:pt idx="84">
                  <c:v>830.85973667687665</c:v>
                </c:pt>
                <c:pt idx="85">
                  <c:v>709.77586228469147</c:v>
                </c:pt>
                <c:pt idx="86">
                  <c:v>729.63467733719233</c:v>
                </c:pt>
                <c:pt idx="87">
                  <c:v>749.4824794801076</c:v>
                </c:pt>
                <c:pt idx="88">
                  <c:v>769.31960109850695</c:v>
                </c:pt>
                <c:pt idx="89">
                  <c:v>789.14635605830983</c:v>
                </c:pt>
                <c:pt idx="90">
                  <c:v>808.96304118681121</c:v>
                </c:pt>
                <c:pt idx="91">
                  <c:v>828.76993760075914</c:v>
                </c:pt>
                <c:pt idx="92">
                  <c:v>848.5673119010238</c:v>
                </c:pt>
                <c:pt idx="93">
                  <c:v>868.35541725011547</c:v>
                </c:pt>
                <c:pt idx="94">
                  <c:v>888.13449434650465</c:v>
                </c:pt>
                <c:pt idx="95">
                  <c:v>765.76156909524673</c:v>
                </c:pt>
                <c:pt idx="96">
                  <c:v>784.99666697658074</c:v>
                </c:pt>
                <c:pt idx="97">
                  <c:v>804.22223182095115</c:v>
                </c:pt>
                <c:pt idx="98">
                  <c:v>823.43852335436225</c:v>
                </c:pt>
                <c:pt idx="99">
                  <c:v>842.64578820663144</c:v>
                </c:pt>
                <c:pt idx="100">
                  <c:v>861.84426086120811</c:v>
                </c:pt>
                <c:pt idx="101">
                  <c:v>881.03416451606506</c:v>
                </c:pt>
                <c:pt idx="102">
                  <c:v>900.21571186577546</c:v>
                </c:pt>
                <c:pt idx="103">
                  <c:v>919.38910581355901</c:v>
                </c:pt>
                <c:pt idx="104">
                  <c:v>938.5545401209165</c:v>
                </c:pt>
                <c:pt idx="105">
                  <c:v>819.81441333595751</c:v>
                </c:pt>
                <c:pt idx="106">
                  <c:v>838.70984671037525</c:v>
                </c:pt>
                <c:pt idx="107">
                  <c:v>857.5967270533788</c:v>
                </c:pt>
                <c:pt idx="108">
                  <c:v>876.47526903063056</c:v>
                </c:pt>
                <c:pt idx="109">
                  <c:v>895.3456773179056</c:v>
                </c:pt>
                <c:pt idx="110">
                  <c:v>914.20814727097729</c:v>
                </c:pt>
                <c:pt idx="111">
                  <c:v>933.06286553740949</c:v>
                </c:pt>
                <c:pt idx="112">
                  <c:v>951.91001061639963</c:v>
                </c:pt>
                <c:pt idx="113">
                  <c:v>970.74975337203284</c:v>
                </c:pt>
                <c:pt idx="114">
                  <c:v>989.58225750468091</c:v>
                </c:pt>
                <c:pt idx="115">
                  <c:v>880.58378314934441</c:v>
                </c:pt>
                <c:pt idx="116">
                  <c:v>899.63983661165173</c:v>
                </c:pt>
                <c:pt idx="117">
                  <c:v>918.68783732534075</c:v>
                </c:pt>
                <c:pt idx="118">
                  <c:v>937.72797555507771</c:v>
                </c:pt>
                <c:pt idx="119">
                  <c:v>956.76043321942097</c:v>
                </c:pt>
                <c:pt idx="120">
                  <c:v>975.78538441900582</c:v>
                </c:pt>
                <c:pt idx="121">
                  <c:v>994.80299592144922</c:v>
                </c:pt>
                <c:pt idx="122">
                  <c:v>1013.813427607303</c:v>
                </c:pt>
                <c:pt idx="123">
                  <c:v>1032.8168328808654</c:v>
                </c:pt>
                <c:pt idx="124">
                  <c:v>1051.8133590492348</c:v>
                </c:pt>
                <c:pt idx="125">
                  <c:v>951.39640779235981</c:v>
                </c:pt>
                <c:pt idx="126">
                  <c:v>970.78398006523582</c:v>
                </c:pt>
                <c:pt idx="127">
                  <c:v>990.16388696884985</c:v>
                </c:pt>
                <c:pt idx="128">
                  <c:v>1009.5362994533681</c:v>
                </c:pt>
                <c:pt idx="129">
                  <c:v>1028.9013813826496</c:v>
                </c:pt>
                <c:pt idx="130">
                  <c:v>1048.2592899585006</c:v>
                </c:pt>
                <c:pt idx="131">
                  <c:v>1067.610176112014</c:v>
                </c:pt>
                <c:pt idx="132">
                  <c:v>1086.9541848650945</c:v>
                </c:pt>
                <c:pt idx="133">
                  <c:v>1106.2914556649623</c:v>
                </c:pt>
                <c:pt idx="134">
                  <c:v>1125.6221226940825</c:v>
                </c:pt>
                <c:pt idx="135">
                  <c:v>1019.9799828042305</c:v>
                </c:pt>
                <c:pt idx="136">
                  <c:v>1039.49157183077</c:v>
                </c:pt>
                <c:pt idx="137">
                  <c:v>1058.9959602156312</c:v>
                </c:pt>
                <c:pt idx="138">
                  <c:v>1078.4932990600203</c:v>
                </c:pt>
                <c:pt idx="139">
                  <c:v>1097.9837335647851</c:v>
                </c:pt>
                <c:pt idx="140">
                  <c:v>1117.4674033635572</c:v>
                </c:pt>
                <c:pt idx="141">
                  <c:v>1136.9444428314853</c:v>
                </c:pt>
                <c:pt idx="142">
                  <c:v>1156.414981371749</c:v>
                </c:pt>
                <c:pt idx="143">
                  <c:v>1175.8791436818112</c:v>
                </c:pt>
                <c:pt idx="144">
                  <c:v>1195.3370500011467</c:v>
                </c:pt>
                <c:pt idx="145">
                  <c:v>1087.8557531003703</c:v>
                </c:pt>
                <c:pt idx="146">
                  <c:v>1107.7867158748836</c:v>
                </c:pt>
                <c:pt idx="147">
                  <c:v>1127.7106736307112</c:v>
                </c:pt>
                <c:pt idx="148">
                  <c:v>1147.6277673640361</c:v>
                </c:pt>
                <c:pt idx="149">
                  <c:v>1167.5381327860471</c:v>
                </c:pt>
                <c:pt idx="150">
                  <c:v>1187.4419006095786</c:v>
                </c:pt>
                <c:pt idx="151">
                  <c:v>1207.3391968155606</c:v>
                </c:pt>
                <c:pt idx="152">
                  <c:v>1227.2301429010297</c:v>
                </c:pt>
                <c:pt idx="153">
                  <c:v>1247.114856110243</c:v>
                </c:pt>
                <c:pt idx="154">
                  <c:v>1266.9934496503233</c:v>
                </c:pt>
                <c:pt idx="155">
                  <c:v>1161.9586259528269</c:v>
                </c:pt>
                <c:pt idx="156">
                  <c:v>1182.1824481869592</c:v>
                </c:pt>
                <c:pt idx="157">
                  <c:v>1202.3995562798411</c:v>
                </c:pt>
                <c:pt idx="158">
                  <c:v>1222.6100788324077</c:v>
                </c:pt>
                <c:pt idx="159">
                  <c:v>1242.8141398545956</c:v>
                </c:pt>
                <c:pt idx="160">
                  <c:v>1263.0118590026857</c:v>
                </c:pt>
                <c:pt idx="161">
                  <c:v>1283.2033518007072</c:v>
                </c:pt>
                <c:pt idx="162">
                  <c:v>1303.3887298472018</c:v>
                </c:pt>
                <c:pt idx="163">
                  <c:v>1323.568101008543</c:v>
                </c:pt>
                <c:pt idx="164">
                  <c:v>1343.7415695998711</c:v>
                </c:pt>
                <c:pt idx="165">
                  <c:v>1228.9109086551337</c:v>
                </c:pt>
                <c:pt idx="166">
                  <c:v>1249.2991651028772</c:v>
                </c:pt>
                <c:pt idx="167">
                  <c:v>1269.6810004406454</c:v>
                </c:pt>
                <c:pt idx="168">
                  <c:v>1290.0565320803946</c:v>
                </c:pt>
                <c:pt idx="169">
                  <c:v>1310.4258734295236</c:v>
                </c:pt>
                <c:pt idx="170">
                  <c:v>1330.78913408881</c:v>
                </c:pt>
                <c:pt idx="171">
                  <c:v>1351.1464200376245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918.63986743018404</c:v>
                </c:pt>
                <c:pt idx="176">
                  <c:v>913.45425542817918</c:v>
                </c:pt>
                <c:pt idx="177">
                  <c:v>908.26805676486947</c:v>
                </c:pt>
                <c:pt idx="178">
                  <c:v>642.54225340285313</c:v>
                </c:pt>
                <c:pt idx="179">
                  <c:v>640.86255076052407</c:v>
                </c:pt>
                <c:pt idx="180">
                  <c:v>639.18275719466931</c:v>
                </c:pt>
                <c:pt idx="181">
                  <c:v>457.92471694363581</c:v>
                </c:pt>
                <c:pt idx="182">
                  <c:v>456.09395059528651</c:v>
                </c:pt>
                <c:pt idx="183">
                  <c:v>454.26302720294342</c:v>
                </c:pt>
                <c:pt idx="184">
                  <c:v>54.453502594312482</c:v>
                </c:pt>
                <c:pt idx="185">
                  <c:v>54.453502594312482</c:v>
                </c:pt>
                <c:pt idx="186">
                  <c:v>54.453502594312482</c:v>
                </c:pt>
                <c:pt idx="187">
                  <c:v>54.453502594312482</c:v>
                </c:pt>
                <c:pt idx="188">
                  <c:v>54.453502594312482</c:v>
                </c:pt>
                <c:pt idx="189">
                  <c:v>54.453502594312482</c:v>
                </c:pt>
                <c:pt idx="190">
                  <c:v>54.453502594312482</c:v>
                </c:pt>
                <c:pt idx="191">
                  <c:v>54.453502594312482</c:v>
                </c:pt>
                <c:pt idx="192">
                  <c:v>54.453502594312482</c:v>
                </c:pt>
                <c:pt idx="193">
                  <c:v>54.453502594312482</c:v>
                </c:pt>
                <c:pt idx="194">
                  <c:v>54.453502594312482</c:v>
                </c:pt>
                <c:pt idx="195">
                  <c:v>54.453502594312482</c:v>
                </c:pt>
                <c:pt idx="196">
                  <c:v>54.453502594312482</c:v>
                </c:pt>
                <c:pt idx="197">
                  <c:v>54.453502594312482</c:v>
                </c:pt>
                <c:pt idx="198">
                  <c:v>54.453502594312482</c:v>
                </c:pt>
                <c:pt idx="199">
                  <c:v>54.453502594312482</c:v>
                </c:pt>
                <c:pt idx="200">
                  <c:v>54.453502594312482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3" sqref="E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23.91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0.93489999999999995</v>
      </c>
      <c r="D9" s="33">
        <f t="shared" ref="D9:D18" si="0">C9*$C$5</f>
        <v>22.353458999999997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3.2500000000000001E-2</v>
      </c>
      <c r="D10" s="33">
        <f t="shared" si="0"/>
        <v>0.77707500000000007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5</v>
      </c>
      <c r="C11" s="264">
        <v>1.8599999999999998E-2</v>
      </c>
      <c r="D11" s="33">
        <f t="shared" si="0"/>
        <v>0.44472599999999995</v>
      </c>
      <c r="E11" s="265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10</v>
      </c>
      <c r="C12" s="264">
        <v>1.3899999999999999E-2</v>
      </c>
      <c r="D12" s="33">
        <f t="shared" si="0"/>
        <v>0.33234900000000001</v>
      </c>
      <c r="E12" s="265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0.9998999999999999</v>
      </c>
      <c r="D19" s="38">
        <f>SUM(D9:D18)</f>
        <v>23.907608999999997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42</v>
      </c>
      <c r="C88" s="261"/>
      <c r="D88" s="261">
        <v>0</v>
      </c>
      <c r="E88" s="260"/>
      <c r="F88" s="260"/>
      <c r="G88" s="260"/>
      <c r="H88" s="260"/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69</v>
      </c>
      <c r="C89" s="261">
        <v>1</v>
      </c>
      <c r="D89" s="261">
        <v>15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5.4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83</v>
      </c>
      <c r="C90" s="261">
        <v>2</v>
      </c>
      <c r="D90" s="261">
        <v>10</v>
      </c>
      <c r="E90" s="260"/>
      <c r="F90" s="260"/>
      <c r="G90" s="260"/>
      <c r="H90" s="260">
        <v>1</v>
      </c>
      <c r="I90" s="53">
        <f t="shared" si="3"/>
        <v>5.8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103</v>
      </c>
      <c r="C91" s="261">
        <v>3</v>
      </c>
      <c r="D91" s="261">
        <v>11</v>
      </c>
      <c r="E91" s="260"/>
      <c r="F91" s="260"/>
      <c r="G91" s="260"/>
      <c r="H91" s="260">
        <v>1</v>
      </c>
      <c r="I91" s="53">
        <f t="shared" si="3"/>
        <v>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121</v>
      </c>
      <c r="C92" s="261">
        <v>4</v>
      </c>
      <c r="D92" s="261">
        <v>12</v>
      </c>
      <c r="E92" s="260">
        <v>1</v>
      </c>
      <c r="F92" s="260"/>
      <c r="G92" s="260"/>
      <c r="H92" s="260"/>
      <c r="I92" s="53">
        <f t="shared" si="3"/>
        <v>5.8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139</v>
      </c>
      <c r="C93" s="261">
        <v>5</v>
      </c>
      <c r="D93" s="261">
        <v>13</v>
      </c>
      <c r="E93" s="260">
        <v>1</v>
      </c>
      <c r="F93" s="260"/>
      <c r="G93" s="260"/>
      <c r="H93" s="260"/>
      <c r="I93" s="53">
        <f t="shared" si="3"/>
        <v>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156</v>
      </c>
      <c r="C94" s="261">
        <v>6</v>
      </c>
      <c r="D94" s="261">
        <v>14</v>
      </c>
      <c r="E94" s="260">
        <v>1</v>
      </c>
      <c r="F94" s="260"/>
      <c r="G94" s="260"/>
      <c r="H94" s="260"/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171</v>
      </c>
      <c r="C95" s="261">
        <v>7</v>
      </c>
      <c r="D95" s="261">
        <v>14</v>
      </c>
      <c r="E95" s="260">
        <v>1</v>
      </c>
      <c r="F95" s="260"/>
      <c r="G95" s="260"/>
      <c r="H95" s="260"/>
      <c r="I95" s="53">
        <f t="shared" si="3"/>
        <v>5.8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184</v>
      </c>
      <c r="C96" s="261">
        <v>8</v>
      </c>
      <c r="D96" s="261">
        <v>14</v>
      </c>
      <c r="E96" s="260">
        <v>1</v>
      </c>
      <c r="F96" s="260"/>
      <c r="G96" s="260"/>
      <c r="H96" s="260"/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197</v>
      </c>
      <c r="C97" s="261">
        <v>9</v>
      </c>
      <c r="D97" s="261">
        <v>14</v>
      </c>
      <c r="E97" s="260">
        <v>1</v>
      </c>
      <c r="F97" s="260"/>
      <c r="G97" s="260"/>
      <c r="H97" s="260"/>
      <c r="I97" s="53">
        <f t="shared" si="3"/>
        <v>5.4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208</v>
      </c>
      <c r="C98" s="261">
        <v>10</v>
      </c>
      <c r="D98" s="261">
        <v>14</v>
      </c>
      <c r="E98" s="260">
        <v>1</v>
      </c>
      <c r="F98" s="260"/>
      <c r="G98" s="260"/>
      <c r="H98" s="260"/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218</v>
      </c>
      <c r="C99" s="261">
        <v>11</v>
      </c>
      <c r="D99" s="261">
        <v>14</v>
      </c>
      <c r="E99" s="260">
        <v>1</v>
      </c>
      <c r="F99" s="260"/>
      <c r="G99" s="260"/>
      <c r="H99" s="260"/>
      <c r="I99" s="53">
        <f t="shared" si="3"/>
        <v>4.8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227</v>
      </c>
      <c r="C100" s="261">
        <v>12</v>
      </c>
      <c r="D100" s="261">
        <v>14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234</v>
      </c>
      <c r="C101" s="261">
        <v>13</v>
      </c>
      <c r="D101" s="261">
        <v>13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85</v>
      </c>
      <c r="B102" s="261">
        <v>241</v>
      </c>
      <c r="C102" s="261">
        <v>14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90</v>
      </c>
      <c r="B103" s="257">
        <v>246</v>
      </c>
      <c r="C103" s="256">
        <v>15</v>
      </c>
      <c r="D103" s="256">
        <v>12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75.346153799999996</v>
      </c>
      <c r="C114" s="261"/>
      <c r="D114" s="261"/>
      <c r="E114" s="260"/>
      <c r="F114" s="260"/>
      <c r="G114" s="260"/>
      <c r="H114" s="260">
        <v>1</v>
      </c>
      <c r="I114" s="53">
        <f>IFERROR(B114/A114,"")</f>
        <v>2.5115384599999997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42</v>
      </c>
      <c r="B115" s="261">
        <v>171.96</v>
      </c>
      <c r="C115" s="261">
        <v>1</v>
      </c>
      <c r="D115" s="261">
        <v>43.21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8.0511538500000004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50</v>
      </c>
      <c r="B116" s="261">
        <v>208.33</v>
      </c>
      <c r="C116" s="261">
        <v>2</v>
      </c>
      <c r="D116" s="261">
        <v>35.58</v>
      </c>
      <c r="E116" s="260">
        <v>1</v>
      </c>
      <c r="F116" s="260"/>
      <c r="G116" s="260"/>
      <c r="H116" s="260"/>
      <c r="I116" s="53">
        <f t="shared" si="4"/>
        <v>9.9475000000000016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58</v>
      </c>
      <c r="B117" s="261">
        <v>253.7</v>
      </c>
      <c r="C117" s="261">
        <v>3</v>
      </c>
      <c r="D117" s="261">
        <v>44.93</v>
      </c>
      <c r="E117" s="260">
        <v>1</v>
      </c>
      <c r="F117" s="260"/>
      <c r="G117" s="260"/>
      <c r="H117" s="260"/>
      <c r="I117" s="53">
        <f t="shared" si="4"/>
        <v>10.118749999999999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66</v>
      </c>
      <c r="B118" s="261">
        <v>286.77</v>
      </c>
      <c r="C118" s="261">
        <v>4</v>
      </c>
      <c r="D118" s="261">
        <v>49.91</v>
      </c>
      <c r="E118" s="260">
        <v>1</v>
      </c>
      <c r="F118" s="260"/>
      <c r="G118" s="260"/>
      <c r="H118" s="260"/>
      <c r="I118" s="53">
        <f t="shared" si="4"/>
        <v>9.75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74</v>
      </c>
      <c r="B119" s="261">
        <v>310.95999999999998</v>
      </c>
      <c r="C119" s="261">
        <v>5</v>
      </c>
      <c r="D119" s="261">
        <v>47.4</v>
      </c>
      <c r="E119" s="260">
        <v>1</v>
      </c>
      <c r="F119" s="260"/>
      <c r="G119" s="260"/>
      <c r="H119" s="260"/>
      <c r="I119" s="53">
        <f t="shared" si="4"/>
        <v>9.2624999999999993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84</v>
      </c>
      <c r="B120" s="261">
        <v>355.09</v>
      </c>
      <c r="C120" s="261">
        <v>6</v>
      </c>
      <c r="D120" s="261">
        <v>61.47</v>
      </c>
      <c r="E120" s="260">
        <v>1</v>
      </c>
      <c r="F120" s="260"/>
      <c r="G120" s="260"/>
      <c r="H120" s="260"/>
      <c r="I120" s="53">
        <f t="shared" si="4"/>
        <v>9.1529999999999969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94</v>
      </c>
      <c r="B121" s="261">
        <v>380.13</v>
      </c>
      <c r="C121" s="261">
        <v>7</v>
      </c>
      <c r="D121" s="261">
        <v>61.85</v>
      </c>
      <c r="E121" s="260">
        <v>1</v>
      </c>
      <c r="F121" s="260"/>
      <c r="G121" s="260"/>
      <c r="H121" s="260"/>
      <c r="I121" s="53">
        <f t="shared" si="4"/>
        <v>8.6509999999999998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104</v>
      </c>
      <c r="B122" s="261">
        <v>402.2</v>
      </c>
      <c r="C122" s="261">
        <v>8</v>
      </c>
      <c r="D122" s="261">
        <v>60.19</v>
      </c>
      <c r="E122" s="260">
        <v>1</v>
      </c>
      <c r="F122" s="260"/>
      <c r="G122" s="260"/>
      <c r="H122" s="260"/>
      <c r="I122" s="53">
        <f t="shared" si="4"/>
        <v>8.3920000000000012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114</v>
      </c>
      <c r="B123" s="261">
        <v>424.56</v>
      </c>
      <c r="C123" s="261">
        <v>9</v>
      </c>
      <c r="D123" s="261">
        <v>56.07</v>
      </c>
      <c r="E123" s="260">
        <v>1</v>
      </c>
      <c r="F123" s="260"/>
      <c r="G123" s="260"/>
      <c r="H123" s="260"/>
      <c r="I123" s="53">
        <f t="shared" si="4"/>
        <v>8.2550000000000008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124</v>
      </c>
      <c r="B124" s="261">
        <v>451.86</v>
      </c>
      <c r="C124" s="261">
        <v>10</v>
      </c>
      <c r="D124" s="261">
        <v>52.53</v>
      </c>
      <c r="E124" s="260">
        <v>1</v>
      </c>
      <c r="F124" s="260"/>
      <c r="G124" s="260"/>
      <c r="H124" s="260"/>
      <c r="I124" s="53">
        <f t="shared" si="4"/>
        <v>8.3369999999999997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134</v>
      </c>
      <c r="B125" s="261">
        <v>484.28</v>
      </c>
      <c r="C125" s="261">
        <v>11</v>
      </c>
      <c r="D125" s="261">
        <v>54.95</v>
      </c>
      <c r="E125" s="260">
        <v>1</v>
      </c>
      <c r="F125" s="260"/>
      <c r="G125" s="260"/>
      <c r="H125" s="260"/>
      <c r="I125" s="53">
        <f t="shared" si="4"/>
        <v>8.4949999999999939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144</v>
      </c>
      <c r="B126" s="261">
        <v>514.94000000000005</v>
      </c>
      <c r="C126" s="261">
        <v>12</v>
      </c>
      <c r="D126" s="261">
        <v>56.01</v>
      </c>
      <c r="E126" s="260">
        <v>1</v>
      </c>
      <c r="F126" s="260"/>
      <c r="G126" s="260"/>
      <c r="H126" s="260"/>
      <c r="I126" s="53">
        <f t="shared" si="4"/>
        <v>8.561000000000007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154</v>
      </c>
      <c r="B127" s="261">
        <v>546.49</v>
      </c>
      <c r="C127" s="261">
        <v>13</v>
      </c>
      <c r="D127" s="261">
        <v>55.13</v>
      </c>
      <c r="E127" s="260">
        <v>1</v>
      </c>
      <c r="F127" s="260"/>
      <c r="G127" s="260"/>
      <c r="H127" s="260"/>
      <c r="I127" s="53">
        <f t="shared" si="4"/>
        <v>8.7559999999999949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164</v>
      </c>
      <c r="B128" s="261">
        <v>580.32000000000005</v>
      </c>
      <c r="C128" s="261">
        <v>14</v>
      </c>
      <c r="D128" s="261">
        <v>59.58</v>
      </c>
      <c r="E128" s="260">
        <v>1</v>
      </c>
      <c r="F128" s="260"/>
      <c r="G128" s="260"/>
      <c r="H128" s="260"/>
      <c r="I128" s="53">
        <f t="shared" si="4"/>
        <v>8.8960000000000043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174</v>
      </c>
      <c r="B129" s="261">
        <v>610.52</v>
      </c>
      <c r="C129" s="261">
        <v>15</v>
      </c>
      <c r="D129" s="261">
        <v>214.77</v>
      </c>
      <c r="E129" s="260">
        <v>1</v>
      </c>
      <c r="F129" s="260"/>
      <c r="G129" s="260"/>
      <c r="H129" s="260"/>
      <c r="I129" s="53">
        <f t="shared" si="4"/>
        <v>8.977999999999998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177</v>
      </c>
      <c r="B130" s="261">
        <v>388.94</v>
      </c>
      <c r="C130" s="261">
        <v>16</v>
      </c>
      <c r="D130" s="261">
        <v>115.19</v>
      </c>
      <c r="E130" s="260">
        <v>1</v>
      </c>
      <c r="F130" s="260"/>
      <c r="G130" s="260"/>
      <c r="H130" s="260"/>
      <c r="I130" s="53">
        <f t="shared" si="4"/>
        <v>-2.2700000000000009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180</v>
      </c>
      <c r="B131" s="261">
        <v>271.56</v>
      </c>
      <c r="C131" s="261">
        <v>17</v>
      </c>
      <c r="D131" s="261">
        <v>77.72</v>
      </c>
      <c r="E131" s="260">
        <v>1</v>
      </c>
      <c r="F131" s="260"/>
      <c r="G131" s="260"/>
      <c r="H131" s="260"/>
      <c r="I131" s="53">
        <f t="shared" si="4"/>
        <v>-0.72999999999999921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183</v>
      </c>
      <c r="B132" s="261">
        <v>191.47</v>
      </c>
      <c r="C132" s="261">
        <v>18</v>
      </c>
      <c r="D132" s="261">
        <v>169.76</v>
      </c>
      <c r="E132" s="260">
        <v>1</v>
      </c>
      <c r="F132" s="260"/>
      <c r="G132" s="260"/>
      <c r="H132" s="260"/>
      <c r="I132" s="53">
        <f t="shared" si="4"/>
        <v>-0.79000000000000148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8" zoomScale="115" zoomScaleNormal="115" workbookViewId="0">
      <selection activeCell="F20" sqref="F20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Bouleau verruqueux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Chêne-liège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560.46996660256696</v>
      </c>
      <c r="AO3" s="59">
        <f>IF('Données projet'!E10&gt;30,$AM$33-$H$33,LOOKUP('Données projet'!$E$10,$A$3:$A$203,AM3:AM203)-LOOKUP('Données projet'!$E$10,$A$3:$A$203,$H$3:$H$203))</f>
        <v>175.49465199136262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181.20458942529478</v>
      </c>
      <c r="BJ3" s="59">
        <f>IF('Données projet'!E11&gt;30,$BH$33-$H$33,LOOKUP('Données projet'!$E$11,$A$3:$A$203,BH3:BH203)-LOOKUP('Données projet'!$E$11,$A$3:$A$203,$H$3:$H$203))</f>
        <v>144.05254691566421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584.62172668489256</v>
      </c>
      <c r="CE3" s="59">
        <f>IF('Données projet'!E12&gt;30,$CC$33-$H$33,LOOKUP('Données projet'!$E$12,$A$3:$A$203,CC3:CC203)-LOOKUP('Données projet'!$E$12,$A$3:$A$203,$H$3:$H$203))</f>
        <v>141.2899250963593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1.0577669244503183</v>
      </c>
      <c r="AK4" s="13">
        <f>EXP(-1.0587+0.8836*LN(AJ4)+0.284)</f>
        <v>0.48428727044743541</v>
      </c>
      <c r="AL4" s="20">
        <f t="shared" ref="AL4:AL67" si="4">(AJ4+AK4)*0.475*44/12</f>
        <v>2.6857443894469211</v>
      </c>
      <c r="AM4" s="59">
        <f t="shared" ref="AM4:AM67" si="5">AL4+(AD4+AE4)*44/12</f>
        <v>296.01907772278025</v>
      </c>
      <c r="AN4" s="59">
        <f ca="1">AVERAGE(OFFSET($AM$3,0,0,'Données projet'!$E$10+1,1))-AVERAGE(OFFSET($H$3,0,0,'Données projet'!$E$10+1,1))</f>
        <v>560.46996660256696</v>
      </c>
      <c r="AO4" s="59">
        <f>$AO$3</f>
        <v>175.49465199136262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1.282970348825361</v>
      </c>
      <c r="BE4" s="13">
        <f>BD4*VLOOKUP('Données projet'!$B$11,Paramètres!$A$1:$I$89,3,0)*VLOOKUP('Données projet'!$B$11,Paramètres!$A$1:$I$89,5,0)</f>
        <v>1.040745546967133</v>
      </c>
      <c r="BF4" s="13">
        <f>EXP(-1.0587+0.8836*LN(BE4)+0.284)</f>
        <v>0.47739483859767334</v>
      </c>
      <c r="BG4" s="20">
        <f t="shared" ref="BG4:BG67" si="7">(BE4+BF4)*0.475*44/12</f>
        <v>2.6440945048587046</v>
      </c>
      <c r="BH4" s="59">
        <f t="shared" ref="BH4:BH67" si="8">BG4+(AY4+AZ4)*44/12</f>
        <v>295.977427838192</v>
      </c>
      <c r="BI4" s="59">
        <f ca="1">AVERAGE(OFFSET($BH$3,0,0,'Données projet'!$E$11+1,1))-AVERAGE(OFFSET($H$3,0,0,'Données projet'!$E$11+1,1))</f>
        <v>181.20458942529478</v>
      </c>
      <c r="BJ4" s="59">
        <f>$BJ$3</f>
        <v>144.05254691566421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2.5115384599999997</v>
      </c>
      <c r="BY4" s="12">
        <f>IF('Données projet'!$A$114&gt;35,BY3+BX4-CG3,IF(A4&lt;'Données projet'!$A$114,$BV$205^A4,IF(A4='Données projet'!$A$114,'Données projet'!$B$114,BY3+BX4-CG3)))</f>
        <v>1.1549646791038479</v>
      </c>
      <c r="BZ4" s="13">
        <f>BY4*VLOOKUP('Données projet'!$B$12,Paramètres!$A$1:$I$89,3,0)*VLOOKUP('Données projet'!$B$12,Paramètres!$A$1:$I$89,5,0)</f>
        <v>1.2612214295814019</v>
      </c>
      <c r="CA4" s="13">
        <f>EXP(-1.0587+0.8836*LN(BZ4)+0.284)</f>
        <v>0.565732715437679</v>
      </c>
      <c r="CB4" s="20">
        <f t="shared" ref="CB4:CB67" si="10">(BZ4+CA4)*0.475*44/12</f>
        <v>3.1819451359082325</v>
      </c>
      <c r="CC4" s="59">
        <f t="shared" ref="CC4:CC67" si="11">CB4+(BT4+BU4)*44/12</f>
        <v>296.51527846924154</v>
      </c>
      <c r="CD4" s="59">
        <f ca="1">AVERAGE(OFFSET($CC$3,0,0,'Données projet'!$E$12+1,1))-AVERAGE(OFFSET($H$3,0,0,'Données projet'!$E$12+1,1))</f>
        <v>584.62172668489256</v>
      </c>
      <c r="CE4" s="59">
        <f>$CE$3</f>
        <v>141.2899250963593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1.2365946799967786</v>
      </c>
      <c r="AK5" s="13">
        <f t="shared" ref="AK5:AK68" si="35">EXP(-1.0587+0.8836*LN(AJ5)+0.284)</f>
        <v>0.55596080147783444</v>
      </c>
      <c r="AL5" s="20">
        <f t="shared" si="4"/>
        <v>3.122034130234951</v>
      </c>
      <c r="AM5" s="59">
        <f t="shared" si="5"/>
        <v>296.45536746356828</v>
      </c>
      <c r="AN5" s="59">
        <f ca="1">AVERAGE(OFFSET($AM$3,0,0,'Données projet'!$E$10+1,1))-AVERAGE(OFFSET($H$3,0,0,'Données projet'!$E$10+1,1))</f>
        <v>560.46996660256696</v>
      </c>
      <c r="AO5" s="59">
        <f t="shared" ref="AO5:AO68" si="36">$AO$3</f>
        <v>175.49465199136262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1.6460129159650685</v>
      </c>
      <c r="BE5" s="13">
        <f>BD5*VLOOKUP('Données projet'!$B$11,Paramètres!$A$1:$I$89,3,0)*VLOOKUP('Données projet'!$B$11,Paramètres!$A$1:$I$89,5,0)</f>
        <v>1.3352456774308636</v>
      </c>
      <c r="BF5" s="13">
        <f t="shared" ref="BF5:BF68" si="37">EXP(-1.0587+0.8836*LN(BE5)+0.284)</f>
        <v>0.59497391287501122</v>
      </c>
      <c r="BG5" s="20">
        <f t="shared" si="7"/>
        <v>3.3617991197827322</v>
      </c>
      <c r="BH5" s="59">
        <f t="shared" si="8"/>
        <v>296.69513245311606</v>
      </c>
      <c r="BI5" s="59">
        <f ca="1">AVERAGE(OFFSET($BH$3,0,0,'Données projet'!$E$11+1,1))-AVERAGE(OFFSET($H$3,0,0,'Données projet'!$E$11+1,1))</f>
        <v>181.20458942529478</v>
      </c>
      <c r="BJ5" s="59">
        <f t="shared" ref="BJ5:BJ68" si="38">$BJ$3</f>
        <v>144.05254691566421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2.5115384599999997</v>
      </c>
      <c r="BY5" s="12">
        <f>IF('Données projet'!$A$114&gt;35,BY4+BX5-CG4,IF(A5&lt;'Données projet'!$A$114,$BV$205^A5,IF(A5='Données projet'!$A$114,'Données projet'!$B$114,BY4+BX5-CG4)))</f>
        <v>1.3339434099774543</v>
      </c>
      <c r="BZ5" s="13">
        <f>BY5*VLOOKUP('Données projet'!$B$12,Paramètres!$A$1:$I$89,3,0)*VLOOKUP('Données projet'!$B$12,Paramètres!$A$1:$I$89,5,0)</f>
        <v>1.4566662036953799</v>
      </c>
      <c r="CA5" s="13">
        <f t="shared" ref="CA5:CA68" si="39">EXP(-1.0587+0.8836*LN(BZ5)+0.284)</f>
        <v>0.64253531145899001</v>
      </c>
      <c r="CB5" s="20">
        <f t="shared" si="10"/>
        <v>3.6561093055605269</v>
      </c>
      <c r="CC5" s="59">
        <f t="shared" si="11"/>
        <v>296.98944263889382</v>
      </c>
      <c r="CD5" s="59">
        <f ca="1">AVERAGE(OFFSET($CC$3,0,0,'Données projet'!$E$12+1,1))-AVERAGE(OFFSET($H$3,0,0,'Données projet'!$E$12+1,1))</f>
        <v>584.62172668489256</v>
      </c>
      <c r="CE5" s="59">
        <f t="shared" ref="CE5:CE68" si="40">$CE$3</f>
        <v>141.2899250963593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1.4456553398008598</v>
      </c>
      <c r="AK6" s="13">
        <f t="shared" si="35"/>
        <v>0.63824186932335447</v>
      </c>
      <c r="AL6" s="20">
        <f t="shared" si="4"/>
        <v>3.6294543058913398</v>
      </c>
      <c r="AM6" s="59">
        <f t="shared" si="5"/>
        <v>296.96278763922464</v>
      </c>
      <c r="AN6" s="59">
        <f ca="1">AVERAGE(OFFSET($AM$3,0,0,'Données projet'!$E$10+1,1))-AVERAGE(OFFSET($H$3,0,0,'Données projet'!$E$10+1,1))</f>
        <v>560.46996660256696</v>
      </c>
      <c r="AO6" s="59">
        <f t="shared" si="36"/>
        <v>175.49465199136262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2.1117857649667533</v>
      </c>
      <c r="BE6" s="13">
        <f>BD6*VLOOKUP('Données projet'!$B$11,Paramètres!$A$1:$I$89,3,0)*VLOOKUP('Données projet'!$B$11,Paramètres!$A$1:$I$89,5,0)</f>
        <v>1.7130806125410305</v>
      </c>
      <c r="BF6" s="13">
        <f t="shared" si="37"/>
        <v>0.74151190666753608</v>
      </c>
      <c r="BG6" s="20">
        <f t="shared" si="7"/>
        <v>4.2750819709549202</v>
      </c>
      <c r="BH6" s="59">
        <f t="shared" si="8"/>
        <v>297.60841530428826</v>
      </c>
      <c r="BI6" s="59">
        <f ca="1">AVERAGE(OFFSET($BH$3,0,0,'Données projet'!$E$11+1,1))-AVERAGE(OFFSET($H$3,0,0,'Données projet'!$E$11+1,1))</f>
        <v>181.20458942529478</v>
      </c>
      <c r="BJ6" s="59">
        <f t="shared" si="38"/>
        <v>144.05254691566421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2.5115384599999997</v>
      </c>
      <c r="BY6" s="12">
        <f>IF('Données projet'!$A$114&gt;35,BY5+BX6-CG5,IF(A6&lt;'Données projet'!$A$114,$BV$205^A6,IF(A6='Données projet'!$A$114,'Données projet'!$B$114,BY5+BX6-CG5)))</f>
        <v>1.5406575224473031</v>
      </c>
      <c r="BZ6" s="13">
        <f>BY6*VLOOKUP('Données projet'!$B$12,Paramètres!$A$1:$I$89,3,0)*VLOOKUP('Données projet'!$B$12,Paramètres!$A$1:$I$89,5,0)</f>
        <v>1.6823980145124551</v>
      </c>
      <c r="CA6" s="13">
        <f t="shared" si="39"/>
        <v>0.729764454495616</v>
      </c>
      <c r="CB6" s="20">
        <f t="shared" si="10"/>
        <v>4.2011829668557237</v>
      </c>
      <c r="CC6" s="59">
        <f t="shared" si="11"/>
        <v>297.53451630018901</v>
      </c>
      <c r="CD6" s="59">
        <f ca="1">AVERAGE(OFFSET($CC$3,0,0,'Données projet'!$E$12+1,1))-AVERAGE(OFFSET($H$3,0,0,'Données projet'!$E$12+1,1))</f>
        <v>584.62172668489256</v>
      </c>
      <c r="CE6" s="59">
        <f t="shared" si="40"/>
        <v>141.2899250963593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1.6900601266537749</v>
      </c>
      <c r="AK7" s="13">
        <f t="shared" si="35"/>
        <v>0.73270036785787795</v>
      </c>
      <c r="AL7" s="20">
        <f t="shared" si="4"/>
        <v>4.219641194607795</v>
      </c>
      <c r="AM7" s="59">
        <f t="shared" si="5"/>
        <v>297.5529745279411</v>
      </c>
      <c r="AN7" s="59">
        <f ca="1">AVERAGE(OFFSET($AM$3,0,0,'Données projet'!$E$10+1,1))-AVERAGE(OFFSET($H$3,0,0,'Données projet'!$E$10+1,1))</f>
        <v>560.46996660256696</v>
      </c>
      <c r="AO7" s="59">
        <f t="shared" si="36"/>
        <v>175.49465199136262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2.7093585195238274</v>
      </c>
      <c r="BE7" s="13">
        <f>BD7*VLOOKUP('Données projet'!$B$11,Paramètres!$A$1:$I$89,3,0)*VLOOKUP('Données projet'!$B$11,Paramètres!$A$1:$I$89,5,0)</f>
        <v>2.197831631037729</v>
      </c>
      <c r="BF7" s="13">
        <f t="shared" si="37"/>
        <v>0.92414120322151361</v>
      </c>
      <c r="BG7" s="20">
        <f t="shared" si="7"/>
        <v>5.4374360196681799</v>
      </c>
      <c r="BH7" s="59">
        <f t="shared" si="8"/>
        <v>298.77076935300147</v>
      </c>
      <c r="BI7" s="59">
        <f ca="1">AVERAGE(OFFSET($BH$3,0,0,'Données projet'!$E$11+1,1))-AVERAGE(OFFSET($H$3,0,0,'Données projet'!$E$11+1,1))</f>
        <v>181.20458942529478</v>
      </c>
      <c r="BJ7" s="59">
        <f t="shared" si="38"/>
        <v>144.05254691566421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2.5115384599999997</v>
      </c>
      <c r="BY7" s="12">
        <f>IF('Données projet'!$A$114&gt;35,BY6+BX7-CG6,IF(A7&lt;'Données projet'!$A$114,$BV$205^A7,IF(A7='Données projet'!$A$114,'Données projet'!$B$114,BY6+BX7-CG6)))</f>
        <v>1.7794050210222787</v>
      </c>
      <c r="BZ7" s="13">
        <f>BY7*VLOOKUP('Données projet'!$B$12,Paramètres!$A$1:$I$89,3,0)*VLOOKUP('Données projet'!$B$12,Paramètres!$A$1:$I$89,5,0)</f>
        <v>1.943110282956328</v>
      </c>
      <c r="CA7" s="13">
        <f t="shared" si="39"/>
        <v>0.82883562902717511</v>
      </c>
      <c r="CB7" s="20">
        <f t="shared" si="10"/>
        <v>4.8278057967046015</v>
      </c>
      <c r="CC7" s="59">
        <f t="shared" si="11"/>
        <v>298.1611391300379</v>
      </c>
      <c r="CD7" s="59">
        <f ca="1">AVERAGE(OFFSET($CC$3,0,0,'Données projet'!$E$12+1,1))-AVERAGE(OFFSET($H$3,0,0,'Données projet'!$E$12+1,1))</f>
        <v>584.62172668489256</v>
      </c>
      <c r="CE7" s="59">
        <f t="shared" si="40"/>
        <v>141.2899250963593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1.9757843747863384</v>
      </c>
      <c r="AK8" s="13">
        <f t="shared" si="35"/>
        <v>0.84113853205560163</v>
      </c>
      <c r="AL8" s="20">
        <f t="shared" si="4"/>
        <v>4.9061407294163786</v>
      </c>
      <c r="AM8" s="59">
        <f t="shared" si="5"/>
        <v>298.23947406274971</v>
      </c>
      <c r="AN8" s="59">
        <f ca="1">AVERAGE(OFFSET($AM$3,0,0,'Données projet'!$E$10+1,1))-AVERAGE(OFFSET($H$3,0,0,'Données projet'!$E$10+1,1))</f>
        <v>560.46996660256696</v>
      </c>
      <c r="AO8" s="59">
        <f t="shared" si="36"/>
        <v>175.49465199136262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3.4760266448864483</v>
      </c>
      <c r="BE8" s="13">
        <f>BD8*VLOOKUP('Données projet'!$B$11,Paramètres!$A$1:$I$89,3,0)*VLOOKUP('Données projet'!$B$11,Paramètres!$A$1:$I$89,5,0)</f>
        <v>2.8197528143318871</v>
      </c>
      <c r="BF8" s="13">
        <f t="shared" si="37"/>
        <v>1.1517508428554772</v>
      </c>
      <c r="BG8" s="20">
        <f t="shared" si="7"/>
        <v>6.9170355362679921</v>
      </c>
      <c r="BH8" s="59">
        <f t="shared" si="8"/>
        <v>300.25036886960129</v>
      </c>
      <c r="BI8" s="59">
        <f ca="1">AVERAGE(OFFSET($BH$3,0,0,'Données projet'!$E$11+1,1))-AVERAGE(OFFSET($H$3,0,0,'Données projet'!$E$11+1,1))</f>
        <v>181.20458942529478</v>
      </c>
      <c r="BJ8" s="59">
        <f t="shared" si="38"/>
        <v>144.05254691566421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2.5115384599999997</v>
      </c>
      <c r="BY8" s="12">
        <f>IF('Données projet'!$A$114&gt;35,BY7+BX8-CG7,IF(A8&lt;'Données projet'!$A$114,$BV$205^A8,IF(A8='Données projet'!$A$114,'Données projet'!$B$114,BY7+BX8-CG7)))</f>
        <v>2.0551499491007719</v>
      </c>
      <c r="BZ8" s="13">
        <f>BY8*VLOOKUP('Données projet'!$B$12,Paramètres!$A$1:$I$89,3,0)*VLOOKUP('Données projet'!$B$12,Paramètres!$A$1:$I$89,5,0)</f>
        <v>2.2442237444180431</v>
      </c>
      <c r="CA8" s="13">
        <f t="shared" si="39"/>
        <v>0.9413564825100702</v>
      </c>
      <c r="CB8" s="20">
        <f t="shared" si="10"/>
        <v>5.5482188952331306</v>
      </c>
      <c r="CC8" s="59">
        <f t="shared" si="11"/>
        <v>298.88155222856642</v>
      </c>
      <c r="CD8" s="59">
        <f ca="1">AVERAGE(OFFSET($CC$3,0,0,'Données projet'!$E$12+1,1))-AVERAGE(OFFSET($H$3,0,0,'Données projet'!$E$12+1,1))</f>
        <v>584.62172668489256</v>
      </c>
      <c r="CE8" s="59">
        <f t="shared" si="40"/>
        <v>141.2899250963593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2.3098136179208004</v>
      </c>
      <c r="AK9" s="13">
        <f t="shared" si="35"/>
        <v>0.96562532400132384</v>
      </c>
      <c r="AL9" s="20">
        <f t="shared" si="4"/>
        <v>5.7047228238476988</v>
      </c>
      <c r="AM9" s="59">
        <f t="shared" si="5"/>
        <v>299.03805615718102</v>
      </c>
      <c r="AN9" s="59">
        <f ca="1">AVERAGE(OFFSET($AM$3,0,0,'Données projet'!$E$10+1,1))-AVERAGE(OFFSET($H$3,0,0,'Données projet'!$E$10+1,1))</f>
        <v>560.46996660256696</v>
      </c>
      <c r="AO9" s="59">
        <f t="shared" si="36"/>
        <v>175.49465199136262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4.4596391171162164</v>
      </c>
      <c r="BE9" s="13">
        <f>BD9*VLOOKUP('Données projet'!$B$11,Paramètres!$A$1:$I$89,3,0)*VLOOKUP('Données projet'!$B$11,Paramètres!$A$1:$I$89,5,0)</f>
        <v>3.6176592518046751</v>
      </c>
      <c r="BF9" s="13">
        <f t="shared" si="37"/>
        <v>1.4354191755481527</v>
      </c>
      <c r="BG9" s="20">
        <f t="shared" si="7"/>
        <v>8.8007782609728427</v>
      </c>
      <c r="BH9" s="59">
        <f t="shared" si="8"/>
        <v>302.13411159430615</v>
      </c>
      <c r="BI9" s="59">
        <f ca="1">AVERAGE(OFFSET($BH$3,0,0,'Données projet'!$E$11+1,1))-AVERAGE(OFFSET($H$3,0,0,'Données projet'!$E$11+1,1))</f>
        <v>181.20458942529478</v>
      </c>
      <c r="BJ9" s="59">
        <f t="shared" si="38"/>
        <v>144.05254691566421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2.5115384599999997</v>
      </c>
      <c r="BY9" s="12">
        <f>IF('Données projet'!$A$114&gt;35,BY8+BX9-CG8,IF(A9&lt;'Données projet'!$A$114,$BV$205^A9,IF(A9='Données projet'!$A$114,'Données projet'!$B$114,BY8+BX9-CG8)))</f>
        <v>2.3736256014734622</v>
      </c>
      <c r="BZ9" s="13">
        <f>BY9*VLOOKUP('Données projet'!$B$12,Paramètres!$A$1:$I$89,3,0)*VLOOKUP('Données projet'!$B$12,Paramètres!$A$1:$I$89,5,0)</f>
        <v>2.5919991568090204</v>
      </c>
      <c r="CA9" s="13">
        <f t="shared" si="39"/>
        <v>1.0691529129893105</v>
      </c>
      <c r="CB9" s="20">
        <f t="shared" si="10"/>
        <v>6.3765065215654273</v>
      </c>
      <c r="CC9" s="59">
        <f t="shared" si="11"/>
        <v>299.70983985489875</v>
      </c>
      <c r="CD9" s="59">
        <f ca="1">AVERAGE(OFFSET($CC$3,0,0,'Données projet'!$E$12+1,1))-AVERAGE(OFFSET($H$3,0,0,'Données projet'!$E$12+1,1))</f>
        <v>584.62172668489256</v>
      </c>
      <c r="CE9" s="59">
        <f t="shared" si="40"/>
        <v>141.2899250963593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2.7003143752006489</v>
      </c>
      <c r="AK10" s="13">
        <f t="shared" si="35"/>
        <v>1.108535907960313</v>
      </c>
      <c r="AL10" s="20">
        <f t="shared" si="4"/>
        <v>6.6337475765053417</v>
      </c>
      <c r="AM10" s="59">
        <f t="shared" si="5"/>
        <v>299.96708090983867</v>
      </c>
      <c r="AN10" s="59">
        <f ca="1">AVERAGE(OFFSET($AM$3,0,0,'Données projet'!$E$10+1,1))-AVERAGE(OFFSET($H$3,0,0,'Données projet'!$E$10+1,1))</f>
        <v>560.46996660256696</v>
      </c>
      <c r="AO10" s="59">
        <f t="shared" si="36"/>
        <v>175.49465199136262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5.7215847537218165</v>
      </c>
      <c r="BE10" s="13">
        <f>BD10*VLOOKUP('Données projet'!$B$11,Paramètres!$A$1:$I$89,3,0)*VLOOKUP('Données projet'!$B$11,Paramètres!$A$1:$I$89,5,0)</f>
        <v>4.6413495522191379</v>
      </c>
      <c r="BF10" s="13">
        <f t="shared" si="37"/>
        <v>1.7889530728912018</v>
      </c>
      <c r="BG10" s="20">
        <f t="shared" si="7"/>
        <v>11.199443738733841</v>
      </c>
      <c r="BH10" s="59">
        <f t="shared" si="8"/>
        <v>304.53277707206718</v>
      </c>
      <c r="BI10" s="59">
        <f ca="1">AVERAGE(OFFSET($BH$3,0,0,'Données projet'!$E$11+1,1))-AVERAGE(OFFSET($H$3,0,0,'Données projet'!$E$11+1,1))</f>
        <v>181.20458942529478</v>
      </c>
      <c r="BJ10" s="59">
        <f t="shared" si="38"/>
        <v>144.05254691566421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2.5115384599999997</v>
      </c>
      <c r="BY10" s="12">
        <f>IF('Données projet'!$A$114&gt;35,BY9+BX10-CG9,IF(A10&lt;'Données projet'!$A$114,$BV$205^A10,IF(A10='Données projet'!$A$114,'Données projet'!$B$114,BY9+BX10-CG9)))</f>
        <v>2.7414537311184755</v>
      </c>
      <c r="BZ10" s="13">
        <f>BY10*VLOOKUP('Données projet'!$B$12,Paramètres!$A$1:$I$89,3,0)*VLOOKUP('Données projet'!$B$12,Paramètres!$A$1:$I$89,5,0)</f>
        <v>2.9936674743813754</v>
      </c>
      <c r="CA10" s="13">
        <f t="shared" si="39"/>
        <v>1.214298698305613</v>
      </c>
      <c r="CB10" s="20">
        <f t="shared" si="10"/>
        <v>7.3288744174298373</v>
      </c>
      <c r="CC10" s="59">
        <f t="shared" si="11"/>
        <v>300.66220775076317</v>
      </c>
      <c r="CD10" s="59">
        <f ca="1">AVERAGE(OFFSET($CC$3,0,0,'Données projet'!$E$12+1,1))-AVERAGE(OFFSET($H$3,0,0,'Données projet'!$E$12+1,1))</f>
        <v>584.62172668489256</v>
      </c>
      <c r="CE10" s="59">
        <f t="shared" si="40"/>
        <v>141.2899250963593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3.1568338104608458</v>
      </c>
      <c r="AK11" s="13">
        <f t="shared" si="35"/>
        <v>1.2725969676782332</v>
      </c>
      <c r="AL11" s="20">
        <f t="shared" si="4"/>
        <v>7.7145919385922284</v>
      </c>
      <c r="AM11" s="59">
        <f t="shared" si="5"/>
        <v>301.04792527192552</v>
      </c>
      <c r="AN11" s="59">
        <f ca="1">AVERAGE(OFFSET($AM$3,0,0,'Données projet'!$E$10+1,1))-AVERAGE(OFFSET($H$3,0,0,'Données projet'!$E$10+1,1))</f>
        <v>560.46996660256696</v>
      </c>
      <c r="AO11" s="59">
        <f t="shared" si="36"/>
        <v>175.49465199136262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7.3406235873163457</v>
      </c>
      <c r="BE11" s="13">
        <f>BD11*VLOOKUP('Données projet'!$B$11,Paramètres!$A$1:$I$89,3,0)*VLOOKUP('Données projet'!$B$11,Paramètres!$A$1:$I$89,5,0)</f>
        <v>5.95471385403102</v>
      </c>
      <c r="BF11" s="13">
        <f t="shared" si="37"/>
        <v>2.2295599442474598</v>
      </c>
      <c r="BG11" s="20">
        <f t="shared" si="7"/>
        <v>14.254276865335017</v>
      </c>
      <c r="BH11" s="59">
        <f t="shared" si="8"/>
        <v>307.58761019866836</v>
      </c>
      <c r="BI11" s="59">
        <f ca="1">AVERAGE(OFFSET($BH$3,0,0,'Données projet'!$E$11+1,1))-AVERAGE(OFFSET($H$3,0,0,'Données projet'!$E$11+1,1))</f>
        <v>181.20458942529478</v>
      </c>
      <c r="BJ11" s="59">
        <f t="shared" si="38"/>
        <v>144.05254691566421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2.5115384599999997</v>
      </c>
      <c r="BY11" s="12">
        <f>IF('Données projet'!$A$114&gt;35,BY10+BX11-CG10,IF(A11&lt;'Données projet'!$A$114,$BV$205^A11,IF(A11='Données projet'!$A$114,'Données projet'!$B$114,BY10+BX11-CG10)))</f>
        <v>3.1662822288392962</v>
      </c>
      <c r="BZ11" s="13">
        <f>BY11*VLOOKUP('Données projet'!$B$12,Paramètres!$A$1:$I$89,3,0)*VLOOKUP('Données projet'!$B$12,Paramètres!$A$1:$I$89,5,0)</f>
        <v>3.4575801938925115</v>
      </c>
      <c r="CA11" s="13">
        <f t="shared" si="39"/>
        <v>1.3791491476967499</v>
      </c>
      <c r="CB11" s="20">
        <f t="shared" si="10"/>
        <v>8.4239702699346299</v>
      </c>
      <c r="CC11" s="59">
        <f t="shared" si="11"/>
        <v>301.75730360326793</v>
      </c>
      <c r="CD11" s="59">
        <f ca="1">AVERAGE(OFFSET($CC$3,0,0,'Données projet'!$E$12+1,1))-AVERAGE(OFFSET($H$3,0,0,'Données projet'!$E$12+1,1))</f>
        <v>584.62172668489256</v>
      </c>
      <c r="CE11" s="59">
        <f t="shared" si="40"/>
        <v>141.2899250963593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3.6905331462112598</v>
      </c>
      <c r="AK12" s="13">
        <f t="shared" si="35"/>
        <v>1.4609387305492803</v>
      </c>
      <c r="AL12" s="20">
        <f t="shared" si="4"/>
        <v>8.9721468520246077</v>
      </c>
      <c r="AM12" s="59">
        <f t="shared" si="5"/>
        <v>302.30548018535791</v>
      </c>
      <c r="AN12" s="59">
        <f ca="1">AVERAGE(OFFSET($AM$3,0,0,'Données projet'!$E$10+1,1))-AVERAGE(OFFSET($H$3,0,0,'Données projet'!$E$10+1,1))</f>
        <v>560.46996660256696</v>
      </c>
      <c r="AO12" s="59">
        <f t="shared" si="36"/>
        <v>175.49465199136262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9.4178024044149247</v>
      </c>
      <c r="BE12" s="13">
        <f>BD12*VLOOKUP('Données projet'!$B$11,Paramètres!$A$1:$I$89,3,0)*VLOOKUP('Données projet'!$B$11,Paramètres!$A$1:$I$89,5,0)</f>
        <v>7.639721310461387</v>
      </c>
      <c r="BF12" s="13">
        <f t="shared" si="37"/>
        <v>2.7786852658795538</v>
      </c>
      <c r="BG12" s="20">
        <f t="shared" si="7"/>
        <v>18.145391453793806</v>
      </c>
      <c r="BH12" s="59">
        <f t="shared" si="8"/>
        <v>311.47872478712713</v>
      </c>
      <c r="BI12" s="59">
        <f ca="1">AVERAGE(OFFSET($BH$3,0,0,'Données projet'!$E$11+1,1))-AVERAGE(OFFSET($H$3,0,0,'Données projet'!$E$11+1,1))</f>
        <v>181.20458942529478</v>
      </c>
      <c r="BJ12" s="59">
        <f t="shared" si="38"/>
        <v>144.05254691566421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2.5115384599999997</v>
      </c>
      <c r="BY12" s="12">
        <f>IF('Données projet'!$A$114&gt;35,BY11+BX12-CG11,IF(A12&lt;'Données projet'!$A$114,$BV$205^A12,IF(A12='Données projet'!$A$114,'Données projet'!$B$114,BY11+BX12-CG11)))</f>
        <v>3.6569441383835941</v>
      </c>
      <c r="BZ12" s="13">
        <f>BY12*VLOOKUP('Données projet'!$B$12,Paramètres!$A$1:$I$89,3,0)*VLOOKUP('Données projet'!$B$12,Paramètres!$A$1:$I$89,5,0)</f>
        <v>3.993382999114885</v>
      </c>
      <c r="CA12" s="13">
        <f t="shared" si="39"/>
        <v>1.5663793218643201</v>
      </c>
      <c r="CB12" s="20">
        <f t="shared" si="10"/>
        <v>9.683252709038781</v>
      </c>
      <c r="CC12" s="59">
        <f t="shared" si="11"/>
        <v>303.01658604237207</v>
      </c>
      <c r="CD12" s="59">
        <f ca="1">AVERAGE(OFFSET($CC$3,0,0,'Données projet'!$E$12+1,1))-AVERAGE(OFFSET($H$3,0,0,'Données projet'!$E$12+1,1))</f>
        <v>584.62172668489256</v>
      </c>
      <c r="CE12" s="59">
        <f t="shared" si="40"/>
        <v>141.2899250963593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4.3144605389587101</v>
      </c>
      <c r="AK13" s="13">
        <f t="shared" si="35"/>
        <v>1.6771546912553981</v>
      </c>
      <c r="AL13" s="20">
        <f t="shared" si="4"/>
        <v>10.435396525956238</v>
      </c>
      <c r="AM13" s="59">
        <f t="shared" si="5"/>
        <v>303.76872985928958</v>
      </c>
      <c r="AN13" s="59">
        <f ca="1">AVERAGE(OFFSET($AM$3,0,0,'Données projet'!$E$10+1,1))-AVERAGE(OFFSET($H$3,0,0,'Données projet'!$E$10+1,1))</f>
        <v>560.46996660256696</v>
      </c>
      <c r="AO13" s="59">
        <f t="shared" si="36"/>
        <v>175.49465199136262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12.08276123596054</v>
      </c>
      <c r="BE13" s="13">
        <f>BD13*VLOOKUP('Données projet'!$B$11,Paramètres!$A$1:$I$89,3,0)*VLOOKUP('Données projet'!$B$11,Paramètres!$A$1:$I$89,5,0)</f>
        <v>9.8015359146111898</v>
      </c>
      <c r="BF13" s="13">
        <f t="shared" si="37"/>
        <v>3.4630563877582672</v>
      </c>
      <c r="BG13" s="20">
        <f t="shared" si="7"/>
        <v>23.102498259960139</v>
      </c>
      <c r="BH13" s="59">
        <f t="shared" si="8"/>
        <v>316.43583159329347</v>
      </c>
      <c r="BI13" s="59">
        <f ca="1">AVERAGE(OFFSET($BH$3,0,0,'Données projet'!$E$11+1,1))-AVERAGE(OFFSET($H$3,0,0,'Données projet'!$E$11+1,1))</f>
        <v>181.20458942529478</v>
      </c>
      <c r="BJ13" s="59">
        <f t="shared" si="38"/>
        <v>144.05254691566421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2.5115384599999997</v>
      </c>
      <c r="BY13" s="12">
        <f>IF('Données projet'!$A$114&gt;35,BY12+BX13-CG12,IF(A13&lt;'Données projet'!$A$114,$BV$205^A13,IF(A13='Données projet'!$A$114,'Données projet'!$B$114,BY12+BX13-CG12)))</f>
        <v>4.2236413132889048</v>
      </c>
      <c r="BZ13" s="13">
        <f>BY13*VLOOKUP('Données projet'!$B$12,Paramètres!$A$1:$I$89,3,0)*VLOOKUP('Données projet'!$B$12,Paramètres!$A$1:$I$89,5,0)</f>
        <v>4.6122163141114836</v>
      </c>
      <c r="CA13" s="13">
        <f t="shared" si="39"/>
        <v>1.7790274417104717</v>
      </c>
      <c r="CB13" s="20">
        <f t="shared" si="10"/>
        <v>11.131416208056573</v>
      </c>
      <c r="CC13" s="59">
        <f t="shared" si="11"/>
        <v>304.46474954138989</v>
      </c>
      <c r="CD13" s="59">
        <f ca="1">AVERAGE(OFFSET($CC$3,0,0,'Données projet'!$E$12+1,1))-AVERAGE(OFFSET($H$3,0,0,'Données projet'!$E$12+1,1))</f>
        <v>584.62172668489256</v>
      </c>
      <c r="CE13" s="59">
        <f t="shared" si="40"/>
        <v>141.2899250963593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5.0438700872641657</v>
      </c>
      <c r="AK14" s="13">
        <f t="shared" si="35"/>
        <v>1.925370174382619</v>
      </c>
      <c r="AL14" s="20">
        <f t="shared" si="4"/>
        <v>12.138093455701485</v>
      </c>
      <c r="AM14" s="59">
        <f t="shared" si="5"/>
        <v>305.47142678903481</v>
      </c>
      <c r="AN14" s="59">
        <f ca="1">AVERAGE(OFFSET($AM$3,0,0,'Données projet'!$E$10+1,1))-AVERAGE(OFFSET($H$3,0,0,'Données projet'!$E$10+1,1))</f>
        <v>560.46996660256696</v>
      </c>
      <c r="AO14" s="59">
        <f t="shared" si="36"/>
        <v>175.49465199136262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15.501824397673841</v>
      </c>
      <c r="BE14" s="13">
        <f>BD14*VLOOKUP('Données projet'!$B$11,Paramètres!$A$1:$I$89,3,0)*VLOOKUP('Données projet'!$B$11,Paramètres!$A$1:$I$89,5,0)</f>
        <v>12.575079951393022</v>
      </c>
      <c r="BF14" s="13">
        <f t="shared" si="37"/>
        <v>4.3159834228282739</v>
      </c>
      <c r="BG14" s="20">
        <f t="shared" si="7"/>
        <v>29.418602043435424</v>
      </c>
      <c r="BH14" s="59">
        <f t="shared" si="8"/>
        <v>322.75193537676876</v>
      </c>
      <c r="BI14" s="59">
        <f ca="1">AVERAGE(OFFSET($BH$3,0,0,'Données projet'!$E$11+1,1))-AVERAGE(OFFSET($H$3,0,0,'Données projet'!$E$11+1,1))</f>
        <v>181.20458942529478</v>
      </c>
      <c r="BJ14" s="59">
        <f t="shared" si="38"/>
        <v>144.05254691566421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2.5115384599999997</v>
      </c>
      <c r="BY14" s="12">
        <f>IF('Données projet'!$A$114&gt;35,BY13+BX14-CG13,IF(A14&lt;'Données projet'!$A$114,$BV$205^A14,IF(A14='Données projet'!$A$114,'Données projet'!$B$114,BY13+BX14-CG13)))</f>
        <v>4.8781565340524748</v>
      </c>
      <c r="BZ14" s="13">
        <f>BY14*VLOOKUP('Données projet'!$B$12,Paramètres!$A$1:$I$89,3,0)*VLOOKUP('Données projet'!$B$12,Paramètres!$A$1:$I$89,5,0)</f>
        <v>5.326946935185302</v>
      </c>
      <c r="CA14" s="13">
        <f t="shared" si="39"/>
        <v>2.0205441901467172</v>
      </c>
      <c r="CB14" s="20">
        <f t="shared" si="10"/>
        <v>12.796880376619931</v>
      </c>
      <c r="CC14" s="59">
        <f t="shared" si="11"/>
        <v>306.13021370995324</v>
      </c>
      <c r="CD14" s="59">
        <f ca="1">AVERAGE(OFFSET($CC$3,0,0,'Données projet'!$E$12+1,1))-AVERAGE(OFFSET($H$3,0,0,'Données projet'!$E$12+1,1))</f>
        <v>584.62172668489256</v>
      </c>
      <c r="CE14" s="59">
        <f t="shared" si="40"/>
        <v>141.2899250963593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5.8965947718085499</v>
      </c>
      <c r="AK15" s="13">
        <f t="shared" si="35"/>
        <v>2.2103210441651773</v>
      </c>
      <c r="AL15" s="20">
        <f t="shared" si="4"/>
        <v>14.119545046154242</v>
      </c>
      <c r="AM15" s="59">
        <f t="shared" si="5"/>
        <v>307.45287837948757</v>
      </c>
      <c r="AN15" s="59">
        <f ca="1">AVERAGE(OFFSET($AM$3,0,0,'Données projet'!$E$10+1,1))-AVERAGE(OFFSET($H$3,0,0,'Données projet'!$E$10+1,1))</f>
        <v>560.46996660256696</v>
      </c>
      <c r="AO15" s="59">
        <f t="shared" si="36"/>
        <v>175.49465199136262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19.888381054913101</v>
      </c>
      <c r="BE15" s="13">
        <f>BD15*VLOOKUP('Données projet'!$B$11,Paramètres!$A$1:$I$89,3,0)*VLOOKUP('Données projet'!$B$11,Paramètres!$A$1:$I$89,5,0)</f>
        <v>16.133454711745507</v>
      </c>
      <c r="BF15" s="13">
        <f t="shared" si="37"/>
        <v>5.3789805363772061</v>
      </c>
      <c r="BG15" s="20">
        <f t="shared" si="7"/>
        <v>37.46749139048039</v>
      </c>
      <c r="BH15" s="59">
        <f t="shared" si="8"/>
        <v>330.80082472381372</v>
      </c>
      <c r="BI15" s="59">
        <f ca="1">AVERAGE(OFFSET($BH$3,0,0,'Données projet'!$E$11+1,1))-AVERAGE(OFFSET($H$3,0,0,'Données projet'!$E$11+1,1))</f>
        <v>181.20458942529478</v>
      </c>
      <c r="BJ15" s="59">
        <f t="shared" si="38"/>
        <v>144.05254691566421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2.5115384599999997</v>
      </c>
      <c r="BY15" s="12">
        <f>IF('Données projet'!$A$114&gt;35,BY14+BX15-CG14,IF(A15&lt;'Données projet'!$A$114,$BV$205^A15,IF(A15='Données projet'!$A$114,'Données projet'!$B$114,BY14+BX15-CG14)))</f>
        <v>5.6340984959702558</v>
      </c>
      <c r="BZ15" s="13">
        <f>BY15*VLOOKUP('Données projet'!$B$12,Paramètres!$A$1:$I$89,3,0)*VLOOKUP('Données projet'!$B$12,Paramètres!$A$1:$I$89,5,0)</f>
        <v>6.1524355575995191</v>
      </c>
      <c r="CA15" s="13">
        <f t="shared" si="39"/>
        <v>2.2948487070049799</v>
      </c>
      <c r="CB15" s="20">
        <f t="shared" si="10"/>
        <v>14.712353427519503</v>
      </c>
      <c r="CC15" s="59">
        <f t="shared" si="11"/>
        <v>308.04568676085285</v>
      </c>
      <c r="CD15" s="59">
        <f ca="1">AVERAGE(OFFSET($CC$3,0,0,'Données projet'!$E$12+1,1))-AVERAGE(OFFSET($H$3,0,0,'Données projet'!$E$12+1,1))</f>
        <v>584.62172668489256</v>
      </c>
      <c r="CE15" s="59">
        <f t="shared" si="40"/>
        <v>141.2899250963593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6.8934824452981394</v>
      </c>
      <c r="AK16" s="13">
        <f t="shared" si="35"/>
        <v>2.5374440631116602</v>
      </c>
      <c r="AL16" s="20">
        <f t="shared" si="4"/>
        <v>16.425530335480399</v>
      </c>
      <c r="AM16" s="59">
        <f t="shared" si="5"/>
        <v>309.75886366881372</v>
      </c>
      <c r="AN16" s="59">
        <f ca="1">AVERAGE(OFFSET($AM$3,0,0,'Données projet'!$E$10+1,1))-AVERAGE(OFFSET($H$3,0,0,'Données projet'!$E$10+1,1))</f>
        <v>560.46996660256696</v>
      </c>
      <c r="AO16" s="59">
        <f t="shared" si="36"/>
        <v>175.49465199136262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25.51620317959356</v>
      </c>
      <c r="BE16" s="13">
        <f>BD16*VLOOKUP('Données projet'!$B$11,Paramètres!$A$1:$I$89,3,0)*VLOOKUP('Données projet'!$B$11,Paramètres!$A$1:$I$89,5,0)</f>
        <v>20.698744019286298</v>
      </c>
      <c r="BF16" s="13">
        <f t="shared" si="37"/>
        <v>6.7037865478557999</v>
      </c>
      <c r="BG16" s="20">
        <f t="shared" si="7"/>
        <v>47.72607407110582</v>
      </c>
      <c r="BH16" s="59">
        <f t="shared" si="8"/>
        <v>341.05940740443913</v>
      </c>
      <c r="BI16" s="59">
        <f ca="1">AVERAGE(OFFSET($BH$3,0,0,'Données projet'!$E$11+1,1))-AVERAGE(OFFSET($H$3,0,0,'Données projet'!$E$11+1,1))</f>
        <v>181.20458942529478</v>
      </c>
      <c r="BJ16" s="59">
        <f t="shared" si="38"/>
        <v>144.05254691566421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2.5115384599999997</v>
      </c>
      <c r="BY16" s="12">
        <f>IF('Données projet'!$A$114&gt;35,BY15+BX16-CG15,IF(A16&lt;'Données projet'!$A$114,$BV$205^A16,IF(A16='Données projet'!$A$114,'Données projet'!$B$114,BY15+BX16-CG15)))</f>
        <v>6.5071847614377578</v>
      </c>
      <c r="BZ16" s="13">
        <f>BY16*VLOOKUP('Données projet'!$B$12,Paramètres!$A$1:$I$89,3,0)*VLOOKUP('Données projet'!$B$12,Paramètres!$A$1:$I$89,5,0)</f>
        <v>7.1058457594900304</v>
      </c>
      <c r="CA16" s="13">
        <f t="shared" si="39"/>
        <v>2.6063921856913335</v>
      </c>
      <c r="CB16" s="20">
        <f t="shared" si="10"/>
        <v>16.91548108785754</v>
      </c>
      <c r="CC16" s="59">
        <f t="shared" si="11"/>
        <v>310.24881442119084</v>
      </c>
      <c r="CD16" s="59">
        <f ca="1">AVERAGE(OFFSET($CC$3,0,0,'Données projet'!$E$12+1,1))-AVERAGE(OFFSET($H$3,0,0,'Données projet'!$E$12+1,1))</f>
        <v>584.62172668489256</v>
      </c>
      <c r="CE16" s="59">
        <f t="shared" si="40"/>
        <v>141.2899250963593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8.0589055315155527</v>
      </c>
      <c r="AK17" s="13">
        <f t="shared" si="35"/>
        <v>2.9129806235240516</v>
      </c>
      <c r="AL17" s="20">
        <f t="shared" si="4"/>
        <v>19.109368386693976</v>
      </c>
      <c r="AM17" s="59">
        <f t="shared" si="5"/>
        <v>312.44270172002729</v>
      </c>
      <c r="AN17" s="59">
        <f ca="1">AVERAGE(OFFSET($AM$3,0,0,'Données projet'!$E$10+1,1))-AVERAGE(OFFSET($H$3,0,0,'Données projet'!$E$10+1,1))</f>
        <v>560.46996660256696</v>
      </c>
      <c r="AO17" s="59">
        <f t="shared" si="36"/>
        <v>175.49465199136262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32.736532094021939</v>
      </c>
      <c r="BE17" s="13">
        <f>BD17*VLOOKUP('Données projet'!$B$11,Paramètres!$A$1:$I$89,3,0)*VLOOKUP('Données projet'!$B$11,Paramètres!$A$1:$I$89,5,0)</f>
        <v>26.5558748346706</v>
      </c>
      <c r="BF17" s="13">
        <f t="shared" si="37"/>
        <v>8.3548831930669891</v>
      </c>
      <c r="BG17" s="20">
        <f t="shared" si="7"/>
        <v>60.802903564976283</v>
      </c>
      <c r="BH17" s="59">
        <f t="shared" si="8"/>
        <v>354.13623689830962</v>
      </c>
      <c r="BI17" s="59">
        <f ca="1">AVERAGE(OFFSET($BH$3,0,0,'Données projet'!$E$11+1,1))-AVERAGE(OFFSET($H$3,0,0,'Données projet'!$E$11+1,1))</f>
        <v>181.20458942529478</v>
      </c>
      <c r="BJ17" s="59">
        <f t="shared" si="38"/>
        <v>144.05254691566421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2.5115384599999997</v>
      </c>
      <c r="BY17" s="12">
        <f>IF('Données projet'!$A$114&gt;35,BY16+BX17-CG16,IF(A17&lt;'Données projet'!$A$114,$BV$205^A17,IF(A17='Données projet'!$A$114,'Données projet'!$B$114,BY16+BX17-CG16)))</f>
        <v>7.515568559863409</v>
      </c>
      <c r="BZ17" s="13">
        <f>BY17*VLOOKUP('Données projet'!$B$12,Paramètres!$A$1:$I$89,3,0)*VLOOKUP('Données projet'!$B$12,Paramètres!$A$1:$I$89,5,0)</f>
        <v>8.2070008673708426</v>
      </c>
      <c r="CA17" s="13">
        <f t="shared" si="39"/>
        <v>2.9602301035778504</v>
      </c>
      <c r="CB17" s="20">
        <f t="shared" si="10"/>
        <v>19.449593941068976</v>
      </c>
      <c r="CC17" s="59">
        <f t="shared" si="11"/>
        <v>312.78292727440231</v>
      </c>
      <c r="CD17" s="59">
        <f ca="1">AVERAGE(OFFSET($CC$3,0,0,'Données projet'!$E$12+1,1))-AVERAGE(OFFSET($H$3,0,0,'Données projet'!$E$12+1,1))</f>
        <v>584.62172668489256</v>
      </c>
      <c r="CE17" s="59">
        <f t="shared" si="40"/>
        <v>141.2899250963593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9.4213568949014839</v>
      </c>
      <c r="AK18" s="13">
        <f t="shared" si="35"/>
        <v>3.3440958310706095</v>
      </c>
      <c r="AL18" s="20">
        <f t="shared" si="4"/>
        <v>22.233163497734726</v>
      </c>
      <c r="AM18" s="59">
        <f t="shared" si="5"/>
        <v>315.56649683106804</v>
      </c>
      <c r="AN18" s="59">
        <f ca="1">AVERAGE(OFFSET($AM$3,0,0,'Données projet'!$E$10+1,1))-AVERAGE(OFFSET($H$3,0,0,'Données projet'!$E$10+1,1))</f>
        <v>560.46996660256696</v>
      </c>
      <c r="AO18" s="59">
        <f t="shared" si="36"/>
        <v>175.49465199136262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42</v>
      </c>
      <c r="BB18" s="12">
        <f>VLOOKUP(A18,'Données projet'!$A$87:$I$107,9,0)</f>
        <v>2.8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42</v>
      </c>
      <c r="BE18" s="13">
        <f>BD18*VLOOKUP('Données projet'!$B$11,Paramètres!$A$1:$I$89,3,0)*VLOOKUP('Données projet'!$B$11,Paramètres!$A$1:$I$89,5,0)</f>
        <v>34.070399999999999</v>
      </c>
      <c r="BF18" s="13">
        <f t="shared" si="37"/>
        <v>10.412633617059315</v>
      </c>
      <c r="BG18" s="20">
        <f t="shared" si="7"/>
        <v>77.474616883044959</v>
      </c>
      <c r="BH18" s="59">
        <f t="shared" si="8"/>
        <v>370.80795021637829</v>
      </c>
      <c r="BI18" s="59">
        <f ca="1">AVERAGE(OFFSET($BH$3,0,0,'Données projet'!$E$11+1,1))-AVERAGE(OFFSET($H$3,0,0,'Données projet'!$E$11+1,1))</f>
        <v>181.20458942529478</v>
      </c>
      <c r="BJ18" s="59">
        <f t="shared" si="38"/>
        <v>144.05254691566421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2.5115384599999997</v>
      </c>
      <c r="BY18" s="12">
        <f>IF('Données projet'!$A$114&gt;35,BY17+BX18-CG17,IF(A18&lt;'Données projet'!$A$114,$BV$205^A18,IF(A18='Données projet'!$A$114,'Données projet'!$B$114,BY17+BX18-CG17)))</f>
        <v>8.6802162300256107</v>
      </c>
      <c r="BZ18" s="13">
        <f>BY18*VLOOKUP('Données projet'!$B$12,Paramètres!$A$1:$I$89,3,0)*VLOOKUP('Données projet'!$B$12,Paramètres!$A$1:$I$89,5,0)</f>
        <v>9.4787961231879656</v>
      </c>
      <c r="CA18" s="13">
        <f t="shared" si="39"/>
        <v>3.3621042582293472</v>
      </c>
      <c r="CB18" s="20">
        <f t="shared" si="10"/>
        <v>22.364568164301819</v>
      </c>
      <c r="CC18" s="59">
        <f t="shared" si="11"/>
        <v>315.69790149763514</v>
      </c>
      <c r="CD18" s="59">
        <f ca="1">AVERAGE(OFFSET($CC$3,0,0,'Données projet'!$E$12+1,1))-AVERAGE(OFFSET($H$3,0,0,'Données projet'!$E$12+1,1))</f>
        <v>584.62172668489256</v>
      </c>
      <c r="CE18" s="59">
        <f t="shared" si="40"/>
        <v>141.2899250963593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11.014146448793925</v>
      </c>
      <c r="AK19" s="13">
        <f t="shared" si="35"/>
        <v>3.8390152124853296</v>
      </c>
      <c r="AL19" s="20">
        <f t="shared" si="4"/>
        <v>25.86925656006137</v>
      </c>
      <c r="AM19" s="59">
        <f t="shared" si="5"/>
        <v>319.2025898933947</v>
      </c>
      <c r="AN19" s="59">
        <f ca="1">AVERAGE(OFFSET($AM$3,0,0,'Données projet'!$E$10+1,1))-AVERAGE(OFFSET($H$3,0,0,'Données projet'!$E$10+1,1))</f>
        <v>560.46996660256696</v>
      </c>
      <c r="AO19" s="59">
        <f t="shared" si="36"/>
        <v>175.49465199136262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5.4</v>
      </c>
      <c r="BD19" s="12">
        <f>IF('Données projet'!$A$88&gt;35,BD18+BC19-BL18,IF(A19&lt;'Données projet'!$A$88,$BA$205^A19,IF(A19='Données projet'!$A$88,'Données projet'!$B$88,BD18+BC19-BL18)))</f>
        <v>47.4</v>
      </c>
      <c r="BE19" s="13">
        <f>BD19*VLOOKUP('Données projet'!$B$11,Paramètres!$A$1:$I$89,3,0)*VLOOKUP('Données projet'!$B$11,Paramètres!$A$1:$I$89,5,0)</f>
        <v>38.450879999999998</v>
      </c>
      <c r="BF19" s="13">
        <f t="shared" si="37"/>
        <v>11.587113394776683</v>
      </c>
      <c r="BG19" s="20">
        <f t="shared" si="7"/>
        <v>87.149505162569383</v>
      </c>
      <c r="BH19" s="59">
        <f t="shared" si="8"/>
        <v>380.48283849590268</v>
      </c>
      <c r="BI19" s="59">
        <f ca="1">AVERAGE(OFFSET($BH$3,0,0,'Données projet'!$E$11+1,1))-AVERAGE(OFFSET($H$3,0,0,'Données projet'!$E$11+1,1))</f>
        <v>181.20458942529478</v>
      </c>
      <c r="BJ19" s="59">
        <f t="shared" si="38"/>
        <v>144.05254691566421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2.5115384599999997</v>
      </c>
      <c r="BY19" s="12">
        <f>IF('Données projet'!$A$114&gt;35,BY18+BX19-CG18,IF(A19&lt;'Données projet'!$A$114,$BV$205^A19,IF(A19='Données projet'!$A$114,'Données projet'!$B$114,BY18+BX19-CG18)))</f>
        <v>10.025343152663542</v>
      </c>
      <c r="BZ19" s="13">
        <f>BY19*VLOOKUP('Données projet'!$B$12,Paramètres!$A$1:$I$89,3,0)*VLOOKUP('Données projet'!$B$12,Paramètres!$A$1:$I$89,5,0)</f>
        <v>10.947674722708587</v>
      </c>
      <c r="CA19" s="13">
        <f t="shared" si="39"/>
        <v>3.8185359406830428</v>
      </c>
      <c r="CB19" s="20">
        <f t="shared" si="10"/>
        <v>25.717816905407091</v>
      </c>
      <c r="CC19" s="59">
        <f t="shared" si="11"/>
        <v>319.05115023874043</v>
      </c>
      <c r="CD19" s="59">
        <f ca="1">AVERAGE(OFFSET($CC$3,0,0,'Données projet'!$E$12+1,1))-AVERAGE(OFFSET($H$3,0,0,'Données projet'!$E$12+1,1))</f>
        <v>584.62172668489256</v>
      </c>
      <c r="CE19" s="59">
        <f t="shared" si="40"/>
        <v>141.2899250963593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12.876215533362229</v>
      </c>
      <c r="AK20" s="13">
        <f t="shared" si="35"/>
        <v>4.4071816557288699</v>
      </c>
      <c r="AL20" s="20">
        <f t="shared" si="4"/>
        <v>30.101916771000322</v>
      </c>
      <c r="AM20" s="59">
        <f t="shared" si="5"/>
        <v>323.43525010433365</v>
      </c>
      <c r="AN20" s="59">
        <f ca="1">AVERAGE(OFFSET($AM$3,0,0,'Données projet'!$E$10+1,1))-AVERAGE(OFFSET($H$3,0,0,'Données projet'!$E$10+1,1))</f>
        <v>560.46996660256696</v>
      </c>
      <c r="AO20" s="59">
        <f t="shared" si="36"/>
        <v>175.49465199136262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5.4</v>
      </c>
      <c r="BD20" s="12">
        <f>IF('Données projet'!$A$88&gt;35,BD19+BC20-BL19,IF(A20&lt;'Données projet'!$A$88,$BA$205^A20,IF(A20='Données projet'!$A$88,'Données projet'!$B$88,BD19+BC20-BL19)))</f>
        <v>52.8</v>
      </c>
      <c r="BE20" s="13">
        <f>BD20*VLOOKUP('Données projet'!$B$11,Paramètres!$A$1:$I$89,3,0)*VLOOKUP('Données projet'!$B$11,Paramètres!$A$1:$I$89,5,0)</f>
        <v>42.831360000000004</v>
      </c>
      <c r="BF20" s="13">
        <f t="shared" si="37"/>
        <v>12.746086115928794</v>
      </c>
      <c r="BG20" s="20">
        <f t="shared" si="7"/>
        <v>96.797385318575991</v>
      </c>
      <c r="BH20" s="59">
        <f t="shared" si="8"/>
        <v>390.13071865190932</v>
      </c>
      <c r="BI20" s="59">
        <f ca="1">AVERAGE(OFFSET($BH$3,0,0,'Données projet'!$E$11+1,1))-AVERAGE(OFFSET($H$3,0,0,'Données projet'!$E$11+1,1))</f>
        <v>181.20458942529478</v>
      </c>
      <c r="BJ20" s="59">
        <f t="shared" si="38"/>
        <v>144.05254691566421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2.5115384599999997</v>
      </c>
      <c r="BY20" s="12">
        <f>IF('Données projet'!$A$114&gt;35,BY19+BX20-CG19,IF(A20&lt;'Données projet'!$A$114,$BV$205^A20,IF(A20='Données projet'!$A$114,'Données projet'!$B$114,BY19+BX20-CG19)))</f>
        <v>11.578917237222006</v>
      </c>
      <c r="BZ20" s="13">
        <f>BY20*VLOOKUP('Données projet'!$B$12,Paramètres!$A$1:$I$89,3,0)*VLOOKUP('Données projet'!$B$12,Paramètres!$A$1:$I$89,5,0)</f>
        <v>12.64417762304643</v>
      </c>
      <c r="CA20" s="13">
        <f t="shared" si="39"/>
        <v>4.3369317577222715</v>
      </c>
      <c r="CB20" s="20">
        <f t="shared" si="10"/>
        <v>29.575432171505483</v>
      </c>
      <c r="CC20" s="59">
        <f t="shared" si="11"/>
        <v>322.90876550483881</v>
      </c>
      <c r="CD20" s="59">
        <f ca="1">AVERAGE(OFFSET($CC$3,0,0,'Données projet'!$E$12+1,1))-AVERAGE(OFFSET($H$3,0,0,'Données projet'!$E$12+1,1))</f>
        <v>584.62172668489256</v>
      </c>
      <c r="CE20" s="59">
        <f t="shared" si="40"/>
        <v>141.2899250963593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15.053088973567618</v>
      </c>
      <c r="AK21" s="13">
        <f t="shared" si="35"/>
        <v>5.0594355769741002</v>
      </c>
      <c r="AL21" s="20">
        <f t="shared" si="4"/>
        <v>35.029313592193489</v>
      </c>
      <c r="AM21" s="59">
        <f t="shared" si="5"/>
        <v>328.3626469255268</v>
      </c>
      <c r="AN21" s="59">
        <f ca="1">AVERAGE(OFFSET($AM$3,0,0,'Données projet'!$E$10+1,1))-AVERAGE(OFFSET($H$3,0,0,'Données projet'!$E$10+1,1))</f>
        <v>560.46996660256696</v>
      </c>
      <c r="AO21" s="59">
        <f t="shared" si="36"/>
        <v>175.49465199136262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5.4</v>
      </c>
      <c r="BD21" s="12">
        <f>IF('Données projet'!$A$88&gt;35,BD20+BC21-BL20,IF(A21&lt;'Données projet'!$A$88,$BA$205^A21,IF(A21='Données projet'!$A$88,'Données projet'!$B$88,BD20+BC21-BL20)))</f>
        <v>58.199999999999996</v>
      </c>
      <c r="BE21" s="13">
        <f>BD21*VLOOKUP('Données projet'!$B$11,Paramètres!$A$1:$I$89,3,0)*VLOOKUP('Données projet'!$B$11,Paramètres!$A$1:$I$89,5,0)</f>
        <v>47.211840000000002</v>
      </c>
      <c r="BF21" s="13">
        <f t="shared" si="37"/>
        <v>13.891318331147987</v>
      </c>
      <c r="BG21" s="20">
        <f t="shared" si="7"/>
        <v>106.42133409341606</v>
      </c>
      <c r="BH21" s="59">
        <f t="shared" si="8"/>
        <v>399.75466742674939</v>
      </c>
      <c r="BI21" s="59">
        <f ca="1">AVERAGE(OFFSET($BH$3,0,0,'Données projet'!$E$11+1,1))-AVERAGE(OFFSET($H$3,0,0,'Données projet'!$E$11+1,1))</f>
        <v>181.20458942529478</v>
      </c>
      <c r="BJ21" s="59">
        <f t="shared" si="38"/>
        <v>144.05254691566421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2.5115384599999997</v>
      </c>
      <c r="BY21" s="12">
        <f>IF('Données projet'!$A$114&gt;35,BY20+BX21-CG20,IF(A21&lt;'Données projet'!$A$114,$BV$205^A21,IF(A21='Données projet'!$A$114,'Données projet'!$B$114,BY20+BX21-CG20)))</f>
        <v>13.373240431258127</v>
      </c>
      <c r="BZ21" s="13">
        <f>BY21*VLOOKUP('Données projet'!$B$12,Paramètres!$A$1:$I$89,3,0)*VLOOKUP('Données projet'!$B$12,Paramètres!$A$1:$I$89,5,0)</f>
        <v>14.603578550933875</v>
      </c>
      <c r="CA21" s="13">
        <f t="shared" si="39"/>
        <v>4.9257038203431254</v>
      </c>
      <c r="CB21" s="20">
        <f t="shared" si="10"/>
        <v>34.013500129974105</v>
      </c>
      <c r="CC21" s="59">
        <f t="shared" si="11"/>
        <v>327.34683346330741</v>
      </c>
      <c r="CD21" s="59">
        <f ca="1">AVERAGE(OFFSET($CC$3,0,0,'Données projet'!$E$12+1,1))-AVERAGE(OFFSET($H$3,0,0,'Données projet'!$E$12+1,1))</f>
        <v>584.62172668489256</v>
      </c>
      <c r="CE21" s="59">
        <f t="shared" si="40"/>
        <v>141.2899250963593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17.597988093553951</v>
      </c>
      <c r="AK22" s="13">
        <f t="shared" si="35"/>
        <v>5.80822175193906</v>
      </c>
      <c r="AL22" s="20">
        <f t="shared" si="4"/>
        <v>40.765815480900322</v>
      </c>
      <c r="AM22" s="59">
        <f t="shared" si="5"/>
        <v>334.09914881423362</v>
      </c>
      <c r="AN22" s="59">
        <f ca="1">AVERAGE(OFFSET($AM$3,0,0,'Données projet'!$E$10+1,1))-AVERAGE(OFFSET($H$3,0,0,'Données projet'!$E$10+1,1))</f>
        <v>560.46996660256696</v>
      </c>
      <c r="AO22" s="59">
        <f t="shared" si="36"/>
        <v>175.49465199136262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5.4</v>
      </c>
      <c r="BD22" s="12">
        <f>IF('Données projet'!$A$88&gt;35,BD21+BC22-BL21,IF(A22&lt;'Données projet'!$A$88,$BA$205^A22,IF(A22='Données projet'!$A$88,'Données projet'!$B$88,BD21+BC22-BL21)))</f>
        <v>63.599999999999994</v>
      </c>
      <c r="BE22" s="13">
        <f>BD22*VLOOKUP('Données projet'!$B$11,Paramètres!$A$1:$I$89,3,0)*VLOOKUP('Données projet'!$B$11,Paramètres!$A$1:$I$89,5,0)</f>
        <v>51.592319999999994</v>
      </c>
      <c r="BF22" s="13">
        <f t="shared" si="37"/>
        <v>15.024229944049157</v>
      </c>
      <c r="BG22" s="20">
        <f t="shared" si="7"/>
        <v>116.0238244858856</v>
      </c>
      <c r="BH22" s="59">
        <f t="shared" si="8"/>
        <v>409.35715781921891</v>
      </c>
      <c r="BI22" s="59">
        <f ca="1">AVERAGE(OFFSET($BH$3,0,0,'Données projet'!$E$11+1,1))-AVERAGE(OFFSET($H$3,0,0,'Données projet'!$E$11+1,1))</f>
        <v>181.20458942529478</v>
      </c>
      <c r="BJ22" s="59">
        <f t="shared" si="38"/>
        <v>144.05254691566421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2.5115384599999997</v>
      </c>
      <c r="BY22" s="12">
        <f>IF('Données projet'!$A$114&gt;35,BY21+BX22-CG21,IF(A22&lt;'Données projet'!$A$114,$BV$205^A22,IF(A22='Données projet'!$A$114,'Données projet'!$B$114,BY21+BX22-CG21)))</f>
        <v>15.445620343266647</v>
      </c>
      <c r="BZ22" s="13">
        <f>BY22*VLOOKUP('Données projet'!$B$12,Paramètres!$A$1:$I$89,3,0)*VLOOKUP('Données projet'!$B$12,Paramètres!$A$1:$I$89,5,0)</f>
        <v>16.866617414847177</v>
      </c>
      <c r="CA22" s="13">
        <f t="shared" si="39"/>
        <v>5.5944062487359485</v>
      </c>
      <c r="CB22" s="20">
        <f t="shared" si="10"/>
        <v>39.119616214073943</v>
      </c>
      <c r="CC22" s="59">
        <f t="shared" si="11"/>
        <v>332.45294954740723</v>
      </c>
      <c r="CD22" s="59">
        <f ca="1">AVERAGE(OFFSET($CC$3,0,0,'Données projet'!$E$12+1,1))-AVERAGE(OFFSET($H$3,0,0,'Données projet'!$E$12+1,1))</f>
        <v>584.62172668489256</v>
      </c>
      <c r="CE22" s="59">
        <f t="shared" si="40"/>
        <v>141.2899250963593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20.573131899018442</v>
      </c>
      <c r="AK23" s="13">
        <f t="shared" si="35"/>
        <v>6.6678267578365462</v>
      </c>
      <c r="AL23" s="20">
        <f t="shared" si="4"/>
        <v>47.444669660689108</v>
      </c>
      <c r="AM23" s="59">
        <f t="shared" si="5"/>
        <v>340.77800299402242</v>
      </c>
      <c r="AN23" s="59">
        <f ca="1">AVERAGE(OFFSET($AM$3,0,0,'Données projet'!$E$10+1,1))-AVERAGE(OFFSET($H$3,0,0,'Données projet'!$E$10+1,1))</f>
        <v>560.46996660256696</v>
      </c>
      <c r="AO23" s="59">
        <f t="shared" si="36"/>
        <v>175.49465199136262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69</v>
      </c>
      <c r="BB23" s="12">
        <f>VLOOKUP(A23,'Données projet'!$A$87:$I$107,9,0)</f>
        <v>5.4</v>
      </c>
      <c r="BC23" s="12">
        <f t="array" ref="BC23">INDEX(BB:BB,MIN(IF(ISNUMBER(BB23:BB219),ROW(BB23:BB219),"")))</f>
        <v>5.4</v>
      </c>
      <c r="BD23" s="12">
        <f>IF('Données projet'!$A$88&gt;35,BD22+BC23-BL22,IF(A23&lt;'Données projet'!$A$88,$BA$205^A23,IF(A23='Données projet'!$A$88,'Données projet'!$B$88,BD22+BC23-BL22)))</f>
        <v>69</v>
      </c>
      <c r="BE23" s="13">
        <f>BD23*VLOOKUP('Données projet'!$B$11,Paramètres!$A$1:$I$89,3,0)*VLOOKUP('Données projet'!$B$11,Paramètres!$A$1:$I$89,5,0)</f>
        <v>55.972800000000007</v>
      </c>
      <c r="BF23" s="13">
        <f t="shared" si="37"/>
        <v>16.145985978099571</v>
      </c>
      <c r="BG23" s="20">
        <f t="shared" si="7"/>
        <v>125.60688557852342</v>
      </c>
      <c r="BH23" s="59">
        <f t="shared" si="8"/>
        <v>418.94021891185673</v>
      </c>
      <c r="BI23" s="59">
        <f ca="1">AVERAGE(OFFSET($BH$3,0,0,'Données projet'!$E$11+1,1))-AVERAGE(OFFSET($H$3,0,0,'Données projet'!$E$11+1,1))</f>
        <v>181.20458942529478</v>
      </c>
      <c r="BJ23" s="59">
        <f t="shared" si="38"/>
        <v>144.05254691566421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2.5115384599999997</v>
      </c>
      <c r="BY23" s="12">
        <f>IF('Données projet'!$A$114&gt;35,BY22+BX23-CG22,IF(A23&lt;'Données projet'!$A$114,$BV$205^A23,IF(A23='Données projet'!$A$114,'Données projet'!$B$114,BY22+BX23-CG22)))</f>
        <v>17.839145943320826</v>
      </c>
      <c r="BZ23" s="13">
        <f>BY23*VLOOKUP('Données projet'!$B$12,Paramètres!$A$1:$I$89,3,0)*VLOOKUP('Données projet'!$B$12,Paramètres!$A$1:$I$89,5,0)</f>
        <v>19.480347370106344</v>
      </c>
      <c r="CA23" s="13">
        <f t="shared" si="39"/>
        <v>6.3538902088748879</v>
      </c>
      <c r="CB23" s="20">
        <f t="shared" si="10"/>
        <v>44.99463045005897</v>
      </c>
      <c r="CC23" s="59">
        <f t="shared" si="11"/>
        <v>338.32796378339231</v>
      </c>
      <c r="CD23" s="59">
        <f ca="1">AVERAGE(OFFSET($CC$3,0,0,'Données projet'!$E$12+1,1))-AVERAGE(OFFSET($H$3,0,0,'Données projet'!$E$12+1,1))</f>
        <v>584.62172668489256</v>
      </c>
      <c r="CE23" s="59">
        <f t="shared" si="40"/>
        <v>141.2899250963593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24.051258239539646</v>
      </c>
      <c r="AK24" s="13">
        <f t="shared" si="35"/>
        <v>7.6546515562492337</v>
      </c>
      <c r="AL24" s="20">
        <f t="shared" si="4"/>
        <v>55.221126227665629</v>
      </c>
      <c r="AM24" s="59">
        <f t="shared" si="5"/>
        <v>348.55445956099896</v>
      </c>
      <c r="AN24" s="59">
        <f ca="1">AVERAGE(OFFSET($AM$3,0,0,'Données projet'!$E$10+1,1))-AVERAGE(OFFSET($H$3,0,0,'Données projet'!$E$10+1,1))</f>
        <v>560.46996660256696</v>
      </c>
      <c r="AO24" s="59">
        <f t="shared" si="36"/>
        <v>175.49465199136262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</v>
      </c>
      <c r="BD24" s="12">
        <f>IF('Données projet'!$A$88&gt;35,BD23+BC24-BL23,IF(A24&lt;'Données projet'!$A$88,$BA$205^A24,IF(A24='Données projet'!$A$88,'Données projet'!$B$88,BD23+BC24-BL23)))</f>
        <v>59.8</v>
      </c>
      <c r="BE24" s="13">
        <f>BD24*VLOOKUP('Données projet'!$B$11,Paramètres!$A$1:$I$89,3,0)*VLOOKUP('Données projet'!$B$11,Paramètres!$A$1:$I$89,5,0)</f>
        <v>48.50976</v>
      </c>
      <c r="BF24" s="13">
        <f t="shared" si="37"/>
        <v>14.228223566336322</v>
      </c>
      <c r="BG24" s="20">
        <f t="shared" si="7"/>
        <v>109.26865471136909</v>
      </c>
      <c r="BH24" s="59">
        <f t="shared" si="8"/>
        <v>402.60198804470241</v>
      </c>
      <c r="BI24" s="59">
        <f ca="1">AVERAGE(OFFSET($BH$3,0,0,'Données projet'!$E$11+1,1))-AVERAGE(OFFSET($H$3,0,0,'Données projet'!$E$11+1,1))</f>
        <v>181.20458942529478</v>
      </c>
      <c r="BJ24" s="59">
        <f t="shared" si="38"/>
        <v>144.05254691566421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2.5115384599999997</v>
      </c>
      <c r="BY24" s="12">
        <f>IF('Données projet'!$A$114&gt;35,BY23+BX24-CG23,IF(A24&lt;'Données projet'!$A$114,$BV$205^A24,IF(A24='Données projet'!$A$114,'Données projet'!$B$114,BY23+BX24-CG23)))</f>
        <v>20.603583469914248</v>
      </c>
      <c r="BZ24" s="13">
        <f>BY24*VLOOKUP('Données projet'!$B$12,Paramètres!$A$1:$I$89,3,0)*VLOOKUP('Données projet'!$B$12,Paramètres!$A$1:$I$89,5,0)</f>
        <v>22.499113149146357</v>
      </c>
      <c r="CA24" s="13">
        <f t="shared" si="39"/>
        <v>7.2164799965247761</v>
      </c>
      <c r="CB24" s="20">
        <f t="shared" si="10"/>
        <v>51.754658062043887</v>
      </c>
      <c r="CC24" s="59">
        <f t="shared" si="11"/>
        <v>345.08799139537723</v>
      </c>
      <c r="CD24" s="59">
        <f ca="1">AVERAGE(OFFSET($CC$3,0,0,'Données projet'!$E$12+1,1))-AVERAGE(OFFSET($H$3,0,0,'Données projet'!$E$12+1,1))</f>
        <v>584.62172668489256</v>
      </c>
      <c r="CE24" s="59">
        <f t="shared" si="40"/>
        <v>141.2899250963593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28.117402141023685</v>
      </c>
      <c r="AK25" s="13">
        <f t="shared" si="35"/>
        <v>8.7875244177160141</v>
      </c>
      <c r="AL25" s="20">
        <f t="shared" si="4"/>
        <v>64.27608042313831</v>
      </c>
      <c r="AM25" s="59">
        <f t="shared" si="5"/>
        <v>357.60941375647161</v>
      </c>
      <c r="AN25" s="59">
        <f ca="1">AVERAGE(OFFSET($AM$3,0,0,'Données projet'!$E$10+1,1))-AVERAGE(OFFSET($H$3,0,0,'Données projet'!$E$10+1,1))</f>
        <v>560.46996660256696</v>
      </c>
      <c r="AO25" s="59">
        <f t="shared" si="36"/>
        <v>175.49465199136262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5.8</v>
      </c>
      <c r="BD25" s="12">
        <f>IF('Données projet'!$A$88&gt;35,BD24+BC25-BL24,IF(A25&lt;'Données projet'!$A$88,$BA$205^A25,IF(A25='Données projet'!$A$88,'Données projet'!$B$88,BD24+BC25-BL24)))</f>
        <v>65.599999999999994</v>
      </c>
      <c r="BE25" s="13">
        <f>BD25*VLOOKUP('Données projet'!$B$11,Paramètres!$A$1:$I$89,3,0)*VLOOKUP('Données projet'!$B$11,Paramètres!$A$1:$I$89,5,0)</f>
        <v>53.214719999999993</v>
      </c>
      <c r="BF25" s="13">
        <f t="shared" si="37"/>
        <v>15.440940408182183</v>
      </c>
      <c r="BG25" s="20">
        <f t="shared" si="7"/>
        <v>119.57527521091727</v>
      </c>
      <c r="BH25" s="59">
        <f t="shared" si="8"/>
        <v>412.90860854425057</v>
      </c>
      <c r="BI25" s="59">
        <f ca="1">AVERAGE(OFFSET($BH$3,0,0,'Données projet'!$E$11+1,1))-AVERAGE(OFFSET($H$3,0,0,'Données projet'!$E$11+1,1))</f>
        <v>181.20458942529478</v>
      </c>
      <c r="BJ25" s="59">
        <f t="shared" si="38"/>
        <v>144.05254691566421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2.5115384599999997</v>
      </c>
      <c r="BY25" s="12">
        <f>IF('Données projet'!$A$114&gt;35,BY24+BX25-CG24,IF(A25&lt;'Données projet'!$A$114,$BV$205^A25,IF(A25='Données projet'!$A$114,'Données projet'!$B$114,BY24+BX25-CG24)))</f>
        <v>23.796411170718855</v>
      </c>
      <c r="BZ25" s="13">
        <f>BY25*VLOOKUP('Données projet'!$B$12,Paramètres!$A$1:$I$89,3,0)*VLOOKUP('Données projet'!$B$12,Paramètres!$A$1:$I$89,5,0)</f>
        <v>25.985680998424993</v>
      </c>
      <c r="CA25" s="13">
        <f t="shared" si="39"/>
        <v>8.1961730260151651</v>
      </c>
      <c r="CB25" s="20">
        <f t="shared" si="10"/>
        <v>59.533395759233265</v>
      </c>
      <c r="CC25" s="59">
        <f t="shared" si="11"/>
        <v>352.86672909256657</v>
      </c>
      <c r="CD25" s="59">
        <f ca="1">AVERAGE(OFFSET($CC$3,0,0,'Données projet'!$E$12+1,1))-AVERAGE(OFFSET($H$3,0,0,'Données projet'!$E$12+1,1))</f>
        <v>584.62172668489256</v>
      </c>
      <c r="CE25" s="59">
        <f t="shared" si="40"/>
        <v>141.2899250963593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32.870974785857001</v>
      </c>
      <c r="AK26" s="13">
        <f t="shared" si="35"/>
        <v>10.088060158520545</v>
      </c>
      <c r="AL26" s="20">
        <f t="shared" si="4"/>
        <v>74.820319194790898</v>
      </c>
      <c r="AM26" s="59">
        <f t="shared" si="5"/>
        <v>368.15365252812421</v>
      </c>
      <c r="AN26" s="59">
        <f ca="1">AVERAGE(OFFSET($AM$3,0,0,'Données projet'!$E$10+1,1))-AVERAGE(OFFSET($H$3,0,0,'Données projet'!$E$10+1,1))</f>
        <v>560.46996660256696</v>
      </c>
      <c r="AO26" s="59">
        <f t="shared" si="36"/>
        <v>175.49465199136262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5.8</v>
      </c>
      <c r="BD26" s="12">
        <f>IF('Données projet'!$A$88&gt;35,BD25+BC26-BL25,IF(A26&lt;'Données projet'!$A$88,$BA$205^A26,IF(A26='Données projet'!$A$88,'Données projet'!$B$88,BD25+BC26-BL25)))</f>
        <v>71.399999999999991</v>
      </c>
      <c r="BE26" s="13">
        <f>BD26*VLOOKUP('Données projet'!$B$11,Paramètres!$A$1:$I$89,3,0)*VLOOKUP('Données projet'!$B$11,Paramètres!$A$1:$I$89,5,0)</f>
        <v>57.91968</v>
      </c>
      <c r="BF26" s="13">
        <f t="shared" si="37"/>
        <v>16.641223534705848</v>
      </c>
      <c r="BG26" s="20">
        <f t="shared" si="7"/>
        <v>129.860240322946</v>
      </c>
      <c r="BH26" s="59">
        <f t="shared" si="8"/>
        <v>423.19357365627934</v>
      </c>
      <c r="BI26" s="59">
        <f ca="1">AVERAGE(OFFSET($BH$3,0,0,'Données projet'!$E$11+1,1))-AVERAGE(OFFSET($H$3,0,0,'Données projet'!$E$11+1,1))</f>
        <v>181.20458942529478</v>
      </c>
      <c r="BJ26" s="59">
        <f t="shared" si="38"/>
        <v>144.05254691566421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2.5115384599999997</v>
      </c>
      <c r="BY26" s="12">
        <f>IF('Données projet'!$A$114&gt;35,BY25+BX26-CG25,IF(A26&lt;'Données projet'!$A$114,$BV$205^A26,IF(A26='Données projet'!$A$114,'Données projet'!$B$114,BY25+BX26-CG25)))</f>
        <v>27.484014391612526</v>
      </c>
      <c r="BZ26" s="13">
        <f>BY26*VLOOKUP('Données projet'!$B$12,Paramètres!$A$1:$I$89,3,0)*VLOOKUP('Données projet'!$B$12,Paramètres!$A$1:$I$89,5,0)</f>
        <v>30.012543715640881</v>
      </c>
      <c r="CA26" s="13">
        <f t="shared" si="39"/>
        <v>9.3088669690387853</v>
      </c>
      <c r="CB26" s="20">
        <f t="shared" si="10"/>
        <v>68.484790275817076</v>
      </c>
      <c r="CC26" s="59">
        <f t="shared" si="11"/>
        <v>361.8181236091504</v>
      </c>
      <c r="CD26" s="59">
        <f ca="1">AVERAGE(OFFSET($CC$3,0,0,'Données projet'!$E$12+1,1))-AVERAGE(OFFSET($H$3,0,0,'Données projet'!$E$12+1,1))</f>
        <v>584.62172668489256</v>
      </c>
      <c r="CE26" s="59">
        <f t="shared" si="40"/>
        <v>141.2899250963593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38.428193968744388</v>
      </c>
      <c r="AK27" s="13">
        <f t="shared" si="35"/>
        <v>11.581072543793917</v>
      </c>
      <c r="AL27" s="20">
        <f t="shared" si="4"/>
        <v>87.099472509337545</v>
      </c>
      <c r="AM27" s="59">
        <f t="shared" si="5"/>
        <v>380.43280584267086</v>
      </c>
      <c r="AN27" s="59">
        <f ca="1">AVERAGE(OFFSET($AM$3,0,0,'Données projet'!$E$10+1,1))-AVERAGE(OFFSET($H$3,0,0,'Données projet'!$E$10+1,1))</f>
        <v>560.46996660256696</v>
      </c>
      <c r="AO27" s="59">
        <f t="shared" si="36"/>
        <v>175.49465199136262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5.8</v>
      </c>
      <c r="BD27" s="12">
        <f>IF('Données projet'!$A$88&gt;35,BD26+BC27-BL26,IF(A27&lt;'Données projet'!$A$88,$BA$205^A27,IF(A27='Données projet'!$A$88,'Données projet'!$B$88,BD26+BC27-BL26)))</f>
        <v>77.199999999999989</v>
      </c>
      <c r="BE27" s="13">
        <f>BD27*VLOOKUP('Données projet'!$B$11,Paramètres!$A$1:$I$89,3,0)*VLOOKUP('Données projet'!$B$11,Paramètres!$A$1:$I$89,5,0)</f>
        <v>62.624639999999999</v>
      </c>
      <c r="BF27" s="13">
        <f t="shared" si="37"/>
        <v>17.830197796836153</v>
      </c>
      <c r="BG27" s="20">
        <f t="shared" si="7"/>
        <v>140.12550916282296</v>
      </c>
      <c r="BH27" s="59">
        <f t="shared" si="8"/>
        <v>433.45884249615631</v>
      </c>
      <c r="BI27" s="59">
        <f ca="1">AVERAGE(OFFSET($BH$3,0,0,'Données projet'!$E$11+1,1))-AVERAGE(OFFSET($H$3,0,0,'Données projet'!$E$11+1,1))</f>
        <v>181.20458942529478</v>
      </c>
      <c r="BJ27" s="59">
        <f t="shared" si="38"/>
        <v>144.05254691566421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2.5115384599999997</v>
      </c>
      <c r="BY27" s="12">
        <f>IF('Données projet'!$A$114&gt;35,BY26+BX27-CG26,IF(A27&lt;'Données projet'!$A$114,$BV$205^A27,IF(A27='Données projet'!$A$114,'Données projet'!$B$114,BY26+BX27-CG26)))</f>
        <v>31.743065862294294</v>
      </c>
      <c r="BZ27" s="13">
        <f>BY27*VLOOKUP('Données projet'!$B$12,Paramètres!$A$1:$I$89,3,0)*VLOOKUP('Données projet'!$B$12,Paramètres!$A$1:$I$89,5,0)</f>
        <v>34.66342792162537</v>
      </c>
      <c r="CA27" s="13">
        <f t="shared" si="39"/>
        <v>10.572617729300356</v>
      </c>
      <c r="CB27" s="20">
        <f t="shared" si="10"/>
        <v>78.786112842028956</v>
      </c>
      <c r="CC27" s="59">
        <f t="shared" si="11"/>
        <v>372.11944617536227</v>
      </c>
      <c r="CD27" s="59">
        <f ca="1">AVERAGE(OFFSET($CC$3,0,0,'Données projet'!$E$12+1,1))-AVERAGE(OFFSET($H$3,0,0,'Données projet'!$E$12+1,1))</f>
        <v>584.62172668489256</v>
      </c>
      <c r="CE27" s="59">
        <f t="shared" si="40"/>
        <v>141.2899250963593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44.92492544926948</v>
      </c>
      <c r="AK28" s="13">
        <f t="shared" si="35"/>
        <v>13.295047725437698</v>
      </c>
      <c r="AL28" s="20">
        <f t="shared" si="4"/>
        <v>101.399786612615</v>
      </c>
      <c r="AM28" s="59">
        <f t="shared" si="5"/>
        <v>394.73311994594832</v>
      </c>
      <c r="AN28" s="59">
        <f ca="1">AVERAGE(OFFSET($AM$3,0,0,'Données projet'!$E$10+1,1))-AVERAGE(OFFSET($H$3,0,0,'Données projet'!$E$10+1,1))</f>
        <v>560.46996660256696</v>
      </c>
      <c r="AO28" s="59">
        <f t="shared" si="36"/>
        <v>175.49465199136262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83</v>
      </c>
      <c r="BB28" s="12">
        <f>VLOOKUP(A28,'Données projet'!$A$87:$I$107,9,0)</f>
        <v>5.8</v>
      </c>
      <c r="BC28" s="12">
        <f t="array" ref="BC28">INDEX(BB:BB,MIN(IF(ISNUMBER(BB28:BB224),ROW(BB28:BB224),"")))</f>
        <v>5.8</v>
      </c>
      <c r="BD28" s="12">
        <f>IF('Données projet'!$A$88&gt;35,BD27+BC28-BL27,IF(A28&lt;'Données projet'!$A$88,$BA$205^A28,IF(A28='Données projet'!$A$88,'Données projet'!$B$88,BD27+BC28-BL27)))</f>
        <v>82.999999999999986</v>
      </c>
      <c r="BE28" s="13">
        <f>BD28*VLOOKUP('Données projet'!$B$11,Paramètres!$A$1:$I$89,3,0)*VLOOKUP('Données projet'!$B$11,Paramètres!$A$1:$I$89,5,0)</f>
        <v>67.329599999999999</v>
      </c>
      <c r="BF28" s="13">
        <f t="shared" si="37"/>
        <v>19.008809433660961</v>
      </c>
      <c r="BG28" s="20">
        <f t="shared" si="7"/>
        <v>150.37272976362615</v>
      </c>
      <c r="BH28" s="59">
        <f t="shared" si="8"/>
        <v>443.7060630969595</v>
      </c>
      <c r="BI28" s="59">
        <f ca="1">AVERAGE(OFFSET($BH$3,0,0,'Données projet'!$E$11+1,1))-AVERAGE(OFFSET($H$3,0,0,'Données projet'!$E$11+1,1))</f>
        <v>181.20458942529478</v>
      </c>
      <c r="BJ28" s="59">
        <f t="shared" si="38"/>
        <v>144.05254691566421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2.5115384599999997</v>
      </c>
      <c r="BY28" s="12">
        <f>IF('Données projet'!$A$114&gt;35,BY27+BX28-CG27,IF(A28&lt;'Données projet'!$A$114,$BV$205^A28,IF(A28='Données projet'!$A$114,'Données projet'!$B$114,BY27+BX28-CG27)))</f>
        <v>36.662119877417041</v>
      </c>
      <c r="BZ28" s="13">
        <f>BY28*VLOOKUP('Données projet'!$B$12,Paramètres!$A$1:$I$89,3,0)*VLOOKUP('Données projet'!$B$12,Paramètres!$A$1:$I$89,5,0)</f>
        <v>40.035034906139408</v>
      </c>
      <c r="CA28" s="13">
        <f t="shared" si="39"/>
        <v>12.007932439221278</v>
      </c>
      <c r="CB28" s="20">
        <f t="shared" si="10"/>
        <v>90.641501459836533</v>
      </c>
      <c r="CC28" s="59">
        <f t="shared" si="11"/>
        <v>383.97483479316986</v>
      </c>
      <c r="CD28" s="59">
        <f ca="1">AVERAGE(OFFSET($CC$3,0,0,'Données projet'!$E$12+1,1))-AVERAGE(OFFSET($H$3,0,0,'Données projet'!$E$12+1,1))</f>
        <v>584.62172668489256</v>
      </c>
      <c r="CE28" s="59">
        <f t="shared" si="40"/>
        <v>141.2899250963593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52.520004668030069</v>
      </c>
      <c r="AK29" s="13">
        <f t="shared" si="35"/>
        <v>15.262687747896692</v>
      </c>
      <c r="AL29" s="20">
        <f t="shared" si="4"/>
        <v>118.05485595773911</v>
      </c>
      <c r="AM29" s="59">
        <f t="shared" si="5"/>
        <v>411.38818929107242</v>
      </c>
      <c r="AN29" s="59">
        <f ca="1">AVERAGE(OFFSET($AM$3,0,0,'Données projet'!$E$10+1,1))-AVERAGE(OFFSET($H$3,0,0,'Données projet'!$E$10+1,1))</f>
        <v>560.46996660256696</v>
      </c>
      <c r="AO29" s="59">
        <f t="shared" si="36"/>
        <v>175.49465199136262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</v>
      </c>
      <c r="BD29" s="12">
        <f>IF('Données projet'!$A$88&gt;35,BD28+BC29-BL28,IF(A29&lt;'Données projet'!$A$88,$BA$205^A29,IF(A29='Données projet'!$A$88,'Données projet'!$B$88,BD28+BC29-BL28)))</f>
        <v>78.999999999999986</v>
      </c>
      <c r="BE29" s="13">
        <f>BD29*VLOOKUP('Données projet'!$B$11,Paramètres!$A$1:$I$89,3,0)*VLOOKUP('Données projet'!$B$11,Paramètres!$A$1:$I$89,5,0)</f>
        <v>64.084799999999987</v>
      </c>
      <c r="BF29" s="13">
        <f t="shared" si="37"/>
        <v>18.197042620605469</v>
      </c>
      <c r="BG29" s="20">
        <f t="shared" si="7"/>
        <v>143.30754256422117</v>
      </c>
      <c r="BH29" s="59">
        <f t="shared" si="8"/>
        <v>436.64087589755445</v>
      </c>
      <c r="BI29" s="59">
        <f ca="1">AVERAGE(OFFSET($BH$3,0,0,'Données projet'!$E$11+1,1))-AVERAGE(OFFSET($H$3,0,0,'Données projet'!$E$11+1,1))</f>
        <v>181.20458942529478</v>
      </c>
      <c r="BJ29" s="59">
        <f t="shared" si="38"/>
        <v>144.05254691566421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2.5115384599999997</v>
      </c>
      <c r="BY29" s="12">
        <f>IF('Données projet'!$A$114&gt;35,BY28+BX29-CG28,IF(A29&lt;'Données projet'!$A$114,$BV$205^A29,IF(A29='Données projet'!$A$114,'Données projet'!$B$114,BY28+BX29-CG28)))</f>
        <v>42.343453519487774</v>
      </c>
      <c r="BZ29" s="13">
        <f>BY29*VLOOKUP('Données projet'!$B$12,Paramètres!$A$1:$I$89,3,0)*VLOOKUP('Données projet'!$B$12,Paramètres!$A$1:$I$89,5,0)</f>
        <v>46.239051243280649</v>
      </c>
      <c r="CA29" s="13">
        <f t="shared" si="39"/>
        <v>13.638102233215282</v>
      </c>
      <c r="CB29" s="20">
        <f t="shared" si="10"/>
        <v>104.28604230489708</v>
      </c>
      <c r="CC29" s="59">
        <f t="shared" si="11"/>
        <v>397.61937563823039</v>
      </c>
      <c r="CD29" s="59">
        <f ca="1">AVERAGE(OFFSET($CC$3,0,0,'Données projet'!$E$12+1,1))-AVERAGE(OFFSET($H$3,0,0,'Données projet'!$E$12+1,1))</f>
        <v>584.62172668489256</v>
      </c>
      <c r="CE29" s="59">
        <f t="shared" si="40"/>
        <v>141.2899250963593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61.399120037376782</v>
      </c>
      <c r="AK30" s="13">
        <f t="shared" si="35"/>
        <v>17.521534491680562</v>
      </c>
      <c r="AL30" s="20">
        <f t="shared" si="4"/>
        <v>137.45347330477486</v>
      </c>
      <c r="AM30" s="59">
        <f t="shared" si="5"/>
        <v>430.78680663810815</v>
      </c>
      <c r="AN30" s="59">
        <f ca="1">AVERAGE(OFFSET($AM$3,0,0,'Données projet'!$E$10+1,1))-AVERAGE(OFFSET($H$3,0,0,'Données projet'!$E$10+1,1))</f>
        <v>560.46996660256696</v>
      </c>
      <c r="AO30" s="59">
        <f t="shared" si="36"/>
        <v>175.49465199136262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</v>
      </c>
      <c r="BD30" s="12">
        <f>IF('Données projet'!$A$88&gt;35,BD29+BC30-BL29,IF(A30&lt;'Données projet'!$A$88,$BA$205^A30,IF(A30='Données projet'!$A$88,'Données projet'!$B$88,BD29+BC30-BL29)))</f>
        <v>84.999999999999986</v>
      </c>
      <c r="BE30" s="13">
        <f>BD30*VLOOKUP('Données projet'!$B$11,Paramètres!$A$1:$I$89,3,0)*VLOOKUP('Données projet'!$B$11,Paramètres!$A$1:$I$89,5,0)</f>
        <v>68.951999999999998</v>
      </c>
      <c r="BF30" s="13">
        <f t="shared" si="37"/>
        <v>19.412974191553594</v>
      </c>
      <c r="BG30" s="20">
        <f t="shared" si="7"/>
        <v>153.90233005028915</v>
      </c>
      <c r="BH30" s="59">
        <f t="shared" si="8"/>
        <v>447.23566338362247</v>
      </c>
      <c r="BI30" s="59">
        <f ca="1">AVERAGE(OFFSET($BH$3,0,0,'Données projet'!$E$11+1,1))-AVERAGE(OFFSET($H$3,0,0,'Données projet'!$E$11+1,1))</f>
        <v>181.20458942529478</v>
      </c>
      <c r="BJ30" s="59">
        <f t="shared" si="38"/>
        <v>144.05254691566421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2.5115384599999997</v>
      </c>
      <c r="BY30" s="12">
        <f>IF('Données projet'!$A$114&gt;35,BY29+BX30-CG29,IF(A30&lt;'Données projet'!$A$114,$BV$205^A30,IF(A30='Données projet'!$A$114,'Données projet'!$B$114,BY29+BX30-CG29)))</f>
        <v>48.905193206283897</v>
      </c>
      <c r="BZ30" s="13">
        <f>BY30*VLOOKUP('Données projet'!$B$12,Paramètres!$A$1:$I$89,3,0)*VLOOKUP('Données projet'!$B$12,Paramètres!$A$1:$I$89,5,0)</f>
        <v>53.404470981262016</v>
      </c>
      <c r="CA30" s="13">
        <f t="shared" si="39"/>
        <v>15.489580197512639</v>
      </c>
      <c r="CB30" s="20">
        <f t="shared" si="10"/>
        <v>119.99047246969921</v>
      </c>
      <c r="CC30" s="59">
        <f t="shared" si="11"/>
        <v>413.32380580303254</v>
      </c>
      <c r="CD30" s="59">
        <f ca="1">AVERAGE(OFFSET($CC$3,0,0,'Données projet'!$E$12+1,1))-AVERAGE(OFFSET($H$3,0,0,'Données projet'!$E$12+1,1))</f>
        <v>584.62172668489256</v>
      </c>
      <c r="CE30" s="59">
        <f t="shared" si="40"/>
        <v>141.2899250963593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71.77935274744911</v>
      </c>
      <c r="AK31" s="13">
        <f t="shared" si="35"/>
        <v>20.114685959257653</v>
      </c>
      <c r="AL31" s="20">
        <f t="shared" si="4"/>
        <v>160.04878408084764</v>
      </c>
      <c r="AM31" s="59">
        <f t="shared" si="5"/>
        <v>453.38211741418093</v>
      </c>
      <c r="AN31" s="59">
        <f ca="1">AVERAGE(OFFSET($AM$3,0,0,'Données projet'!$E$10+1,1))-AVERAGE(OFFSET($H$3,0,0,'Données projet'!$E$10+1,1))</f>
        <v>560.46996660256696</v>
      </c>
      <c r="AO31" s="59">
        <f t="shared" si="36"/>
        <v>175.49465199136262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</v>
      </c>
      <c r="BD31" s="12">
        <f>IF('Données projet'!$A$88&gt;35,BD30+BC31-BL30,IF(A31&lt;'Données projet'!$A$88,$BA$205^A31,IF(A31='Données projet'!$A$88,'Données projet'!$B$88,BD30+BC31-BL30)))</f>
        <v>90.999999999999986</v>
      </c>
      <c r="BE31" s="13">
        <f>BD31*VLOOKUP('Données projet'!$B$11,Paramètres!$A$1:$I$89,3,0)*VLOOKUP('Données projet'!$B$11,Paramètres!$A$1:$I$89,5,0)</f>
        <v>73.819199999999995</v>
      </c>
      <c r="BF31" s="13">
        <f t="shared" si="37"/>
        <v>20.618947302373449</v>
      </c>
      <c r="BG31" s="20">
        <f t="shared" si="7"/>
        <v>164.47977321830038</v>
      </c>
      <c r="BH31" s="59">
        <f t="shared" si="8"/>
        <v>457.81310655163372</v>
      </c>
      <c r="BI31" s="59">
        <f ca="1">AVERAGE(OFFSET($BH$3,0,0,'Données projet'!$E$11+1,1))-AVERAGE(OFFSET($H$3,0,0,'Données projet'!$E$11+1,1))</f>
        <v>181.20458942529478</v>
      </c>
      <c r="BJ31" s="59">
        <f t="shared" si="38"/>
        <v>144.05254691566421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2.5115384599999997</v>
      </c>
      <c r="BY31" s="12">
        <f>IF('Données projet'!$A$114&gt;35,BY30+BX31-CG30,IF(A31&lt;'Données projet'!$A$114,$BV$205^A31,IF(A31='Données projet'!$A$114,'Données projet'!$B$114,BY30+BX31-CG30)))</f>
        <v>56.483770778007361</v>
      </c>
      <c r="BZ31" s="13">
        <f>BY31*VLOOKUP('Données projet'!$B$12,Paramètres!$A$1:$I$89,3,0)*VLOOKUP('Données projet'!$B$12,Paramètres!$A$1:$I$89,5,0)</f>
        <v>61.680277689584045</v>
      </c>
      <c r="CA31" s="13">
        <f t="shared" si="39"/>
        <v>17.592410629599112</v>
      </c>
      <c r="CB31" s="20">
        <f t="shared" si="10"/>
        <v>138.06659882257733</v>
      </c>
      <c r="CC31" s="59">
        <f t="shared" si="11"/>
        <v>431.39993215591062</v>
      </c>
      <c r="CD31" s="59">
        <f ca="1">AVERAGE(OFFSET($CC$3,0,0,'Données projet'!$E$12+1,1))-AVERAGE(OFFSET($H$3,0,0,'Données projet'!$E$12+1,1))</f>
        <v>584.62172668489256</v>
      </c>
      <c r="CE31" s="59">
        <f t="shared" si="40"/>
        <v>141.2899250963593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83.914484079027147</v>
      </c>
      <c r="AK32" s="13">
        <f t="shared" si="35"/>
        <v>23.09161856980429</v>
      </c>
      <c r="AL32" s="20">
        <f t="shared" si="4"/>
        <v>186.3689621133814</v>
      </c>
      <c r="AM32" s="59">
        <f t="shared" si="5"/>
        <v>479.70229544671474</v>
      </c>
      <c r="AN32" s="59">
        <f ca="1">AVERAGE(OFFSET($AM$3,0,0,'Données projet'!$E$10+1,1))-AVERAGE(OFFSET($H$3,0,0,'Données projet'!$E$10+1,1))</f>
        <v>560.46996660256696</v>
      </c>
      <c r="AO32" s="59">
        <f t="shared" si="36"/>
        <v>175.49465199136262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</v>
      </c>
      <c r="BD32" s="12">
        <f>IF('Données projet'!$A$88&gt;35,BD31+BC32-BL31,IF(A32&lt;'Données projet'!$A$88,$BA$205^A32,IF(A32='Données projet'!$A$88,'Données projet'!$B$88,BD31+BC32-BL31)))</f>
        <v>96.999999999999986</v>
      </c>
      <c r="BE32" s="13">
        <f>BD32*VLOOKUP('Données projet'!$B$11,Paramètres!$A$1:$I$89,3,0)*VLOOKUP('Données projet'!$B$11,Paramètres!$A$1:$I$89,5,0)</f>
        <v>78.686400000000006</v>
      </c>
      <c r="BF32" s="13">
        <f t="shared" si="37"/>
        <v>21.815693271997169</v>
      </c>
      <c r="BG32" s="20">
        <f t="shared" si="7"/>
        <v>175.04114578206176</v>
      </c>
      <c r="BH32" s="59">
        <f t="shared" si="8"/>
        <v>468.37447911539505</v>
      </c>
      <c r="BI32" s="59">
        <f ca="1">AVERAGE(OFFSET($BH$3,0,0,'Données projet'!$E$11+1,1))-AVERAGE(OFFSET($H$3,0,0,'Données projet'!$E$11+1,1))</f>
        <v>181.20458942529478</v>
      </c>
      <c r="BJ32" s="59">
        <f t="shared" si="38"/>
        <v>144.05254691566421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2.5115384599999997</v>
      </c>
      <c r="BY32" s="12">
        <f>IF('Données projet'!$A$114&gt;35,BY31+BX32-CG31,IF(A32&lt;'Données projet'!$A$114,$BV$205^A32,IF(A32='Données projet'!$A$114,'Données projet'!$B$114,BY31+BX32-CG31)))</f>
        <v>65.236760191196566</v>
      </c>
      <c r="BZ32" s="13">
        <f>BY32*VLOOKUP('Données projet'!$B$12,Paramètres!$A$1:$I$89,3,0)*VLOOKUP('Données projet'!$B$12,Paramètres!$A$1:$I$89,5,0)</f>
        <v>71.238542128786648</v>
      </c>
      <c r="CA32" s="13">
        <f t="shared" si="39"/>
        <v>19.980716572946942</v>
      </c>
      <c r="CB32" s="20">
        <f t="shared" si="10"/>
        <v>158.87354223885268</v>
      </c>
      <c r="CC32" s="59">
        <f t="shared" si="11"/>
        <v>452.20687557218599</v>
      </c>
      <c r="CD32" s="59">
        <f ca="1">AVERAGE(OFFSET($CC$3,0,0,'Données projet'!$E$12+1,1))-AVERAGE(OFFSET($H$3,0,0,'Données projet'!$E$12+1,1))</f>
        <v>584.62172668489256</v>
      </c>
      <c r="CE32" s="59">
        <f t="shared" si="40"/>
        <v>141.2899250963593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98.101199979119997</v>
      </c>
      <c r="AK33" s="13">
        <f t="shared" si="35"/>
        <v>26.509131151904384</v>
      </c>
      <c r="AL33" s="20">
        <f t="shared" si="4"/>
        <v>217.02966005320079</v>
      </c>
      <c r="AM33" s="59">
        <f t="shared" si="5"/>
        <v>510.36299338653407</v>
      </c>
      <c r="AN33" s="59">
        <f ca="1">AVERAGE(OFFSET($AM$3,0,0,'Données projet'!$E$10+1,1))-AVERAGE(OFFSET($H$3,0,0,'Données projet'!$E$10+1,1))</f>
        <v>560.46996660256696</v>
      </c>
      <c r="AO33" s="59">
        <f t="shared" si="36"/>
        <v>175.49465199136262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103</v>
      </c>
      <c r="BB33" s="12">
        <f>VLOOKUP(A33,'Données projet'!$A$87:$I$107,9,0)</f>
        <v>6</v>
      </c>
      <c r="BC33" s="12">
        <f t="array" ref="BC33">INDEX(BB:BB,MIN(IF(ISNUMBER(BB33:BB229),ROW(BB33:BB229),"")))</f>
        <v>6</v>
      </c>
      <c r="BD33" s="12">
        <f>IF('Données projet'!$A$88&gt;35,BD32+BC33-BL32,IF(A33&lt;'Données projet'!$A$88,$BA$205^A33,IF(A33='Données projet'!$A$88,'Données projet'!$B$88,BD32+BC33-BL32)))</f>
        <v>102.99999999999999</v>
      </c>
      <c r="BE33" s="13">
        <f>BD33*VLOOKUP('Données projet'!$B$11,Paramètres!$A$1:$I$89,3,0)*VLOOKUP('Données projet'!$B$11,Paramètres!$A$1:$I$89,5,0)</f>
        <v>83.553599999999989</v>
      </c>
      <c r="BF33" s="13">
        <f t="shared" si="37"/>
        <v>23.00384783397265</v>
      </c>
      <c r="BG33" s="20">
        <f t="shared" si="7"/>
        <v>185.58755497750235</v>
      </c>
      <c r="BH33" s="59">
        <f t="shared" si="8"/>
        <v>478.92088831083566</v>
      </c>
      <c r="BI33" s="59">
        <f ca="1">AVERAGE(OFFSET($BH$3,0,0,'Données projet'!$E$11+1,1))-AVERAGE(OFFSET($H$3,0,0,'Données projet'!$E$11+1,1))</f>
        <v>181.20458942529478</v>
      </c>
      <c r="BJ33" s="59">
        <f t="shared" si="38"/>
        <v>144.05254691566421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75.346153799999996</v>
      </c>
      <c r="BW33" s="12">
        <f>VLOOKUP(A33,'Données projet'!$A$113:$I$133,9,0)</f>
        <v>2.5115384599999997</v>
      </c>
      <c r="BX33" s="12">
        <f t="array" ref="BX33">INDEX(BW:BW,MIN(IF(ISNUMBER(BW33:BW229),ROW(BW33:BW229),"")))</f>
        <v>2.5115384599999997</v>
      </c>
      <c r="BY33" s="12">
        <f>IF('Données projet'!$A$114&gt;35,BY32+BX33-CG32,IF(A33&lt;'Données projet'!$A$114,$BV$205^A33,IF(A33='Données projet'!$A$114,'Données projet'!$B$114,BY32+BX33-CG32)))</f>
        <v>75.346153799999996</v>
      </c>
      <c r="BZ33" s="13">
        <f>BY33*VLOOKUP('Données projet'!$B$12,Paramètres!$A$1:$I$89,3,0)*VLOOKUP('Données projet'!$B$12,Paramètres!$A$1:$I$89,5,0)</f>
        <v>82.277999949599987</v>
      </c>
      <c r="CA33" s="13">
        <f t="shared" si="39"/>
        <v>22.693253538360246</v>
      </c>
      <c r="CB33" s="20">
        <f t="shared" si="10"/>
        <v>182.82493315819741</v>
      </c>
      <c r="CC33" s="59">
        <f t="shared" si="11"/>
        <v>476.15826649153075</v>
      </c>
      <c r="CD33" s="59">
        <f ca="1">AVERAGE(OFFSET($CC$3,0,0,'Données projet'!$E$12+1,1))-AVERAGE(OFFSET($H$3,0,0,'Données projet'!$E$12+1,1))</f>
        <v>584.62172668489256</v>
      </c>
      <c r="CE33" s="59">
        <f t="shared" si="40"/>
        <v>141.2899250963593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112.71754798433999</v>
      </c>
      <c r="AK34" s="13">
        <f t="shared" si="35"/>
        <v>29.97034782116954</v>
      </c>
      <c r="AL34" s="20">
        <f t="shared" si="4"/>
        <v>248.51475186126243</v>
      </c>
      <c r="AM34" s="59">
        <f t="shared" si="5"/>
        <v>541.8480851945958</v>
      </c>
      <c r="AN34" s="59">
        <f ca="1">AVERAGE(OFFSET($AM$3,0,0,'Données projet'!$E$10+1,1))-AVERAGE(OFFSET($H$3,0,0,'Données projet'!$E$10+1,1))</f>
        <v>560.46996660256696</v>
      </c>
      <c r="AO34" s="59">
        <f t="shared" si="36"/>
        <v>175.49465199136262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5.8</v>
      </c>
      <c r="BD34" s="12">
        <f>IF('Données projet'!$A$88&gt;35,BD33+BC34-BL33,IF(A34&lt;'Données projet'!$A$88,$BA$205^A34,IF(A34='Données projet'!$A$88,'Données projet'!$B$88,BD33+BC34-BL33)))</f>
        <v>97.799999999999983</v>
      </c>
      <c r="BE34" s="13">
        <f>BD34*VLOOKUP('Données projet'!$B$11,Paramètres!$A$1:$I$89,3,0)*VLOOKUP('Données projet'!$B$11,Paramètres!$A$1:$I$89,5,0)</f>
        <v>79.335359999999994</v>
      </c>
      <c r="BF34" s="13">
        <f t="shared" si="37"/>
        <v>21.974597372641874</v>
      </c>
      <c r="BG34" s="20">
        <f t="shared" si="7"/>
        <v>176.44817575735124</v>
      </c>
      <c r="BH34" s="59">
        <f t="shared" si="8"/>
        <v>469.78150909068455</v>
      </c>
      <c r="BI34" s="59">
        <f ca="1">AVERAGE(OFFSET($BH$3,0,0,'Données projet'!$E$11+1,1))-AVERAGE(OFFSET($H$3,0,0,'Données projet'!$E$11+1,1))</f>
        <v>181.20458942529478</v>
      </c>
      <c r="BJ34" s="59">
        <f t="shared" si="38"/>
        <v>144.05254691566421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8.0511538500000004</v>
      </c>
      <c r="BY34" s="12">
        <f>IF('Données projet'!$A$114&gt;35,BY33+BX34-CG33,IF(A34&lt;'Données projet'!$A$114,$BV$205^A34,IF(A34='Données projet'!$A$114,'Données projet'!$B$114,BY33+BX34-CG33)))</f>
        <v>83.397307650000002</v>
      </c>
      <c r="BZ34" s="13">
        <f>BY34*VLOOKUP('Données projet'!$B$12,Paramètres!$A$1:$I$89,3,0)*VLOOKUP('Données projet'!$B$12,Paramètres!$A$1:$I$89,5,0)</f>
        <v>91.069859953800005</v>
      </c>
      <c r="CA34" s="13">
        <f t="shared" si="39"/>
        <v>24.823071724986946</v>
      </c>
      <c r="CB34" s="20">
        <f t="shared" si="10"/>
        <v>201.84685600722059</v>
      </c>
      <c r="CC34" s="59">
        <f t="shared" si="11"/>
        <v>495.18018934055391</v>
      </c>
      <c r="CD34" s="59">
        <f ca="1">AVERAGE(OFFSET($CC$3,0,0,'Données projet'!$E$12+1,1))-AVERAGE(OFFSET($H$3,0,0,'Données projet'!$E$12+1,1))</f>
        <v>584.62172668489256</v>
      </c>
      <c r="CE34" s="59">
        <f t="shared" si="40"/>
        <v>141.2899250963593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127.33389598955998</v>
      </c>
      <c r="AK35" s="13">
        <f t="shared" si="35"/>
        <v>33.379559976962113</v>
      </c>
      <c r="AL35" s="20">
        <f t="shared" si="4"/>
        <v>279.90926914169262</v>
      </c>
      <c r="AM35" s="59">
        <f t="shared" si="5"/>
        <v>573.24260247502593</v>
      </c>
      <c r="AN35" s="59">
        <f ca="1">AVERAGE(OFFSET($AM$3,0,0,'Données projet'!$E$10+1,1))-AVERAGE(OFFSET($H$3,0,0,'Données projet'!$E$10+1,1))</f>
        <v>560.46996660256696</v>
      </c>
      <c r="AO35" s="59">
        <f t="shared" si="36"/>
        <v>175.49465199136262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5.8</v>
      </c>
      <c r="BD35" s="12">
        <f>IF('Données projet'!$A$88&gt;35,BD34+BC35-BL34,IF(A35&lt;'Données projet'!$A$88,$BA$205^A35,IF(A35='Données projet'!$A$88,'Données projet'!$B$88,BD34+BC35-BL34)))</f>
        <v>103.59999999999998</v>
      </c>
      <c r="BE35" s="13">
        <f>BD35*VLOOKUP('Données projet'!$B$11,Paramètres!$A$1:$I$89,3,0)*VLOOKUP('Données projet'!$B$11,Paramètres!$A$1:$I$89,5,0)</f>
        <v>84.040319999999994</v>
      </c>
      <c r="BF35" s="13">
        <f t="shared" si="37"/>
        <v>23.122212826195224</v>
      </c>
      <c r="BG35" s="20">
        <f t="shared" si="7"/>
        <v>186.64141133895666</v>
      </c>
      <c r="BH35" s="59">
        <f t="shared" si="8"/>
        <v>479.97474467228994</v>
      </c>
      <c r="BI35" s="59">
        <f ca="1">AVERAGE(OFFSET($BH$3,0,0,'Données projet'!$E$11+1,1))-AVERAGE(OFFSET($H$3,0,0,'Données projet'!$E$11+1,1))</f>
        <v>181.20458942529478</v>
      </c>
      <c r="BJ35" s="59">
        <f t="shared" si="38"/>
        <v>144.05254691566421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8.0511538500000004</v>
      </c>
      <c r="BY35" s="12">
        <f>IF('Données projet'!$A$114&gt;35,BY34+BX35-CG34,IF(A35&lt;'Données projet'!$A$114,$BV$205^A35,IF(A35='Données projet'!$A$114,'Données projet'!$B$114,BY34+BX35-CG34)))</f>
        <v>91.448461500000008</v>
      </c>
      <c r="BZ35" s="13">
        <f>BY35*VLOOKUP('Données projet'!$B$12,Paramètres!$A$1:$I$89,3,0)*VLOOKUP('Données projet'!$B$12,Paramètres!$A$1:$I$89,5,0)</f>
        <v>99.861719958000009</v>
      </c>
      <c r="CA35" s="13">
        <f t="shared" si="39"/>
        <v>26.929051582569958</v>
      </c>
      <c r="CB35" s="20">
        <f t="shared" si="10"/>
        <v>220.82726043315935</v>
      </c>
      <c r="CC35" s="59">
        <f t="shared" si="11"/>
        <v>514.16059376649264</v>
      </c>
      <c r="CD35" s="59">
        <f ca="1">AVERAGE(OFFSET($CC$3,0,0,'Données projet'!$E$12+1,1))-AVERAGE(OFFSET($H$3,0,0,'Données projet'!$E$12+1,1))</f>
        <v>584.62172668489256</v>
      </c>
      <c r="CE35" s="59">
        <f t="shared" si="40"/>
        <v>141.2899250963593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141.95024399477998</v>
      </c>
      <c r="AK36" s="13">
        <f t="shared" si="35"/>
        <v>36.743418652910712</v>
      </c>
      <c r="AL36" s="20">
        <f t="shared" si="4"/>
        <v>311.22479577806126</v>
      </c>
      <c r="AM36" s="59">
        <f t="shared" si="5"/>
        <v>604.55812911139458</v>
      </c>
      <c r="AN36" s="59">
        <f ca="1">AVERAGE(OFFSET($AM$3,0,0,'Données projet'!$E$10+1,1))-AVERAGE(OFFSET($H$3,0,0,'Données projet'!$E$10+1,1))</f>
        <v>560.46996660256696</v>
      </c>
      <c r="AO36" s="59">
        <f t="shared" si="36"/>
        <v>175.49465199136262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5.8</v>
      </c>
      <c r="BD36" s="12">
        <f>IF('Données projet'!$A$88&gt;35,BD35+BC36-BL35,IF(A36&lt;'Données projet'!$A$88,$BA$205^A36,IF(A36='Données projet'!$A$88,'Données projet'!$B$88,BD35+BC36-BL35)))</f>
        <v>109.39999999999998</v>
      </c>
      <c r="BE36" s="13">
        <f>BD36*VLOOKUP('Données projet'!$B$11,Paramètres!$A$1:$I$89,3,0)*VLOOKUP('Données projet'!$B$11,Paramètres!$A$1:$I$89,5,0)</f>
        <v>88.745279999999994</v>
      </c>
      <c r="BF36" s="13">
        <f t="shared" si="37"/>
        <v>24.262369928218718</v>
      </c>
      <c r="BG36" s="20">
        <f t="shared" si="7"/>
        <v>196.82165695831426</v>
      </c>
      <c r="BH36" s="59">
        <f t="shared" si="8"/>
        <v>490.15499029164755</v>
      </c>
      <c r="BI36" s="59">
        <f ca="1">AVERAGE(OFFSET($BH$3,0,0,'Données projet'!$E$11+1,1))-AVERAGE(OFFSET($H$3,0,0,'Données projet'!$E$11+1,1))</f>
        <v>181.20458942529478</v>
      </c>
      <c r="BJ36" s="59">
        <f t="shared" si="38"/>
        <v>144.05254691566421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8.0511538500000004</v>
      </c>
      <c r="BY36" s="12">
        <f>IF('Données projet'!$A$114&gt;35,BY35+BX36-CG35,IF(A36&lt;'Données projet'!$A$114,$BV$205^A36,IF(A36='Données projet'!$A$114,'Données projet'!$B$114,BY35+BX36-CG35)))</f>
        <v>99.499615350000013</v>
      </c>
      <c r="BZ36" s="13">
        <f>BY36*VLOOKUP('Données projet'!$B$12,Paramètres!$A$1:$I$89,3,0)*VLOOKUP('Données projet'!$B$12,Paramètres!$A$1:$I$89,5,0)</f>
        <v>108.6535799622</v>
      </c>
      <c r="CA36" s="13">
        <f t="shared" si="39"/>
        <v>29.013530488115272</v>
      </c>
      <c r="CB36" s="20">
        <f t="shared" si="10"/>
        <v>239.77021736763245</v>
      </c>
      <c r="CC36" s="59">
        <f t="shared" si="11"/>
        <v>533.1035507009658</v>
      </c>
      <c r="CD36" s="59">
        <f ca="1">AVERAGE(OFFSET($CC$3,0,0,'Données projet'!$E$12+1,1))-AVERAGE(OFFSET($H$3,0,0,'Données projet'!$E$12+1,1))</f>
        <v>584.62172668489256</v>
      </c>
      <c r="CE36" s="59">
        <f t="shared" si="40"/>
        <v>141.2899250963593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635.8037249384488</v>
      </c>
      <c r="AN37" s="59">
        <f ca="1">AVERAGE(OFFSET($AM$3,0,0,'Données projet'!$E$10+1,1))-AVERAGE(OFFSET($H$3,0,0,'Données projet'!$E$10+1,1))</f>
        <v>560.46996660256696</v>
      </c>
      <c r="AO37" s="59">
        <f t="shared" si="36"/>
        <v>175.49465199136262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5.8</v>
      </c>
      <c r="BD37" s="12">
        <f>IF('Données projet'!$A$88&gt;35,BD36+BC37-BL36,IF(A37&lt;'Données projet'!$A$88,$BA$205^A37,IF(A37='Données projet'!$A$88,'Données projet'!$B$88,BD36+BC37-BL36)))</f>
        <v>115.19999999999997</v>
      </c>
      <c r="BE37" s="13">
        <f>BD37*VLOOKUP('Données projet'!$B$11,Paramètres!$A$1:$I$89,3,0)*VLOOKUP('Données projet'!$B$11,Paramètres!$A$1:$I$89,5,0)</f>
        <v>93.45023999999998</v>
      </c>
      <c r="BF37" s="13">
        <f t="shared" si="37"/>
        <v>25.395509184428445</v>
      </c>
      <c r="BG37" s="20">
        <f t="shared" si="7"/>
        <v>206.98967982954616</v>
      </c>
      <c r="BH37" s="59">
        <f t="shared" si="8"/>
        <v>500.32301316287948</v>
      </c>
      <c r="BI37" s="59">
        <f ca="1">AVERAGE(OFFSET($BH$3,0,0,'Données projet'!$E$11+1,1))-AVERAGE(OFFSET($H$3,0,0,'Données projet'!$E$11+1,1))</f>
        <v>181.20458942529478</v>
      </c>
      <c r="BJ37" s="59">
        <f t="shared" si="38"/>
        <v>144.05254691566421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8.0511538500000004</v>
      </c>
      <c r="BY37" s="12">
        <f>IF('Données projet'!$A$114&gt;35,BY36+BX37-CG36,IF(A37&lt;'Données projet'!$A$114,$BV$205^A37,IF(A37='Données projet'!$A$114,'Données projet'!$B$114,BY36+BX37-CG36)))</f>
        <v>107.55076920000002</v>
      </c>
      <c r="BZ37" s="13">
        <f>BY37*VLOOKUP('Données projet'!$B$12,Paramètres!$A$1:$I$89,3,0)*VLOOKUP('Données projet'!$B$12,Paramètres!$A$1:$I$89,5,0)</f>
        <v>117.44543996640002</v>
      </c>
      <c r="CA37" s="13">
        <f t="shared" si="39"/>
        <v>31.078446017588032</v>
      </c>
      <c r="CB37" s="20">
        <f t="shared" si="10"/>
        <v>258.67910142211252</v>
      </c>
      <c r="CC37" s="59">
        <f t="shared" si="11"/>
        <v>552.01243475544584</v>
      </c>
      <c r="CD37" s="59">
        <f ca="1">AVERAGE(OFFSET($CC$3,0,0,'Données projet'!$E$12+1,1))-AVERAGE(OFFSET($H$3,0,0,'Données projet'!$E$12+1,1))</f>
        <v>584.62172668489256</v>
      </c>
      <c r="CE37" s="59">
        <f t="shared" si="40"/>
        <v>141.2899250963593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136.97993399999999</v>
      </c>
      <c r="AK38" s="13">
        <f t="shared" si="35"/>
        <v>35.604275117076945</v>
      </c>
      <c r="AL38" s="20">
        <f t="shared" si="4"/>
        <v>300.58416421224229</v>
      </c>
      <c r="AM38" s="59">
        <f t="shared" si="5"/>
        <v>593.91749754557554</v>
      </c>
      <c r="AN38" s="59">
        <f ca="1">AVERAGE(OFFSET($AM$3,0,0,'Données projet'!$E$10+1,1))-AVERAGE(OFFSET($H$3,0,0,'Données projet'!$E$10+1,1))</f>
        <v>560.46996660256696</v>
      </c>
      <c r="AO38" s="59">
        <f t="shared" si="36"/>
        <v>175.49465199136262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121</v>
      </c>
      <c r="BB38" s="12">
        <f>VLOOKUP(A38,'Données projet'!$A$87:$I$107,9,0)</f>
        <v>5.8</v>
      </c>
      <c r="BC38" s="12">
        <f t="array" ref="BC38">INDEX(BB:BB,MIN(IF(ISNUMBER(BB38:BB234),ROW(BB38:BB234),"")))</f>
        <v>5.8</v>
      </c>
      <c r="BD38" s="12">
        <f>IF('Données projet'!$A$88&gt;35,BD37+BC38-BL37,IF(A38&lt;'Données projet'!$A$88,$BA$205^A38,IF(A38='Données projet'!$A$88,'Données projet'!$B$88,BD37+BC38-BL37)))</f>
        <v>120.99999999999997</v>
      </c>
      <c r="BE38" s="13">
        <f>BD38*VLOOKUP('Données projet'!$B$11,Paramètres!$A$1:$I$89,3,0)*VLOOKUP('Données projet'!$B$11,Paramètres!$A$1:$I$89,5,0)</f>
        <v>98.155199999999979</v>
      </c>
      <c r="BF38" s="13">
        <f t="shared" si="37"/>
        <v>26.522024238465775</v>
      </c>
      <c r="BG38" s="20">
        <f t="shared" si="7"/>
        <v>217.14616554866117</v>
      </c>
      <c r="BH38" s="59">
        <f t="shared" si="8"/>
        <v>510.47949888199446</v>
      </c>
      <c r="BI38" s="59">
        <f ca="1">AVERAGE(OFFSET($BH$3,0,0,'Données projet'!$E$11+1,1))-AVERAGE(OFFSET($H$3,0,0,'Données projet'!$E$11+1,1))</f>
        <v>181.20458942529478</v>
      </c>
      <c r="BJ38" s="59">
        <f t="shared" si="38"/>
        <v>144.05254691566421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4.627269070885986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4.627269070885986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8.0511538500000004</v>
      </c>
      <c r="BY38" s="12">
        <f>IF('Données projet'!$A$114&gt;35,BY37+BX38-CG37,IF(A38&lt;'Données projet'!$A$114,$BV$205^A38,IF(A38='Données projet'!$A$114,'Données projet'!$B$114,BY37+BX38-CG37)))</f>
        <v>115.60192305000002</v>
      </c>
      <c r="BZ38" s="13">
        <f>BY38*VLOOKUP('Données projet'!$B$12,Paramètres!$A$1:$I$89,3,0)*VLOOKUP('Données projet'!$B$12,Paramètres!$A$1:$I$89,5,0)</f>
        <v>126.23729997060002</v>
      </c>
      <c r="CA38" s="13">
        <f t="shared" si="39"/>
        <v>33.125429194400866</v>
      </c>
      <c r="CB38" s="20">
        <f t="shared" si="10"/>
        <v>277.55675329570983</v>
      </c>
      <c r="CC38" s="59">
        <f t="shared" si="11"/>
        <v>570.89008662904314</v>
      </c>
      <c r="CD38" s="59">
        <f ca="1">AVERAGE(OFFSET($CC$3,0,0,'Données projet'!$E$12+1,1))-AVERAGE(OFFSET($H$3,0,0,'Données projet'!$E$12+1,1))</f>
        <v>584.62172668489256</v>
      </c>
      <c r="CE38" s="59">
        <f t="shared" si="40"/>
        <v>141.2899250963593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149.468436</v>
      </c>
      <c r="AK39" s="13">
        <f t="shared" si="35"/>
        <v>38.457760846909196</v>
      </c>
      <c r="AL39" s="20">
        <f t="shared" si="4"/>
        <v>327.30479284170019</v>
      </c>
      <c r="AM39" s="59">
        <f t="shared" si="5"/>
        <v>620.63812617503345</v>
      </c>
      <c r="AN39" s="59">
        <f ca="1">AVERAGE(OFFSET($AM$3,0,0,'Données projet'!$E$10+1,1))-AVERAGE(OFFSET($H$3,0,0,'Données projet'!$E$10+1,1))</f>
        <v>560.46996660256696</v>
      </c>
      <c r="AO39" s="59">
        <f t="shared" si="36"/>
        <v>175.49465199136262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</v>
      </c>
      <c r="BD39" s="12">
        <f>IF('Données projet'!$A$88&gt;35,BD38+BC39-BL38,IF(A39&lt;'Données projet'!$A$88,$BA$205^A39,IF(A39='Données projet'!$A$88,'Données projet'!$B$88,BD38+BC39-BL38)))</f>
        <v>114.99999999999997</v>
      </c>
      <c r="BE39" s="13">
        <f>BD39*VLOOKUP('Données projet'!$B$11,Paramètres!$A$1:$I$89,3,0)*VLOOKUP('Données projet'!$B$11,Paramètres!$A$1:$I$89,5,0)</f>
        <v>93.287999999999982</v>
      </c>
      <c r="BF39" s="13">
        <f t="shared" si="37"/>
        <v>25.356547829040977</v>
      </c>
      <c r="BG39" s="20">
        <f t="shared" si="7"/>
        <v>206.63925413557965</v>
      </c>
      <c r="BH39" s="59">
        <f t="shared" si="8"/>
        <v>499.97258746891293</v>
      </c>
      <c r="BI39" s="59">
        <f ca="1">AVERAGE(OFFSET($BH$3,0,0,'Données projet'!$E$11+1,1))-AVERAGE(OFFSET($H$3,0,0,'Données projet'!$E$11+1,1))</f>
        <v>181.20458942529478</v>
      </c>
      <c r="BJ39" s="59">
        <f t="shared" si="38"/>
        <v>144.05254691566421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4.5365311467613605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4.5365311467613605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8.0511538500000004</v>
      </c>
      <c r="BY39" s="12">
        <f>IF('Données projet'!$A$114&gt;35,BY38+BX39-CG38,IF(A39&lt;'Données projet'!$A$114,$BV$205^A39,IF(A39='Données projet'!$A$114,'Données projet'!$B$114,BY38+BX39-CG38)))</f>
        <v>123.65307690000003</v>
      </c>
      <c r="BZ39" s="13">
        <f>BY39*VLOOKUP('Données projet'!$B$12,Paramètres!$A$1:$I$89,3,0)*VLOOKUP('Données projet'!$B$12,Paramètres!$A$1:$I$89,5,0)</f>
        <v>135.02915997480002</v>
      </c>
      <c r="CA39" s="13">
        <f t="shared" si="39"/>
        <v>35.155870990064955</v>
      </c>
      <c r="CB39" s="20">
        <f t="shared" si="10"/>
        <v>296.40559559713978</v>
      </c>
      <c r="CC39" s="59">
        <f t="shared" si="11"/>
        <v>589.73892893047309</v>
      </c>
      <c r="CD39" s="59">
        <f ca="1">AVERAGE(OFFSET($CC$3,0,0,'Données projet'!$E$12+1,1))-AVERAGE(OFFSET($H$3,0,0,'Données projet'!$E$12+1,1))</f>
        <v>584.62172668489256</v>
      </c>
      <c r="CE39" s="59">
        <f t="shared" si="40"/>
        <v>141.2899250963593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161.95693799999998</v>
      </c>
      <c r="AK40" s="13">
        <f t="shared" si="35"/>
        <v>41.283595456567447</v>
      </c>
      <c r="AL40" s="20">
        <f t="shared" si="4"/>
        <v>353.97726243685491</v>
      </c>
      <c r="AM40" s="59">
        <f t="shared" si="5"/>
        <v>647.31059577018823</v>
      </c>
      <c r="AN40" s="59">
        <f ca="1">AVERAGE(OFFSET($AM$3,0,0,'Données projet'!$E$10+1,1))-AVERAGE(OFFSET($H$3,0,0,'Données projet'!$E$10+1,1))</f>
        <v>560.46996660256696</v>
      </c>
      <c r="AO40" s="59">
        <f t="shared" si="36"/>
        <v>175.49465199136262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</v>
      </c>
      <c r="BD40" s="12">
        <f>IF('Données projet'!$A$88&gt;35,BD39+BC40-BL39,IF(A40&lt;'Données projet'!$A$88,$BA$205^A40,IF(A40='Données projet'!$A$88,'Données projet'!$B$88,BD39+BC40-BL39)))</f>
        <v>120.99999999999997</v>
      </c>
      <c r="BE40" s="13">
        <f>BD40*VLOOKUP('Données projet'!$B$11,Paramètres!$A$1:$I$89,3,0)*VLOOKUP('Données projet'!$B$11,Paramètres!$A$1:$I$89,5,0)</f>
        <v>98.155199999999979</v>
      </c>
      <c r="BF40" s="13">
        <f t="shared" si="37"/>
        <v>26.522024238465775</v>
      </c>
      <c r="BG40" s="20">
        <f t="shared" si="7"/>
        <v>217.14616554866117</v>
      </c>
      <c r="BH40" s="59">
        <f t="shared" si="8"/>
        <v>510.47949888199446</v>
      </c>
      <c r="BI40" s="59">
        <f ca="1">AVERAGE(OFFSET($BH$3,0,0,'Données projet'!$E$11+1,1))-AVERAGE(OFFSET($H$3,0,0,'Données projet'!$E$11+1,1))</f>
        <v>181.20458942529478</v>
      </c>
      <c r="BJ40" s="59">
        <f t="shared" si="38"/>
        <v>144.05254691566421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4.4475725379841498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4.4475725379841498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8.0511538500000004</v>
      </c>
      <c r="BY40" s="12">
        <f>IF('Données projet'!$A$114&gt;35,BY39+BX40-CG39,IF(A40&lt;'Données projet'!$A$114,$BV$205^A40,IF(A40='Données projet'!$A$114,'Données projet'!$B$114,BY39+BX40-CG39)))</f>
        <v>131.70423075000002</v>
      </c>
      <c r="BZ40" s="13">
        <f>BY40*VLOOKUP('Données projet'!$B$12,Paramètres!$A$1:$I$89,3,0)*VLOOKUP('Données projet'!$B$12,Paramètres!$A$1:$I$89,5,0)</f>
        <v>143.82101997900003</v>
      </c>
      <c r="CA40" s="13">
        <f t="shared" si="39"/>
        <v>37.170970998025325</v>
      </c>
      <c r="CB40" s="20">
        <f t="shared" si="10"/>
        <v>315.22771761831916</v>
      </c>
      <c r="CC40" s="59">
        <f t="shared" si="11"/>
        <v>608.56105095165253</v>
      </c>
      <c r="CD40" s="59">
        <f ca="1">AVERAGE(OFFSET($CC$3,0,0,'Données projet'!$E$12+1,1))-AVERAGE(OFFSET($H$3,0,0,'Données projet'!$E$12+1,1))</f>
        <v>584.62172668489256</v>
      </c>
      <c r="CE40" s="59">
        <f t="shared" si="40"/>
        <v>141.2899250963593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174.44543999999999</v>
      </c>
      <c r="AK41" s="13">
        <f t="shared" si="35"/>
        <v>44.08415354960767</v>
      </c>
      <c r="AL41" s="20">
        <f t="shared" si="4"/>
        <v>380.6057087655667</v>
      </c>
      <c r="AM41" s="59">
        <f t="shared" si="5"/>
        <v>673.93904209890002</v>
      </c>
      <c r="AN41" s="59">
        <f ca="1">AVERAGE(OFFSET($AM$3,0,0,'Données projet'!$E$10+1,1))-AVERAGE(OFFSET($H$3,0,0,'Données projet'!$E$10+1,1))</f>
        <v>560.46996660256696</v>
      </c>
      <c r="AO41" s="59">
        <f t="shared" si="36"/>
        <v>175.49465199136262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</v>
      </c>
      <c r="BD41" s="12">
        <f>IF('Données projet'!$A$88&gt;35,BD40+BC41-BL40,IF(A41&lt;'Données projet'!$A$88,$BA$205^A41,IF(A41='Données projet'!$A$88,'Données projet'!$B$88,BD40+BC41-BL40)))</f>
        <v>126.99999999999997</v>
      </c>
      <c r="BE41" s="13">
        <f>BD41*VLOOKUP('Données projet'!$B$11,Paramètres!$A$1:$I$89,3,0)*VLOOKUP('Données projet'!$B$11,Paramètres!$A$1:$I$89,5,0)</f>
        <v>103.02239999999999</v>
      </c>
      <c r="BF41" s="13">
        <f t="shared" si="37"/>
        <v>27.680790106744631</v>
      </c>
      <c r="BG41" s="20">
        <f t="shared" si="7"/>
        <v>227.64138943591354</v>
      </c>
      <c r="BH41" s="59">
        <f t="shared" si="8"/>
        <v>520.97472276924691</v>
      </c>
      <c r="BI41" s="59">
        <f ca="1">AVERAGE(OFFSET($BH$3,0,0,'Données projet'!$E$11+1,1))-AVERAGE(OFFSET($H$3,0,0,'Données projet'!$E$11+1,1))</f>
        <v>181.20458942529478</v>
      </c>
      <c r="BJ41" s="59">
        <f t="shared" si="38"/>
        <v>144.05254691566421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4.3603583532656671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4.3603583532656671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8.0511538500000004</v>
      </c>
      <c r="BY41" s="12">
        <f>IF('Données projet'!$A$114&gt;35,BY40+BX41-CG40,IF(A41&lt;'Données projet'!$A$114,$BV$205^A41,IF(A41='Données projet'!$A$114,'Données projet'!$B$114,BY40+BX41-CG40)))</f>
        <v>139.75538460000001</v>
      </c>
      <c r="BZ41" s="13">
        <f>BY41*VLOOKUP('Données projet'!$B$12,Paramètres!$A$1:$I$89,3,0)*VLOOKUP('Données projet'!$B$12,Paramètres!$A$1:$I$89,5,0)</f>
        <v>152.6128799832</v>
      </c>
      <c r="CA41" s="13">
        <f t="shared" si="39"/>
        <v>39.171773860529484</v>
      </c>
      <c r="CB41" s="20">
        <f t="shared" si="10"/>
        <v>334.02493877782882</v>
      </c>
      <c r="CC41" s="59">
        <f t="shared" si="11"/>
        <v>627.35827211116214</v>
      </c>
      <c r="CD41" s="59">
        <f ca="1">AVERAGE(OFFSET($CC$3,0,0,'Données projet'!$E$12+1,1))-AVERAGE(OFFSET($H$3,0,0,'Données projet'!$E$12+1,1))</f>
        <v>584.62172668489256</v>
      </c>
      <c r="CE41" s="59">
        <f t="shared" si="40"/>
        <v>141.2899250963593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186.93394200000003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700.52697521549112</v>
      </c>
      <c r="AN42" s="59">
        <f ca="1">AVERAGE(OFFSET($AM$3,0,0,'Données projet'!$E$10+1,1))-AVERAGE(OFFSET($H$3,0,0,'Données projet'!$E$10+1,1))</f>
        <v>560.46996660256696</v>
      </c>
      <c r="AO42" s="59">
        <f t="shared" si="36"/>
        <v>175.49465199136262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</v>
      </c>
      <c r="BD42" s="12">
        <f>IF('Données projet'!$A$88&gt;35,BD41+BC42-BL41,IF(A42&lt;'Données projet'!$A$88,$BA$205^A42,IF(A42='Données projet'!$A$88,'Données projet'!$B$88,BD41+BC42-BL41)))</f>
        <v>132.99999999999997</v>
      </c>
      <c r="BE42" s="13">
        <f>BD42*VLOOKUP('Données projet'!$B$11,Paramètres!$A$1:$I$89,3,0)*VLOOKUP('Données projet'!$B$11,Paramètres!$A$1:$I$89,5,0)</f>
        <v>107.88959999999997</v>
      </c>
      <c r="BF42" s="13">
        <f t="shared" si="37"/>
        <v>28.833198667365593</v>
      </c>
      <c r="BG42" s="20">
        <f t="shared" si="7"/>
        <v>238.12554101232834</v>
      </c>
      <c r="BH42" s="59">
        <f t="shared" si="8"/>
        <v>531.45887434566168</v>
      </c>
      <c r="BI42" s="59">
        <f ca="1">AVERAGE(OFFSET($BH$3,0,0,'Données projet'!$E$11+1,1))-AVERAGE(OFFSET($H$3,0,0,'Données projet'!$E$11+1,1))</f>
        <v>181.20458942529478</v>
      </c>
      <c r="BJ42" s="59">
        <f t="shared" si="38"/>
        <v>144.05254691566421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4.2748543855141135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4.2748543855141135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8.0511538500000004</v>
      </c>
      <c r="BY42" s="12">
        <f>IF('Données projet'!$A$114&gt;35,BY41+BX42-CG41,IF(A42&lt;'Données projet'!$A$114,$BV$205^A42,IF(A42='Données projet'!$A$114,'Données projet'!$B$114,BY41+BX42-CG41)))</f>
        <v>147.80653845000001</v>
      </c>
      <c r="BZ42" s="13">
        <f>BY42*VLOOKUP('Données projet'!$B$12,Paramètres!$A$1:$I$89,3,0)*VLOOKUP('Données projet'!$B$12,Paramètres!$A$1:$I$89,5,0)</f>
        <v>161.40473998740001</v>
      </c>
      <c r="CA42" s="13">
        <f t="shared" si="39"/>
        <v>41.159197059859558</v>
      </c>
      <c r="CB42" s="20">
        <f t="shared" si="10"/>
        <v>352.79885702397706</v>
      </c>
      <c r="CC42" s="59">
        <f t="shared" si="11"/>
        <v>646.13219035731038</v>
      </c>
      <c r="CD42" s="59">
        <f ca="1">AVERAGE(OFFSET($CC$3,0,0,'Données projet'!$E$12+1,1))-AVERAGE(OFFSET($H$3,0,0,'Données projet'!$E$12+1,1))</f>
        <v>584.62172668489256</v>
      </c>
      <c r="CE42" s="59">
        <f t="shared" si="40"/>
        <v>141.2899250963593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199.42244400000001</v>
      </c>
      <c r="AK43" s="13">
        <f t="shared" si="35"/>
        <v>49.617217041644913</v>
      </c>
      <c r="AL43" s="20">
        <f t="shared" si="4"/>
        <v>433.74407631419825</v>
      </c>
      <c r="AM43" s="59">
        <f t="shared" si="5"/>
        <v>727.07740964753157</v>
      </c>
      <c r="AN43" s="59">
        <f ca="1">AVERAGE(OFFSET($AM$3,0,0,'Données projet'!$E$10+1,1))-AVERAGE(OFFSET($H$3,0,0,'Données projet'!$E$10+1,1))</f>
        <v>560.46996660256696</v>
      </c>
      <c r="AO43" s="59">
        <f t="shared" si="36"/>
        <v>175.49465199136262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139</v>
      </c>
      <c r="BB43" s="12">
        <f>VLOOKUP(A43,'Données projet'!$A$87:$I$107,9,0)</f>
        <v>6</v>
      </c>
      <c r="BC43" s="12">
        <f t="array" ref="BC43">INDEX(BB:BB,MIN(IF(ISNUMBER(BB43:BB239),ROW(BB43:BB239),"")))</f>
        <v>6</v>
      </c>
      <c r="BD43" s="12">
        <f>IF('Données projet'!$A$88&gt;35,BD42+BC43-BL42,IF(A43&lt;'Données projet'!$A$88,$BA$205^A43,IF(A43='Données projet'!$A$88,'Données projet'!$B$88,BD42+BC43-BL42)))</f>
        <v>138.99999999999997</v>
      </c>
      <c r="BE43" s="13">
        <f>BD43*VLOOKUP('Données projet'!$B$11,Paramètres!$A$1:$I$89,3,0)*VLOOKUP('Données projet'!$B$11,Paramètres!$A$1:$I$89,5,0)</f>
        <v>112.75679999999998</v>
      </c>
      <c r="BF43" s="13">
        <f t="shared" si="37"/>
        <v>29.979569481474449</v>
      </c>
      <c r="BG43" s="20">
        <f t="shared" si="7"/>
        <v>248.59917684690132</v>
      </c>
      <c r="BH43" s="59">
        <f t="shared" si="8"/>
        <v>541.93251018023466</v>
      </c>
      <c r="BI43" s="59">
        <f ca="1">AVERAGE(OFFSET($BH$3,0,0,'Données projet'!$E$11+1,1))-AVERAGE(OFFSET($H$3,0,0,'Données projet'!$E$11+1,1))</f>
        <v>181.20458942529478</v>
      </c>
      <c r="BJ43" s="59">
        <f t="shared" si="38"/>
        <v>144.05254691566421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13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9.2039019252110492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9.2039019252110492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8.0511538500000004</v>
      </c>
      <c r="BY43" s="12">
        <f>IF('Données projet'!$A$114&gt;35,BY42+BX43-CG42,IF(A43&lt;'Données projet'!$A$114,$BV$205^A43,IF(A43='Données projet'!$A$114,'Données projet'!$B$114,BY42+BX43-CG42)))</f>
        <v>155.8576923</v>
      </c>
      <c r="BZ43" s="13">
        <f>BY43*VLOOKUP('Données projet'!$B$12,Paramètres!$A$1:$I$89,3,0)*VLOOKUP('Données projet'!$B$12,Paramètres!$A$1:$I$89,5,0)</f>
        <v>170.19659999159998</v>
      </c>
      <c r="CA43" s="13">
        <f t="shared" si="39"/>
        <v>43.13405248104521</v>
      </c>
      <c r="CB43" s="20">
        <f t="shared" si="10"/>
        <v>371.550886389857</v>
      </c>
      <c r="CC43" s="59">
        <f t="shared" si="11"/>
        <v>664.88421972319031</v>
      </c>
      <c r="CD43" s="59">
        <f ca="1">AVERAGE(OFFSET($CC$3,0,0,'Données projet'!$E$12+1,1))-AVERAGE(OFFSET($H$3,0,0,'Données projet'!$E$12+1,1))</f>
        <v>584.62172668489256</v>
      </c>
      <c r="CE43" s="59">
        <f t="shared" si="40"/>
        <v>141.2899250963593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211.910946</v>
      </c>
      <c r="AK44" s="13">
        <f t="shared" si="35"/>
        <v>52.352955065676788</v>
      </c>
      <c r="AL44" s="20">
        <f t="shared" si="4"/>
        <v>460.25962768938712</v>
      </c>
      <c r="AM44" s="59">
        <f t="shared" si="5"/>
        <v>753.59296102272037</v>
      </c>
      <c r="AN44" s="59">
        <f ca="1">AVERAGE(OFFSET($AM$3,0,0,'Données projet'!$E$10+1,1))-AVERAGE(OFFSET($H$3,0,0,'Données projet'!$E$10+1,1))</f>
        <v>560.46996660256696</v>
      </c>
      <c r="AO44" s="59">
        <f t="shared" si="36"/>
        <v>175.49465199136262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</v>
      </c>
      <c r="BD44" s="12">
        <f>IF('Données projet'!$A$88&gt;35,BD43+BC44-BL43,IF(A44&lt;'Données projet'!$A$88,$BA$205^A44,IF(A44='Données projet'!$A$88,'Données projet'!$B$88,BD43+BC44-BL43)))</f>
        <v>131.99999999999997</v>
      </c>
      <c r="BE44" s="13">
        <f>BD44*VLOOKUP('Données projet'!$B$11,Paramètres!$A$1:$I$89,3,0)*VLOOKUP('Données projet'!$B$11,Paramètres!$A$1:$I$89,5,0)</f>
        <v>107.07839999999999</v>
      </c>
      <c r="BF44" s="13">
        <f t="shared" si="37"/>
        <v>28.64155810910178</v>
      </c>
      <c r="BG44" s="20">
        <f t="shared" si="7"/>
        <v>236.37892704001885</v>
      </c>
      <c r="BH44" s="59">
        <f t="shared" si="8"/>
        <v>529.71226037335214</v>
      </c>
      <c r="BI44" s="59">
        <f ca="1">AVERAGE(OFFSET($BH$3,0,0,'Données projet'!$E$11+1,1))-AVERAGE(OFFSET($H$3,0,0,'Données projet'!$E$11+1,1))</f>
        <v>181.20458942529478</v>
      </c>
      <c r="BJ44" s="59">
        <f t="shared" si="38"/>
        <v>144.05254691566421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9.023419022283516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9.023419022283516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8.0511538500000004</v>
      </c>
      <c r="BY44" s="12">
        <f>IF('Données projet'!$A$114&gt;35,BY43+BX44-CG43,IF(A44&lt;'Données projet'!$A$114,$BV$205^A44,IF(A44='Données projet'!$A$114,'Données projet'!$B$114,BY43+BX44-CG43)))</f>
        <v>163.90884614999999</v>
      </c>
      <c r="BZ44" s="13">
        <f>BY44*VLOOKUP('Données projet'!$B$12,Paramètres!$A$1:$I$89,3,0)*VLOOKUP('Données projet'!$B$12,Paramètres!$A$1:$I$89,5,0)</f>
        <v>178.98845999579999</v>
      </c>
      <c r="CA44" s="13">
        <f t="shared" si="39"/>
        <v>45.097063392194038</v>
      </c>
      <c r="CB44" s="20">
        <f t="shared" si="10"/>
        <v>390.28228656742289</v>
      </c>
      <c r="CC44" s="59">
        <f t="shared" si="11"/>
        <v>683.6156199007562</v>
      </c>
      <c r="CD44" s="59">
        <f ca="1">AVERAGE(OFFSET($CC$3,0,0,'Données projet'!$E$12+1,1))-AVERAGE(OFFSET($H$3,0,0,'Données projet'!$E$12+1,1))</f>
        <v>584.62172668489256</v>
      </c>
      <c r="CE44" s="59">
        <f t="shared" si="40"/>
        <v>141.2899250963593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780.07591926045438</v>
      </c>
      <c r="AN45" s="59">
        <f ca="1">AVERAGE(OFFSET($AM$3,0,0,'Données projet'!$E$10+1,1))-AVERAGE(OFFSET($H$3,0,0,'Données projet'!$E$10+1,1))</f>
        <v>560.46996660256696</v>
      </c>
      <c r="AO45" s="59">
        <f t="shared" si="36"/>
        <v>175.49465199136262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</v>
      </c>
      <c r="BD45" s="12">
        <f>IF('Données projet'!$A$88&gt;35,BD44+BC45-BL44,IF(A45&lt;'Données projet'!$A$88,$BA$205^A45,IF(A45='Données projet'!$A$88,'Données projet'!$B$88,BD44+BC45-BL44)))</f>
        <v>137.99999999999997</v>
      </c>
      <c r="BE45" s="13">
        <f>BD45*VLOOKUP('Données projet'!$B$11,Paramètres!$A$1:$I$89,3,0)*VLOOKUP('Données projet'!$B$11,Paramètres!$A$1:$I$89,5,0)</f>
        <v>111.94559999999998</v>
      </c>
      <c r="BF45" s="13">
        <f t="shared" si="37"/>
        <v>29.788914309703763</v>
      </c>
      <c r="BG45" s="20">
        <f t="shared" si="7"/>
        <v>246.85427908940071</v>
      </c>
      <c r="BH45" s="59">
        <f t="shared" si="8"/>
        <v>540.18761242273399</v>
      </c>
      <c r="BI45" s="59">
        <f ca="1">AVERAGE(OFFSET($BH$3,0,0,'Données projet'!$E$11+1,1))-AVERAGE(OFFSET($H$3,0,0,'Données projet'!$E$11+1,1))</f>
        <v>181.20458942529478</v>
      </c>
      <c r="BJ45" s="59">
        <f t="shared" si="38"/>
        <v>144.05254691566421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8.8464752789986907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8.8464752789986907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8.0511538500000004</v>
      </c>
      <c r="BX45" s="12">
        <f t="array" ref="BX45">INDEX(BW:BW,MIN(IF(ISNUMBER(BW45:BW241),ROW(BW45:BW241),"")))</f>
        <v>8.0511538500000004</v>
      </c>
      <c r="BY45" s="12">
        <f>IF('Données projet'!$A$114&gt;35,BY44+BX45-CG44,IF(A45&lt;'Données projet'!$A$114,$BV$205^A45,IF(A45='Données projet'!$A$114,'Données projet'!$B$114,BY44+BX45-CG44)))</f>
        <v>171.95999999999998</v>
      </c>
      <c r="BZ45" s="13">
        <f>BY45*VLOOKUP('Données projet'!$B$12,Paramètres!$A$1:$I$89,3,0)*VLOOKUP('Données projet'!$B$12,Paramètres!$A$1:$I$89,5,0)</f>
        <v>187.78031999999996</v>
      </c>
      <c r="CA45" s="13">
        <f t="shared" si="39"/>
        <v>47.048877993845231</v>
      </c>
      <c r="CB45" s="20">
        <f t="shared" si="10"/>
        <v>408.99418650594703</v>
      </c>
      <c r="CC45" s="59">
        <f t="shared" si="11"/>
        <v>702.32751983928028</v>
      </c>
      <c r="CD45" s="59">
        <f ca="1">AVERAGE(OFFSET($CC$3,0,0,'Données projet'!$E$12+1,1))-AVERAGE(OFFSET($H$3,0,0,'Données projet'!$E$12+1,1))</f>
        <v>584.62172668489256</v>
      </c>
      <c r="CE45" s="59">
        <f t="shared" si="40"/>
        <v>141.2899250963593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0.43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22.42964865177699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22.42964865177699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186.94525200000001</v>
      </c>
      <c r="AK46" s="13">
        <f t="shared" si="35"/>
        <v>46.863955679429196</v>
      </c>
      <c r="AL46" s="20">
        <f t="shared" si="4"/>
        <v>407.21770337500584</v>
      </c>
      <c r="AM46" s="59">
        <f t="shared" si="5"/>
        <v>700.5510367083391</v>
      </c>
      <c r="AN46" s="59">
        <f ca="1">AVERAGE(OFFSET($AM$3,0,0,'Données projet'!$E$10+1,1))-AVERAGE(OFFSET($H$3,0,0,'Données projet'!$E$10+1,1))</f>
        <v>560.46996660256696</v>
      </c>
      <c r="AO46" s="59">
        <f t="shared" si="36"/>
        <v>175.49465199136262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</v>
      </c>
      <c r="BD46" s="12">
        <f>IF('Données projet'!$A$88&gt;35,BD45+BC46-BL45,IF(A46&lt;'Données projet'!$A$88,$BA$205^A46,IF(A46='Données projet'!$A$88,'Données projet'!$B$88,BD45+BC46-BL45)))</f>
        <v>143.99999999999997</v>
      </c>
      <c r="BE46" s="13">
        <f>BD46*VLOOKUP('Données projet'!$B$11,Paramètres!$A$1:$I$89,3,0)*VLOOKUP('Données projet'!$B$11,Paramètres!$A$1:$I$89,5,0)</f>
        <v>116.81279999999998</v>
      </c>
      <c r="BF46" s="13">
        <f t="shared" si="37"/>
        <v>30.930476631089483</v>
      </c>
      <c r="BG46" s="20">
        <f t="shared" si="7"/>
        <v>257.31954013248077</v>
      </c>
      <c r="BH46" s="59">
        <f t="shared" si="8"/>
        <v>550.65287346581408</v>
      </c>
      <c r="BI46" s="59">
        <f ca="1">AVERAGE(OFFSET($BH$3,0,0,'Données projet'!$E$11+1,1))-AVERAGE(OFFSET($H$3,0,0,'Données projet'!$E$11+1,1))</f>
        <v>181.20458942529478</v>
      </c>
      <c r="BJ46" s="59">
        <f t="shared" si="38"/>
        <v>144.05254691566421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8.6730012945946537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8.6730012945946537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9.9475000000000016</v>
      </c>
      <c r="BY46" s="12">
        <f>IF('Données projet'!$A$114&gt;35,BY45+BX46-CG45,IF(A46&lt;'Données projet'!$A$114,$BV$205^A46,IF(A46='Données projet'!$A$114,'Données projet'!$B$114,BY45+BX46-CG45)))</f>
        <v>138.69749999999996</v>
      </c>
      <c r="BZ46" s="13">
        <f>BY46*VLOOKUP('Données projet'!$B$12,Paramètres!$A$1:$I$89,3,0)*VLOOKUP('Données projet'!$B$12,Paramètres!$A$1:$I$89,5,0)</f>
        <v>151.45766999999995</v>
      </c>
      <c r="CA46" s="13">
        <f t="shared" si="39"/>
        <v>38.909659679959717</v>
      </c>
      <c r="CB46" s="20">
        <f t="shared" si="10"/>
        <v>331.55643252592972</v>
      </c>
      <c r="CC46" s="59">
        <f t="shared" si="11"/>
        <v>624.88976585926298</v>
      </c>
      <c r="CD46" s="59">
        <f ca="1">AVERAGE(OFFSET($CC$3,0,0,'Données projet'!$E$12+1,1))-AVERAGE(OFFSET($H$3,0,0,'Données projet'!$E$12+1,1))</f>
        <v>584.62172668489256</v>
      </c>
      <c r="CE46" s="59">
        <f t="shared" si="40"/>
        <v>141.2899250963593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21.989816922450462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21.989816922450462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199.62602400000003</v>
      </c>
      <c r="AK47" s="13">
        <f t="shared" si="35"/>
        <v>49.661970169140027</v>
      </c>
      <c r="AL47" s="20">
        <f t="shared" si="4"/>
        <v>434.17658984458558</v>
      </c>
      <c r="AM47" s="59">
        <f t="shared" si="5"/>
        <v>727.50992317791884</v>
      </c>
      <c r="AN47" s="59">
        <f ca="1">AVERAGE(OFFSET($AM$3,0,0,'Données projet'!$E$10+1,1))-AVERAGE(OFFSET($H$3,0,0,'Données projet'!$E$10+1,1))</f>
        <v>560.46996660256696</v>
      </c>
      <c r="AO47" s="59">
        <f t="shared" si="36"/>
        <v>175.49465199136262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</v>
      </c>
      <c r="BD47" s="12">
        <f>IF('Données projet'!$A$88&gt;35,BD46+BC47-BL46,IF(A47&lt;'Données projet'!$A$88,$BA$205^A47,IF(A47='Données projet'!$A$88,'Données projet'!$B$88,BD46+BC47-BL46)))</f>
        <v>149.99999999999997</v>
      </c>
      <c r="BE47" s="13">
        <f>BD47*VLOOKUP('Données projet'!$B$11,Paramètres!$A$1:$I$89,3,0)*VLOOKUP('Données projet'!$B$11,Paramètres!$A$1:$I$89,5,0)</f>
        <v>121.67999999999998</v>
      </c>
      <c r="BF47" s="13">
        <f t="shared" si="37"/>
        <v>32.066514091456256</v>
      </c>
      <c r="BG47" s="20">
        <f t="shared" si="7"/>
        <v>267.77517870928619</v>
      </c>
      <c r="BH47" s="59">
        <f t="shared" si="8"/>
        <v>561.10851204261951</v>
      </c>
      <c r="BI47" s="59">
        <f ca="1">AVERAGE(OFFSET($BH$3,0,0,'Données projet'!$E$11+1,1))-AVERAGE(OFFSET($H$3,0,0,'Données projet'!$E$11+1,1))</f>
        <v>181.20458942529478</v>
      </c>
      <c r="BJ47" s="59">
        <f t="shared" si="38"/>
        <v>144.05254691566421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8.5029290292160979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8.5029290292160979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9.9475000000000016</v>
      </c>
      <c r="BY47" s="12">
        <f>IF('Données projet'!$A$114&gt;35,BY46+BX47-CG46,IF(A47&lt;'Données projet'!$A$114,$BV$205^A47,IF(A47='Données projet'!$A$114,'Données projet'!$B$114,BY46+BX47-CG46)))</f>
        <v>148.64499999999995</v>
      </c>
      <c r="BZ47" s="13">
        <f>BY47*VLOOKUP('Données projet'!$B$12,Paramètres!$A$1:$I$89,3,0)*VLOOKUP('Données projet'!$B$12,Paramètres!$A$1:$I$89,5,0)</f>
        <v>162.32033999999996</v>
      </c>
      <c r="CA47" s="13">
        <f t="shared" si="39"/>
        <v>41.365435208767309</v>
      </c>
      <c r="CB47" s="20">
        <f t="shared" si="10"/>
        <v>354.75272515526967</v>
      </c>
      <c r="CC47" s="59">
        <f t="shared" si="11"/>
        <v>648.08605848860293</v>
      </c>
      <c r="CD47" s="59">
        <f ca="1">AVERAGE(OFFSET($CC$3,0,0,'Données projet'!$E$12+1,1))-AVERAGE(OFFSET($H$3,0,0,'Données projet'!$E$12+1,1))</f>
        <v>584.62172668489256</v>
      </c>
      <c r="CE47" s="59">
        <f t="shared" si="40"/>
        <v>141.2899250963593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21.55861002506516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21.55861002506516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212.30679600000005</v>
      </c>
      <c r="AK48" s="13">
        <f t="shared" si="35"/>
        <v>52.439357699522503</v>
      </c>
      <c r="AL48" s="20">
        <f t="shared" si="4"/>
        <v>461.09955102666845</v>
      </c>
      <c r="AM48" s="59">
        <f t="shared" si="5"/>
        <v>754.43288436000171</v>
      </c>
      <c r="AN48" s="59">
        <f ca="1">AVERAGE(OFFSET($AM$3,0,0,'Données projet'!$E$10+1,1))-AVERAGE(OFFSET($H$3,0,0,'Données projet'!$E$10+1,1))</f>
        <v>560.46996660256696</v>
      </c>
      <c r="AO48" s="59">
        <f t="shared" si="36"/>
        <v>175.49465199136262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156</v>
      </c>
      <c r="BB48" s="12">
        <f>VLOOKUP(A48,'Données projet'!$A$87:$I$107,9,0)</f>
        <v>6</v>
      </c>
      <c r="BC48" s="12">
        <f t="array" ref="BC48">INDEX(BB:BB,MIN(IF(ISNUMBER(BB48:BB244),ROW(BB48:BB244),"")))</f>
        <v>6</v>
      </c>
      <c r="BD48" s="12">
        <f>IF('Données projet'!$A$88&gt;35,BD47+BC48-BL47,IF(A48&lt;'Données projet'!$A$88,$BA$205^A48,IF(A48='Données projet'!$A$88,'Données projet'!$B$88,BD47+BC48-BL47)))</f>
        <v>155.99999999999997</v>
      </c>
      <c r="BE48" s="13">
        <f>BD48*VLOOKUP('Données projet'!$B$11,Paramètres!$A$1:$I$89,3,0)*VLOOKUP('Données projet'!$B$11,Paramètres!$A$1:$I$89,5,0)</f>
        <v>126.54719999999999</v>
      </c>
      <c r="BF48" s="13">
        <f t="shared" si="37"/>
        <v>33.19727296936243</v>
      </c>
      <c r="BG48" s="20">
        <f t="shared" si="7"/>
        <v>278.22162375497288</v>
      </c>
      <c r="BH48" s="59">
        <f t="shared" si="8"/>
        <v>571.5549570883062</v>
      </c>
      <c r="BI48" s="59">
        <f ca="1">AVERAGE(OFFSET($BH$3,0,0,'Données projet'!$E$11+1,1))-AVERAGE(OFFSET($H$3,0,0,'Données projet'!$E$11+1,1))</f>
        <v>181.20458942529478</v>
      </c>
      <c r="BJ48" s="59">
        <f t="shared" si="38"/>
        <v>144.05254691566421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13.734672359928094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13.734672359928094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9.9475000000000016</v>
      </c>
      <c r="BY48" s="12">
        <f>IF('Données projet'!$A$114&gt;35,BY47+BX48-CG47,IF(A48&lt;'Données projet'!$A$114,$BV$205^A48,IF(A48='Données projet'!$A$114,'Données projet'!$B$114,BY47+BX48-CG47)))</f>
        <v>158.59249999999994</v>
      </c>
      <c r="BZ48" s="13">
        <f>BY48*VLOOKUP('Données projet'!$B$12,Paramètres!$A$1:$I$89,3,0)*VLOOKUP('Données projet'!$B$12,Paramètres!$A$1:$I$89,5,0)</f>
        <v>173.18300999999994</v>
      </c>
      <c r="CA48" s="13">
        <f t="shared" si="39"/>
        <v>43.802140456619867</v>
      </c>
      <c r="CB48" s="20">
        <f t="shared" si="10"/>
        <v>377.91580371194613</v>
      </c>
      <c r="CC48" s="59">
        <f t="shared" si="11"/>
        <v>671.24913704527944</v>
      </c>
      <c r="CD48" s="59">
        <f ca="1">AVERAGE(OFFSET($CC$3,0,0,'Données projet'!$E$12+1,1))-AVERAGE(OFFSET($H$3,0,0,'Données projet'!$E$12+1,1))</f>
        <v>584.62172668489256</v>
      </c>
      <c r="CE48" s="59">
        <f t="shared" si="40"/>
        <v>141.2899250963593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21.135858831927347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21.135858831927347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224.98756800000007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781.32231040354463</v>
      </c>
      <c r="AN49" s="59">
        <f ca="1">AVERAGE(OFFSET($AM$3,0,0,'Données projet'!$E$10+1,1))-AVERAGE(OFFSET($H$3,0,0,'Données projet'!$E$10+1,1))</f>
        <v>560.46996660256696</v>
      </c>
      <c r="AO49" s="59">
        <f t="shared" si="36"/>
        <v>175.49465199136262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5.8</v>
      </c>
      <c r="BD49" s="12">
        <f>IF('Données projet'!$A$88&gt;35,BD48+BC49-BL48,IF(A49&lt;'Données projet'!$A$88,$BA$205^A49,IF(A49='Données projet'!$A$88,'Données projet'!$B$88,BD48+BC49-BL48)))</f>
        <v>147.79999999999998</v>
      </c>
      <c r="BE49" s="13">
        <f>BD49*VLOOKUP('Données projet'!$B$11,Paramètres!$A$1:$I$89,3,0)*VLOOKUP('Données projet'!$B$11,Paramètres!$A$1:$I$89,5,0)</f>
        <v>119.89536</v>
      </c>
      <c r="BF49" s="13">
        <f t="shared" si="37"/>
        <v>31.650592493512807</v>
      </c>
      <c r="BG49" s="20">
        <f t="shared" si="7"/>
        <v>263.94253392620141</v>
      </c>
      <c r="BH49" s="59">
        <f t="shared" si="8"/>
        <v>557.27586725953472</v>
      </c>
      <c r="BI49" s="59">
        <f ca="1">AVERAGE(OFFSET($BH$3,0,0,'Données projet'!$E$11+1,1))-AVERAGE(OFFSET($H$3,0,0,'Données projet'!$E$11+1,1))</f>
        <v>181.20458942529478</v>
      </c>
      <c r="BJ49" s="59">
        <f t="shared" si="38"/>
        <v>144.05254691566421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13.465343812272852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13.465343812272852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9.9475000000000016</v>
      </c>
      <c r="BY49" s="12">
        <f>IF('Données projet'!$A$114&gt;35,BY48+BX49-CG48,IF(A49&lt;'Données projet'!$A$114,$BV$205^A49,IF(A49='Données projet'!$A$114,'Données projet'!$B$114,BY48+BX49-CG48)))</f>
        <v>168.53999999999994</v>
      </c>
      <c r="BZ49" s="13">
        <f>BY49*VLOOKUP('Données projet'!$B$12,Paramètres!$A$1:$I$89,3,0)*VLOOKUP('Données projet'!$B$12,Paramètres!$A$1:$I$89,5,0)</f>
        <v>184.04567999999992</v>
      </c>
      <c r="CA49" s="13">
        <f t="shared" si="39"/>
        <v>46.221107752126649</v>
      </c>
      <c r="CB49" s="20">
        <f t="shared" si="10"/>
        <v>401.04798866828702</v>
      </c>
      <c r="CC49" s="59">
        <f t="shared" si="11"/>
        <v>694.38132200162033</v>
      </c>
      <c r="CD49" s="59">
        <f ca="1">AVERAGE(OFFSET($CC$3,0,0,'Données projet'!$E$12+1,1))-AVERAGE(OFFSET($H$3,0,0,'Données projet'!$E$12+1,1))</f>
        <v>584.62172668489256</v>
      </c>
      <c r="CE49" s="59">
        <f t="shared" si="40"/>
        <v>141.2899250963593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20.721397531834199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20.721397531834199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237.66834000000003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808.18030681243567</v>
      </c>
      <c r="AN50" s="59">
        <f ca="1">AVERAGE(OFFSET($AM$3,0,0,'Données projet'!$E$10+1,1))-AVERAGE(OFFSET($H$3,0,0,'Données projet'!$E$10+1,1))</f>
        <v>560.46996660256696</v>
      </c>
      <c r="AO50" s="59">
        <f t="shared" si="36"/>
        <v>175.49465199136262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5.8</v>
      </c>
      <c r="BD50" s="12">
        <f>IF('Données projet'!$A$88&gt;35,BD49+BC50-BL49,IF(A50&lt;'Données projet'!$A$88,$BA$205^A50,IF(A50='Données projet'!$A$88,'Données projet'!$B$88,BD49+BC50-BL49)))</f>
        <v>153.6</v>
      </c>
      <c r="BE50" s="13">
        <f>BD50*VLOOKUP('Données projet'!$B$11,Paramètres!$A$1:$I$89,3,0)*VLOOKUP('Données projet'!$B$11,Paramètres!$A$1:$I$89,5,0)</f>
        <v>124.60032000000001</v>
      </c>
      <c r="BF50" s="13">
        <f t="shared" si="37"/>
        <v>32.745587947600931</v>
      </c>
      <c r="BG50" s="20">
        <f t="shared" si="7"/>
        <v>274.04412300873832</v>
      </c>
      <c r="BH50" s="59">
        <f t="shared" si="8"/>
        <v>567.37745634207158</v>
      </c>
      <c r="BI50" s="59">
        <f ca="1">AVERAGE(OFFSET($BH$3,0,0,'Données projet'!$E$11+1,1))-AVERAGE(OFFSET($H$3,0,0,'Données projet'!$E$11+1,1))</f>
        <v>181.20458942529478</v>
      </c>
      <c r="BJ50" s="59">
        <f t="shared" si="38"/>
        <v>144.05254691566421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13.201296633162936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13.201296633162936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9.9475000000000016</v>
      </c>
      <c r="BY50" s="12">
        <f>IF('Données projet'!$A$114&gt;35,BY49+BX50-CG49,IF(A50&lt;'Données projet'!$A$114,$BV$205^A50,IF(A50='Données projet'!$A$114,'Données projet'!$B$114,BY49+BX50-CG49)))</f>
        <v>178.48749999999993</v>
      </c>
      <c r="BZ50" s="13">
        <f>BY50*VLOOKUP('Données projet'!$B$12,Paramètres!$A$1:$I$89,3,0)*VLOOKUP('Données projet'!$B$12,Paramètres!$A$1:$I$89,5,0)</f>
        <v>194.9083499999999</v>
      </c>
      <c r="CA50" s="13">
        <f t="shared" si="39"/>
        <v>48.623503266963191</v>
      </c>
      <c r="CB50" s="20">
        <f t="shared" si="10"/>
        <v>424.15131110662736</v>
      </c>
      <c r="CC50" s="59">
        <f t="shared" si="11"/>
        <v>717.48464443996068</v>
      </c>
      <c r="CD50" s="59">
        <f ca="1">AVERAGE(OFFSET($CC$3,0,0,'Données projet'!$E$12+1,1))-AVERAGE(OFFSET($H$3,0,0,'Données projet'!$E$12+1,1))</f>
        <v>584.62172668489256</v>
      </c>
      <c r="CE50" s="59">
        <f t="shared" si="40"/>
        <v>141.2899250963593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20.315063565039448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20.315063565039448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250.34911200000005</v>
      </c>
      <c r="AK51" s="13">
        <f t="shared" si="35"/>
        <v>60.660691860184102</v>
      </c>
      <c r="AL51" s="20">
        <f t="shared" si="4"/>
        <v>541.67540838982075</v>
      </c>
      <c r="AM51" s="59">
        <f t="shared" si="5"/>
        <v>835.00874172315412</v>
      </c>
      <c r="AN51" s="59">
        <f ca="1">AVERAGE(OFFSET($AM$3,0,0,'Données projet'!$E$10+1,1))-AVERAGE(OFFSET($H$3,0,0,'Données projet'!$E$10+1,1))</f>
        <v>560.46996660256696</v>
      </c>
      <c r="AO51" s="59">
        <f t="shared" si="36"/>
        <v>175.49465199136262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5.8</v>
      </c>
      <c r="BD51" s="12">
        <f>IF('Données projet'!$A$88&gt;35,BD50+BC51-BL50,IF(A51&lt;'Données projet'!$A$88,$BA$205^A51,IF(A51='Données projet'!$A$88,'Données projet'!$B$88,BD50+BC51-BL50)))</f>
        <v>159.4</v>
      </c>
      <c r="BE51" s="13">
        <f>BD51*VLOOKUP('Données projet'!$B$11,Paramètres!$A$1:$I$89,3,0)*VLOOKUP('Données projet'!$B$11,Paramètres!$A$1:$I$89,5,0)</f>
        <v>129.30528000000001</v>
      </c>
      <c r="BF51" s="13">
        <f t="shared" si="37"/>
        <v>33.835779910277751</v>
      </c>
      <c r="BG51" s="20">
        <f t="shared" si="7"/>
        <v>284.13734601040039</v>
      </c>
      <c r="BH51" s="59">
        <f t="shared" si="8"/>
        <v>577.47067934373376</v>
      </c>
      <c r="BI51" s="59">
        <f ca="1">AVERAGE(OFFSET($BH$3,0,0,'Données projet'!$E$11+1,1))-AVERAGE(OFFSET($H$3,0,0,'Données projet'!$E$11+1,1))</f>
        <v>181.20458942529478</v>
      </c>
      <c r="BJ51" s="59">
        <f t="shared" si="38"/>
        <v>144.05254691566421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12.942427258182489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12.942427258182489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9.9475000000000016</v>
      </c>
      <c r="BY51" s="12">
        <f>IF('Données projet'!$A$114&gt;35,BY50+BX51-CG50,IF(A51&lt;'Données projet'!$A$114,$BV$205^A51,IF(A51='Données projet'!$A$114,'Données projet'!$B$114,BY50+BX51-CG50)))</f>
        <v>188.43499999999992</v>
      </c>
      <c r="BZ51" s="13">
        <f>BY51*VLOOKUP('Données projet'!$B$12,Paramètres!$A$1:$I$89,3,0)*VLOOKUP('Données projet'!$B$12,Paramètres!$A$1:$I$89,5,0)</f>
        <v>205.77101999999991</v>
      </c>
      <c r="CA51" s="13">
        <f t="shared" si="39"/>
        <v>51.010355844647442</v>
      </c>
      <c r="CB51" s="20">
        <f t="shared" si="10"/>
        <v>447.22756292942745</v>
      </c>
      <c r="CC51" s="59">
        <f t="shared" si="11"/>
        <v>740.56089626276071</v>
      </c>
      <c r="CD51" s="59">
        <f ca="1">AVERAGE(OFFSET($CC$3,0,0,'Données projet'!$E$12+1,1))-AVERAGE(OFFSET($H$3,0,0,'Données projet'!$E$12+1,1))</f>
        <v>584.62172668489256</v>
      </c>
      <c r="CE51" s="59">
        <f t="shared" si="40"/>
        <v>141.2899250963593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19.916697559494292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19.916697559494292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861.80928333106954</v>
      </c>
      <c r="AN52" s="59">
        <f ca="1">AVERAGE(OFFSET($AM$3,0,0,'Données projet'!$E$10+1,1))-AVERAGE(OFFSET($H$3,0,0,'Données projet'!$E$10+1,1))</f>
        <v>560.46996660256696</v>
      </c>
      <c r="AO52" s="59">
        <f t="shared" si="36"/>
        <v>175.49465199136262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5.8</v>
      </c>
      <c r="BD52" s="12">
        <f>IF('Données projet'!$A$88&gt;35,BD51+BC52-BL51,IF(A52&lt;'Données projet'!$A$88,$BA$205^A52,IF(A52='Données projet'!$A$88,'Données projet'!$B$88,BD51+BC52-BL51)))</f>
        <v>165.20000000000002</v>
      </c>
      <c r="BE52" s="13">
        <f>BD52*VLOOKUP('Données projet'!$B$11,Paramètres!$A$1:$I$89,3,0)*VLOOKUP('Données projet'!$B$11,Paramètres!$A$1:$I$89,5,0)</f>
        <v>134.01024000000001</v>
      </c>
      <c r="BF52" s="13">
        <f t="shared" si="37"/>
        <v>34.921363182969436</v>
      </c>
      <c r="BG52" s="20">
        <f t="shared" si="7"/>
        <v>294.22254221033842</v>
      </c>
      <c r="BH52" s="59">
        <f t="shared" si="8"/>
        <v>587.55587554367173</v>
      </c>
      <c r="BI52" s="59">
        <f ca="1">AVERAGE(OFFSET($BH$3,0,0,'Données projet'!$E$11+1,1))-AVERAGE(OFFSET($H$3,0,0,'Données projet'!$E$11+1,1))</f>
        <v>181.20458942529478</v>
      </c>
      <c r="BJ52" s="59">
        <f t="shared" si="38"/>
        <v>144.05254691566421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12.68863415375068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12.68863415375068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9.9475000000000016</v>
      </c>
      <c r="BY52" s="12">
        <f>IF('Données projet'!$A$114&gt;35,BY51+BX52-CG51,IF(A52&lt;'Données projet'!$A$114,$BV$205^A52,IF(A52='Données projet'!$A$114,'Données projet'!$B$114,BY51+BX52-CG51)))</f>
        <v>198.38249999999991</v>
      </c>
      <c r="BZ52" s="13">
        <f>BY52*VLOOKUP('Données projet'!$B$12,Paramètres!$A$1:$I$89,3,0)*VLOOKUP('Données projet'!$B$12,Paramètres!$A$1:$I$89,5,0)</f>
        <v>216.63368999999989</v>
      </c>
      <c r="CA52" s="13">
        <f t="shared" si="39"/>
        <v>53.382579568116043</v>
      </c>
      <c r="CB52" s="20">
        <f t="shared" si="10"/>
        <v>470.27833616446861</v>
      </c>
      <c r="CC52" s="59">
        <f t="shared" si="11"/>
        <v>763.61166949780193</v>
      </c>
      <c r="CD52" s="59">
        <f ca="1">AVERAGE(OFFSET($CC$3,0,0,'Données projet'!$E$12+1,1))-AVERAGE(OFFSET($H$3,0,0,'Données projet'!$E$12+1,1))</f>
        <v>584.62172668489256</v>
      </c>
      <c r="CE52" s="59">
        <f t="shared" si="40"/>
        <v>141.2899250963593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19.526143268338608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19.526143268338608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888.58342989476091</v>
      </c>
      <c r="AN53" s="59">
        <f ca="1">AVERAGE(OFFSET($AM$3,0,0,'Données projet'!$E$10+1,1))-AVERAGE(OFFSET($H$3,0,0,'Données projet'!$E$10+1,1))</f>
        <v>560.46996660256696</v>
      </c>
      <c r="AO53" s="59">
        <f t="shared" si="36"/>
        <v>175.49465199136262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171</v>
      </c>
      <c r="BB53" s="12">
        <f>VLOOKUP(A53,'Données projet'!$A$87:$I$107,9,0)</f>
        <v>5.8</v>
      </c>
      <c r="BC53" s="12">
        <f t="array" ref="BC53">INDEX(BB:BB,MIN(IF(ISNUMBER(BB53:BB249),ROW(BB53:BB249),"")))</f>
        <v>5.8</v>
      </c>
      <c r="BD53" s="12">
        <f>IF('Données projet'!$A$88&gt;35,BD52+BC53-BL52,IF(A53&lt;'Données projet'!$A$88,$BA$205^A53,IF(A53='Données projet'!$A$88,'Données projet'!$B$88,BD52+BC53-BL52)))</f>
        <v>171.00000000000003</v>
      </c>
      <c r="BE53" s="13">
        <f>BD53*VLOOKUP('Données projet'!$B$11,Paramètres!$A$1:$I$89,3,0)*VLOOKUP('Données projet'!$B$11,Paramètres!$A$1:$I$89,5,0)</f>
        <v>138.71520000000004</v>
      </c>
      <c r="BF53" s="13">
        <f t="shared" si="37"/>
        <v>36.002518112949986</v>
      </c>
      <c r="BG53" s="20">
        <f t="shared" si="7"/>
        <v>304.30002571338792</v>
      </c>
      <c r="BH53" s="59">
        <f t="shared" si="8"/>
        <v>597.63335904672124</v>
      </c>
      <c r="BI53" s="59">
        <f ca="1">AVERAGE(OFFSET($BH$3,0,0,'Données projet'!$E$11+1,1))-AVERAGE(OFFSET($H$3,0,0,'Données projet'!$E$11+1,1))</f>
        <v>181.20458942529478</v>
      </c>
      <c r="BJ53" s="59">
        <f t="shared" si="38"/>
        <v>144.05254691566421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17.838298359998589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17.838298359998589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9.9475000000000016</v>
      </c>
      <c r="BX53" s="12">
        <f t="array" ref="BX53">INDEX(BW:BW,MIN(IF(ISNUMBER(BW53:BW249),ROW(BW53:BW249),"")))</f>
        <v>9.9475000000000016</v>
      </c>
      <c r="BY53" s="12">
        <f>IF('Données projet'!$A$114&gt;35,BY52+BX53-CG52,IF(A53&lt;'Données projet'!$A$114,$BV$205^A53,IF(A53='Données projet'!$A$114,'Données projet'!$B$114,BY52+BX53-CG52)))</f>
        <v>208.3299999999999</v>
      </c>
      <c r="BZ53" s="13">
        <f>BY53*VLOOKUP('Données projet'!$B$12,Paramètres!$A$1:$I$89,3,0)*VLOOKUP('Données projet'!$B$12,Paramètres!$A$1:$I$89,5,0)</f>
        <v>227.4963599999999</v>
      </c>
      <c r="CA53" s="13">
        <f t="shared" si="39"/>
        <v>55.740991672215436</v>
      </c>
      <c r="CB53" s="20">
        <f t="shared" si="10"/>
        <v>493.30505416244159</v>
      </c>
      <c r="CC53" s="59">
        <f t="shared" si="11"/>
        <v>786.63838749577485</v>
      </c>
      <c r="CD53" s="59">
        <f ca="1">AVERAGE(OFFSET($CC$3,0,0,'Données projet'!$E$12+1,1))-AVERAGE(OFFSET($H$3,0,0,'Données projet'!$E$12+1,1))</f>
        <v>584.62172668489256</v>
      </c>
      <c r="CE53" s="59">
        <f t="shared" si="40"/>
        <v>141.2899250963593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37.61228011750994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37.61228011750994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227.70196800000002</v>
      </c>
      <c r="AK54" s="13">
        <f t="shared" si="35"/>
        <v>55.785503263186797</v>
      </c>
      <c r="AL54" s="20">
        <f t="shared" si="4"/>
        <v>493.74067911671705</v>
      </c>
      <c r="AM54" s="59">
        <f t="shared" si="5"/>
        <v>787.0740124500503</v>
      </c>
      <c r="AN54" s="59">
        <f ca="1">AVERAGE(OFFSET($AM$3,0,0,'Données projet'!$E$10+1,1))-AVERAGE(OFFSET($H$3,0,0,'Données projet'!$E$10+1,1))</f>
        <v>560.46996660256696</v>
      </c>
      <c r="AO54" s="59">
        <f t="shared" si="36"/>
        <v>175.49465199136262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5.4</v>
      </c>
      <c r="BD54" s="12">
        <f>IF('Données projet'!$A$88&gt;35,BD53+BC54-BL53,IF(A54&lt;'Données projet'!$A$88,$BA$205^A54,IF(A54='Données projet'!$A$88,'Données projet'!$B$88,BD53+BC54-BL53)))</f>
        <v>162.40000000000003</v>
      </c>
      <c r="BE54" s="13">
        <f>BD54*VLOOKUP('Données projet'!$B$11,Paramètres!$A$1:$I$89,3,0)*VLOOKUP('Données projet'!$B$11,Paramètres!$A$1:$I$89,5,0)</f>
        <v>131.73888000000005</v>
      </c>
      <c r="BF54" s="13">
        <f t="shared" si="37"/>
        <v>34.397852193895858</v>
      </c>
      <c r="BG54" s="20">
        <f t="shared" si="7"/>
        <v>289.35480857103533</v>
      </c>
      <c r="BH54" s="59">
        <f t="shared" si="8"/>
        <v>582.68814190436865</v>
      </c>
      <c r="BI54" s="59">
        <f ca="1">AVERAGE(OFFSET($BH$3,0,0,'Données projet'!$E$11+1,1))-AVERAGE(OFFSET($H$3,0,0,'Données projet'!$E$11+1,1))</f>
        <v>181.20458942529478</v>
      </c>
      <c r="BJ54" s="59">
        <f t="shared" si="38"/>
        <v>144.05254691566421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17.488500209446677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17.488500209446677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10.118749999999999</v>
      </c>
      <c r="BY54" s="12">
        <f>IF('Données projet'!$A$114&gt;35,BY53+BX54-CG53,IF(A54&lt;'Données projet'!$A$114,$BV$205^A54,IF(A54='Données projet'!$A$114,'Données projet'!$B$114,BY53+BX54-CG53)))</f>
        <v>182.86874999999992</v>
      </c>
      <c r="BZ54" s="13">
        <f>BY54*VLOOKUP('Données projet'!$B$12,Paramètres!$A$1:$I$89,3,0)*VLOOKUP('Données projet'!$B$12,Paramètres!$A$1:$I$89,5,0)</f>
        <v>199.69267499999992</v>
      </c>
      <c r="CA54" s="13">
        <f t="shared" si="39"/>
        <v>49.676620948454676</v>
      </c>
      <c r="CB54" s="20">
        <f t="shared" si="10"/>
        <v>434.31819044355842</v>
      </c>
      <c r="CC54" s="59">
        <f t="shared" si="11"/>
        <v>727.65152377689174</v>
      </c>
      <c r="CD54" s="59">
        <f ca="1">AVERAGE(OFFSET($CC$3,0,0,'Données projet'!$E$12+1,1))-AVERAGE(OFFSET($H$3,0,0,'Données projet'!$E$12+1,1))</f>
        <v>584.62172668489256</v>
      </c>
      <c r="CE54" s="59">
        <f t="shared" si="40"/>
        <v>141.2899250963593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36.87472624563118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36.87472624563118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239.97105600000003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813.05425858453486</v>
      </c>
      <c r="AN55" s="59">
        <f ca="1">AVERAGE(OFFSET($AM$3,0,0,'Données projet'!$E$10+1,1))-AVERAGE(OFFSET($H$3,0,0,'Données projet'!$E$10+1,1))</f>
        <v>560.46996660256696</v>
      </c>
      <c r="AO55" s="59">
        <f t="shared" si="36"/>
        <v>175.49465199136262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5.4</v>
      </c>
      <c r="BD55" s="12">
        <f>IF('Données projet'!$A$88&gt;35,BD54+BC55-BL54,IF(A55&lt;'Données projet'!$A$88,$BA$205^A55,IF(A55='Données projet'!$A$88,'Données projet'!$B$88,BD54+BC55-BL54)))</f>
        <v>167.80000000000004</v>
      </c>
      <c r="BE55" s="13">
        <f>BD55*VLOOKUP('Données projet'!$B$11,Paramètres!$A$1:$I$89,3,0)*VLOOKUP('Données projet'!$B$11,Paramètres!$A$1:$I$89,5,0)</f>
        <v>136.11936000000006</v>
      </c>
      <c r="BF55" s="13">
        <f t="shared" si="37"/>
        <v>35.406556182020879</v>
      </c>
      <c r="BG55" s="20">
        <f t="shared" si="7"/>
        <v>298.74097068368638</v>
      </c>
      <c r="BH55" s="59">
        <f t="shared" si="8"/>
        <v>592.0743040170197</v>
      </c>
      <c r="BI55" s="59">
        <f ca="1">AVERAGE(OFFSET($BH$3,0,0,'Données projet'!$E$11+1,1))-AVERAGE(OFFSET($H$3,0,0,'Données projet'!$E$11+1,1))</f>
        <v>181.20458942529478</v>
      </c>
      <c r="BJ55" s="59">
        <f t="shared" si="38"/>
        <v>144.05254691566421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17.145561387271282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17.145561387271282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10.118749999999999</v>
      </c>
      <c r="BY55" s="12">
        <f>IF('Données projet'!$A$114&gt;35,BY54+BX55-CG54,IF(A55&lt;'Données projet'!$A$114,$BV$205^A55,IF(A55='Données projet'!$A$114,'Données projet'!$B$114,BY54+BX55-CG54)))</f>
        <v>192.98749999999993</v>
      </c>
      <c r="BZ55" s="13">
        <f>BY55*VLOOKUP('Données projet'!$B$12,Paramètres!$A$1:$I$89,3,0)*VLOOKUP('Données projet'!$B$12,Paramètres!$A$1:$I$89,5,0)</f>
        <v>210.74234999999993</v>
      </c>
      <c r="CA55" s="13">
        <f t="shared" si="39"/>
        <v>52.097774519278559</v>
      </c>
      <c r="CB55" s="20">
        <f t="shared" si="10"/>
        <v>457.77988353774339</v>
      </c>
      <c r="CC55" s="59">
        <f t="shared" si="11"/>
        <v>751.1132168710767</v>
      </c>
      <c r="CD55" s="59">
        <f ca="1">AVERAGE(OFFSET($CC$3,0,0,'Données projet'!$E$12+1,1))-AVERAGE(OFFSET($H$3,0,0,'Données projet'!$E$12+1,1))</f>
        <v>584.62172668489256</v>
      </c>
      <c r="CE55" s="59">
        <f t="shared" si="40"/>
        <v>141.2899250963593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36.151635355316522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36.151635355316522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252.24014399999999</v>
      </c>
      <c r="AK56" s="13">
        <f t="shared" si="35"/>
        <v>61.065384641947205</v>
      </c>
      <c r="AL56" s="20">
        <f t="shared" si="4"/>
        <v>545.67379571805805</v>
      </c>
      <c r="AM56" s="59">
        <f t="shared" si="5"/>
        <v>839.0071290513913</v>
      </c>
      <c r="AN56" s="59">
        <f ca="1">AVERAGE(OFFSET($AM$3,0,0,'Données projet'!$E$10+1,1))-AVERAGE(OFFSET($H$3,0,0,'Données projet'!$E$10+1,1))</f>
        <v>560.46996660256696</v>
      </c>
      <c r="AO56" s="59">
        <f t="shared" si="36"/>
        <v>175.49465199136262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5.4</v>
      </c>
      <c r="BD56" s="12">
        <f>IF('Données projet'!$A$88&gt;35,BD55+BC56-BL55,IF(A56&lt;'Données projet'!$A$88,$BA$205^A56,IF(A56='Données projet'!$A$88,'Données projet'!$B$88,BD55+BC56-BL55)))</f>
        <v>173.20000000000005</v>
      </c>
      <c r="BE56" s="13">
        <f>BD56*VLOOKUP('Données projet'!$B$11,Paramètres!$A$1:$I$89,3,0)*VLOOKUP('Données projet'!$B$11,Paramètres!$A$1:$I$89,5,0)</f>
        <v>140.49984000000003</v>
      </c>
      <c r="BF56" s="13">
        <f t="shared" si="37"/>
        <v>36.411488058235591</v>
      </c>
      <c r="BG56" s="20">
        <f t="shared" si="7"/>
        <v>308.12056303476032</v>
      </c>
      <c r="BH56" s="59">
        <f t="shared" si="8"/>
        <v>601.45389636809364</v>
      </c>
      <c r="BI56" s="59">
        <f ca="1">AVERAGE(OFFSET($BH$3,0,0,'Données projet'!$E$11+1,1))-AVERAGE(OFFSET($H$3,0,0,'Données projet'!$E$11+1,1))</f>
        <v>181.20458942529478</v>
      </c>
      <c r="BJ56" s="59">
        <f t="shared" si="38"/>
        <v>144.05254691566421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16.809347386226722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16.809347386226722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10.118749999999999</v>
      </c>
      <c r="BY56" s="12">
        <f>IF('Données projet'!$A$114&gt;35,BY55+BX56-CG55,IF(A56&lt;'Données projet'!$A$114,$BV$205^A56,IF(A56='Données projet'!$A$114,'Données projet'!$B$114,BY55+BX56-CG55)))</f>
        <v>203.10624999999993</v>
      </c>
      <c r="BZ56" s="13">
        <f>BY56*VLOOKUP('Données projet'!$B$12,Paramètres!$A$1:$I$89,3,0)*VLOOKUP('Données projet'!$B$12,Paramètres!$A$1:$I$89,5,0)</f>
        <v>221.79202499999991</v>
      </c>
      <c r="CA56" s="13">
        <f t="shared" si="39"/>
        <v>54.504189412324834</v>
      </c>
      <c r="CB56" s="20">
        <f t="shared" si="10"/>
        <v>481.21590676813213</v>
      </c>
      <c r="CC56" s="59">
        <f t="shared" si="11"/>
        <v>774.54924010146544</v>
      </c>
      <c r="CD56" s="59">
        <f ca="1">AVERAGE(OFFSET($CC$3,0,0,'Données projet'!$E$12+1,1))-AVERAGE(OFFSET($H$3,0,0,'Données projet'!$E$12+1,1))</f>
        <v>584.62172668489256</v>
      </c>
      <c r="CE56" s="59">
        <f t="shared" si="40"/>
        <v>141.2899250963593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35.44272383631904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35.44272383631904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264.509232</v>
      </c>
      <c r="AK57" s="13">
        <f t="shared" si="35"/>
        <v>63.682600004728563</v>
      </c>
      <c r="AL57" s="20">
        <f t="shared" si="4"/>
        <v>571.60077407490223</v>
      </c>
      <c r="AM57" s="59">
        <f t="shared" si="5"/>
        <v>864.9341074082356</v>
      </c>
      <c r="AN57" s="59">
        <f ca="1">AVERAGE(OFFSET($AM$3,0,0,'Données projet'!$E$10+1,1))-AVERAGE(OFFSET($H$3,0,0,'Données projet'!$E$10+1,1))</f>
        <v>560.46996660256696</v>
      </c>
      <c r="AO57" s="59">
        <f t="shared" si="36"/>
        <v>175.49465199136262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5.4</v>
      </c>
      <c r="BD57" s="12">
        <f>IF('Données projet'!$A$88&gt;35,BD56+BC57-BL56,IF(A57&lt;'Données projet'!$A$88,$BA$205^A57,IF(A57='Données projet'!$A$88,'Données projet'!$B$88,BD56+BC57-BL56)))</f>
        <v>178.60000000000005</v>
      </c>
      <c r="BE57" s="13">
        <f>BD57*VLOOKUP('Données projet'!$B$11,Paramètres!$A$1:$I$89,3,0)*VLOOKUP('Données projet'!$B$11,Paramètres!$A$1:$I$89,5,0)</f>
        <v>144.88032000000004</v>
      </c>
      <c r="BF57" s="13">
        <f t="shared" si="37"/>
        <v>37.412778923310412</v>
      </c>
      <c r="BG57" s="20">
        <f t="shared" si="7"/>
        <v>317.493813958099</v>
      </c>
      <c r="BH57" s="59">
        <f t="shared" si="8"/>
        <v>610.82714729143231</v>
      </c>
      <c r="BI57" s="59">
        <f ca="1">AVERAGE(OFFSET($BH$3,0,0,'Données projet'!$E$11+1,1))-AVERAGE(OFFSET($H$3,0,0,'Données projet'!$E$11+1,1))</f>
        <v>181.20458942529478</v>
      </c>
      <c r="BJ57" s="59">
        <f t="shared" si="38"/>
        <v>144.05254691566421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16.479726336672353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16.479726336672353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10.118749999999999</v>
      </c>
      <c r="BY57" s="12">
        <f>IF('Données projet'!$A$114&gt;35,BY56+BX57-CG56,IF(A57&lt;'Données projet'!$A$114,$BV$205^A57,IF(A57='Données projet'!$A$114,'Données projet'!$B$114,BY56+BX57-CG56)))</f>
        <v>213.22499999999994</v>
      </c>
      <c r="BZ57" s="13">
        <f>BY57*VLOOKUP('Données projet'!$B$12,Paramètres!$A$1:$I$89,3,0)*VLOOKUP('Données projet'!$B$12,Paramètres!$A$1:$I$89,5,0)</f>
        <v>232.84169999999992</v>
      </c>
      <c r="CA57" s="13">
        <f t="shared" si="39"/>
        <v>56.89668369931843</v>
      </c>
      <c r="CB57" s="20">
        <f t="shared" si="10"/>
        <v>504.62768494297939</v>
      </c>
      <c r="CC57" s="59">
        <f t="shared" si="11"/>
        <v>797.96101827631264</v>
      </c>
      <c r="CD57" s="59">
        <f ca="1">AVERAGE(OFFSET($CC$3,0,0,'Données projet'!$E$12+1,1))-AVERAGE(OFFSET($H$3,0,0,'Données projet'!$E$12+1,1))</f>
        <v>584.62172668489256</v>
      </c>
      <c r="CE57" s="59">
        <f t="shared" si="40"/>
        <v>141.2899250963593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34.747713639815771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34.747713639815771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276.77832000000001</v>
      </c>
      <c r="AK58" s="13">
        <f t="shared" si="35"/>
        <v>66.28571740098451</v>
      </c>
      <c r="AL58" s="20">
        <f t="shared" si="4"/>
        <v>597.5031984733813</v>
      </c>
      <c r="AM58" s="59">
        <f t="shared" si="5"/>
        <v>890.83653180671467</v>
      </c>
      <c r="AN58" s="59">
        <f ca="1">AVERAGE(OFFSET($AM$3,0,0,'Données projet'!$E$10+1,1))-AVERAGE(OFFSET($H$3,0,0,'Données projet'!$E$10+1,1))</f>
        <v>560.46996660256696</v>
      </c>
      <c r="AO58" s="59">
        <f t="shared" si="36"/>
        <v>175.49465199136262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184</v>
      </c>
      <c r="BB58" s="12">
        <f>VLOOKUP(A58,'Données projet'!$A$87:$I$107,9,0)</f>
        <v>5.4</v>
      </c>
      <c r="BC58" s="12">
        <f t="array" ref="BC58">INDEX(BB:BB,MIN(IF(ISNUMBER(BB58:BB254),ROW(BB58:BB254),"")))</f>
        <v>5.4</v>
      </c>
      <c r="BD58" s="12">
        <f>IF('Données projet'!$A$88&gt;35,BD57+BC58-BL57,IF(A58&lt;'Données projet'!$A$88,$BA$205^A58,IF(A58='Données projet'!$A$88,'Données projet'!$B$88,BD57+BC58-BL57)))</f>
        <v>184.00000000000006</v>
      </c>
      <c r="BE58" s="13">
        <f>BD58*VLOOKUP('Données projet'!$B$11,Paramètres!$A$1:$I$89,3,0)*VLOOKUP('Données projet'!$B$11,Paramètres!$A$1:$I$89,5,0)</f>
        <v>149.26080000000005</v>
      </c>
      <c r="BF58" s="13">
        <f t="shared" si="37"/>
        <v>38.410551499792909</v>
      </c>
      <c r="BG58" s="20">
        <f t="shared" si="7"/>
        <v>326.86093719547273</v>
      </c>
      <c r="BH58" s="59">
        <f t="shared" si="8"/>
        <v>620.1942705288061</v>
      </c>
      <c r="BI58" s="59">
        <f ca="1">AVERAGE(OFFSET($BH$3,0,0,'Données projet'!$E$11+1,1))-AVERAGE(OFFSET($H$3,0,0,'Données projet'!$E$11+1,1))</f>
        <v>181.20458942529478</v>
      </c>
      <c r="BJ58" s="59">
        <f t="shared" si="38"/>
        <v>144.05254691566421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21.555049537551078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21.555049537551078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10.118749999999999</v>
      </c>
      <c r="BY58" s="12">
        <f>IF('Données projet'!$A$114&gt;35,BY57+BX58-CG57,IF(A58&lt;'Données projet'!$A$114,$BV$205^A58,IF(A58='Données projet'!$A$114,'Données projet'!$B$114,BY57+BX58-CG57)))</f>
        <v>223.34374999999994</v>
      </c>
      <c r="BZ58" s="13">
        <f>BY58*VLOOKUP('Données projet'!$B$12,Paramètres!$A$1:$I$89,3,0)*VLOOKUP('Données projet'!$B$12,Paramètres!$A$1:$I$89,5,0)</f>
        <v>243.89137499999995</v>
      </c>
      <c r="CA58" s="13">
        <f t="shared" si="39"/>
        <v>59.275993420136281</v>
      </c>
      <c r="CB58" s="20">
        <f t="shared" si="10"/>
        <v>528.01649999840402</v>
      </c>
      <c r="CC58" s="59">
        <f t="shared" si="11"/>
        <v>821.34983333173727</v>
      </c>
      <c r="CD58" s="59">
        <f ca="1">AVERAGE(OFFSET($CC$3,0,0,'Données projet'!$E$12+1,1))-AVERAGE(OFFSET($H$3,0,0,'Données projet'!$E$12+1,1))</f>
        <v>584.62172668489256</v>
      </c>
      <c r="CE58" s="59">
        <f t="shared" si="40"/>
        <v>141.2899250963593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34.066332169351568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34.066332169351568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289.04740800000002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916.71561505516138</v>
      </c>
      <c r="AN59" s="59">
        <f ca="1">AVERAGE(OFFSET($AM$3,0,0,'Données projet'!$E$10+1,1))-AVERAGE(OFFSET($H$3,0,0,'Données projet'!$E$10+1,1))</f>
        <v>560.46996660256696</v>
      </c>
      <c r="AO59" s="59">
        <f t="shared" si="36"/>
        <v>175.49465199136262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175.40000000000006</v>
      </c>
      <c r="BE59" s="13">
        <f>BD59*VLOOKUP('Données projet'!$B$11,Paramètres!$A$1:$I$89,3,0)*VLOOKUP('Données projet'!$B$11,Paramètres!$A$1:$I$89,5,0)</f>
        <v>142.28448000000006</v>
      </c>
      <c r="BF59" s="13">
        <f t="shared" si="37"/>
        <v>36.819853762091817</v>
      </c>
      <c r="BG59" s="20">
        <f t="shared" si="7"/>
        <v>311.94004796897667</v>
      </c>
      <c r="BH59" s="59">
        <f t="shared" si="8"/>
        <v>605.27338130230999</v>
      </c>
      <c r="BI59" s="59">
        <f ca="1">AVERAGE(OFFSET($BH$3,0,0,'Données projet'!$E$11+1,1))-AVERAGE(OFFSET($H$3,0,0,'Données projet'!$E$11+1,1))</f>
        <v>181.20458942529478</v>
      </c>
      <c r="BJ59" s="59">
        <f t="shared" si="38"/>
        <v>144.05254691566421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21.132368163401733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21.132368163401733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10.118749999999999</v>
      </c>
      <c r="BY59" s="12">
        <f>IF('Données projet'!$A$114&gt;35,BY58+BX59-CG58,IF(A59&lt;'Données projet'!$A$114,$BV$205^A59,IF(A59='Données projet'!$A$114,'Données projet'!$B$114,BY58+BX59-CG58)))</f>
        <v>233.46249999999995</v>
      </c>
      <c r="BZ59" s="13">
        <f>BY59*VLOOKUP('Données projet'!$B$12,Paramètres!$A$1:$I$89,3,0)*VLOOKUP('Données projet'!$B$12,Paramètres!$A$1:$I$89,5,0)</f>
        <v>254.94104999999993</v>
      </c>
      <c r="CA59" s="13">
        <f t="shared" si="39"/>
        <v>61.642784150966996</v>
      </c>
      <c r="CB59" s="20">
        <f t="shared" si="10"/>
        <v>551.38351114626732</v>
      </c>
      <c r="CC59" s="59">
        <f t="shared" si="11"/>
        <v>844.7168444796007</v>
      </c>
      <c r="CD59" s="59">
        <f ca="1">AVERAGE(OFFSET($CC$3,0,0,'Données projet'!$E$12+1,1))-AVERAGE(OFFSET($H$3,0,0,'Données projet'!$E$12+1,1))</f>
        <v>584.62172668489256</v>
      </c>
      <c r="CE59" s="59">
        <f t="shared" si="40"/>
        <v>141.2899250963593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33.398312173921511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33.398312173921511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301.31649600000003</v>
      </c>
      <c r="AK60" s="13">
        <f t="shared" si="35"/>
        <v>71.45238123186985</v>
      </c>
      <c r="AL60" s="20">
        <f t="shared" si="4"/>
        <v>649.23912784550669</v>
      </c>
      <c r="AM60" s="59">
        <f t="shared" si="5"/>
        <v>942.57246117884006</v>
      </c>
      <c r="AN60" s="59">
        <f ca="1">AVERAGE(OFFSET($AM$3,0,0,'Données projet'!$E$10+1,1))-AVERAGE(OFFSET($H$3,0,0,'Données projet'!$E$10+1,1))</f>
        <v>560.46996660256696</v>
      </c>
      <c r="AO60" s="59">
        <f t="shared" si="36"/>
        <v>175.49465199136262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180.80000000000007</v>
      </c>
      <c r="BE60" s="13">
        <f>BD60*VLOOKUP('Données projet'!$B$11,Paramètres!$A$1:$I$89,3,0)*VLOOKUP('Données projet'!$B$11,Paramètres!$A$1:$I$89,5,0)</f>
        <v>146.66496000000006</v>
      </c>
      <c r="BF60" s="13">
        <f t="shared" si="37"/>
        <v>37.819696883427554</v>
      </c>
      <c r="BG60" s="20">
        <f t="shared" si="7"/>
        <v>321.3107774053031</v>
      </c>
      <c r="BH60" s="59">
        <f t="shared" si="8"/>
        <v>614.64411073863641</v>
      </c>
      <c r="BI60" s="59">
        <f ca="1">AVERAGE(OFFSET($BH$3,0,0,'Données projet'!$E$11+1,1))-AVERAGE(OFFSET($H$3,0,0,'Données projet'!$E$11+1,1))</f>
        <v>181.20458942529478</v>
      </c>
      <c r="BJ60" s="59">
        <f t="shared" si="38"/>
        <v>144.05254691566421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20.717975313189275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20.717975313189275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10.118749999999999</v>
      </c>
      <c r="BY60" s="12">
        <f>IF('Données projet'!$A$114&gt;35,BY59+BX60-CG59,IF(A60&lt;'Données projet'!$A$114,$BV$205^A60,IF(A60='Données projet'!$A$114,'Données projet'!$B$114,BY59+BX60-CG59)))</f>
        <v>243.58124999999995</v>
      </c>
      <c r="BZ60" s="13">
        <f>BY60*VLOOKUP('Données projet'!$B$12,Paramètres!$A$1:$I$89,3,0)*VLOOKUP('Données projet'!$B$12,Paramètres!$A$1:$I$89,5,0)</f>
        <v>265.99072499999994</v>
      </c>
      <c r="CA60" s="13">
        <f t="shared" si="39"/>
        <v>63.997660510334271</v>
      </c>
      <c r="CB60" s="20">
        <f t="shared" si="10"/>
        <v>574.72977143049866</v>
      </c>
      <c r="CC60" s="59">
        <f t="shared" si="11"/>
        <v>868.06310476383192</v>
      </c>
      <c r="CD60" s="59">
        <f ca="1">AVERAGE(OFFSET($CC$3,0,0,'Données projet'!$E$12+1,1))-AVERAGE(OFFSET($H$3,0,0,'Données projet'!$E$12+1,1))</f>
        <v>584.62172668489256</v>
      </c>
      <c r="CE60" s="59">
        <f t="shared" si="40"/>
        <v>141.2899250963593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32.74339164314987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32.74339164314987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968.40807920701764</v>
      </c>
      <c r="AN61" s="59">
        <f ca="1">AVERAGE(OFFSET($AM$3,0,0,'Données projet'!$E$10+1,1))-AVERAGE(OFFSET($H$3,0,0,'Données projet'!$E$10+1,1))</f>
        <v>560.46996660256696</v>
      </c>
      <c r="AO61" s="59">
        <f t="shared" si="36"/>
        <v>175.49465199136262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186.20000000000007</v>
      </c>
      <c r="BE61" s="13">
        <f>BD61*VLOOKUP('Données projet'!$B$11,Paramètres!$A$1:$I$89,3,0)*VLOOKUP('Données projet'!$B$11,Paramètres!$A$1:$I$89,5,0)</f>
        <v>151.04544000000007</v>
      </c>
      <c r="BF61" s="13">
        <f t="shared" si="37"/>
        <v>38.816069491558714</v>
      </c>
      <c r="BG61" s="20">
        <f t="shared" si="7"/>
        <v>330.67546236446486</v>
      </c>
      <c r="BH61" s="59">
        <f t="shared" si="8"/>
        <v>624.00879569779818</v>
      </c>
      <c r="BI61" s="59">
        <f ca="1">AVERAGE(OFFSET($BH$3,0,0,'Données projet'!$E$11+1,1))-AVERAGE(OFFSET($H$3,0,0,'Données projet'!$E$11+1,1))</f>
        <v>181.20458942529478</v>
      </c>
      <c r="BJ61" s="59">
        <f t="shared" si="38"/>
        <v>144.05254691566421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20.311708454014802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20.311708454014802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10.118749999999999</v>
      </c>
      <c r="BX61" s="12">
        <f t="array" ref="BX61">INDEX(BW:BW,MIN(IF(ISNUMBER(BW61:BW257),ROW(BW61:BW257),"")))</f>
        <v>10.118749999999999</v>
      </c>
      <c r="BY61" s="12">
        <f>IF('Données projet'!$A$114&gt;35,BY60+BX61-CG60,IF(A61&lt;'Données projet'!$A$114,$BV$205^A61,IF(A61='Données projet'!$A$114,'Données projet'!$B$114,BY60+BX61-CG60)))</f>
        <v>253.69999999999996</v>
      </c>
      <c r="BZ61" s="13">
        <f>BY61*VLOOKUP('Données projet'!$B$12,Paramètres!$A$1:$I$89,3,0)*VLOOKUP('Données projet'!$B$12,Paramètres!$A$1:$I$89,5,0)</f>
        <v>277.04039999999998</v>
      </c>
      <c r="CA61" s="13">
        <f t="shared" si="39"/>
        <v>66.341174041033128</v>
      </c>
      <c r="CB61" s="20">
        <f t="shared" si="10"/>
        <v>598.05624145479931</v>
      </c>
      <c r="CC61" s="59">
        <f t="shared" si="11"/>
        <v>891.38957478813268</v>
      </c>
      <c r="CD61" s="59">
        <f ca="1">AVERAGE(OFFSET($CC$3,0,0,'Données projet'!$E$12+1,1))-AVERAGE(OFFSET($H$3,0,0,'Données projet'!$E$12+1,1))</f>
        <v>584.62172668489256</v>
      </c>
      <c r="CE61" s="59">
        <f t="shared" si="40"/>
        <v>141.2899250963593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0.43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55.423787991132784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55.423787991132784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874.76017555139401</v>
      </c>
      <c r="AN62" s="59">
        <f ca="1">AVERAGE(OFFSET($AM$3,0,0,'Données projet'!$E$10+1,1))-AVERAGE(OFFSET($H$3,0,0,'Données projet'!$E$10+1,1))</f>
        <v>560.46996660256696</v>
      </c>
      <c r="AO62" s="59">
        <f t="shared" si="36"/>
        <v>175.49465199136262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191.60000000000008</v>
      </c>
      <c r="BE62" s="13">
        <f>BD62*VLOOKUP('Données projet'!$B$11,Paramètres!$A$1:$I$89,3,0)*VLOOKUP('Données projet'!$B$11,Paramètres!$A$1:$I$89,5,0)</f>
        <v>155.42592000000008</v>
      </c>
      <c r="BF62" s="13">
        <f t="shared" si="37"/>
        <v>39.809083793032812</v>
      </c>
      <c r="BG62" s="20">
        <f t="shared" si="7"/>
        <v>340.03429827286561</v>
      </c>
      <c r="BH62" s="59">
        <f t="shared" si="8"/>
        <v>633.36763160619898</v>
      </c>
      <c r="BI62" s="59">
        <f ca="1">AVERAGE(OFFSET($BH$3,0,0,'Données projet'!$E$11+1,1))-AVERAGE(OFFSET($H$3,0,0,'Données projet'!$E$11+1,1))</f>
        <v>181.20458942529478</v>
      </c>
      <c r="BJ62" s="59">
        <f t="shared" si="38"/>
        <v>144.05254691566421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19.913408240150424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19.913408240150424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9.75</v>
      </c>
      <c r="BY62" s="12">
        <f>IF('Données projet'!$A$114&gt;35,BY61+BX62-CG61,IF(A62&lt;'Données projet'!$A$114,$BV$205^A62,IF(A62='Données projet'!$A$114,'Données projet'!$B$114,BY61+BX62-CG61)))</f>
        <v>218.51999999999992</v>
      </c>
      <c r="BZ62" s="13">
        <f>BY62*VLOOKUP('Données projet'!$B$12,Paramètres!$A$1:$I$89,3,0)*VLOOKUP('Données projet'!$B$12,Paramètres!$A$1:$I$89,5,0)</f>
        <v>238.62383999999992</v>
      </c>
      <c r="CA62" s="13">
        <f t="shared" si="39"/>
        <v>58.143343932941299</v>
      </c>
      <c r="CB62" s="20">
        <f t="shared" si="10"/>
        <v>516.86951201653937</v>
      </c>
      <c r="CC62" s="59">
        <f t="shared" si="11"/>
        <v>810.20284534987263</v>
      </c>
      <c r="CD62" s="59">
        <f ca="1">AVERAGE(OFFSET($CC$3,0,0,'Données projet'!$E$12+1,1))-AVERAGE(OFFSET($H$3,0,0,'Données projet'!$E$12+1,1))</f>
        <v>584.62172668489256</v>
      </c>
      <c r="CE62" s="59">
        <f t="shared" si="40"/>
        <v>141.2899250963593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54.336961313799364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54.336961313799364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899.70402432981814</v>
      </c>
      <c r="AN63" s="59">
        <f ca="1">AVERAGE(OFFSET($AM$3,0,0,'Données projet'!$E$10+1,1))-AVERAGE(OFFSET($H$3,0,0,'Données projet'!$E$10+1,1))</f>
        <v>560.46996660256696</v>
      </c>
      <c r="AO63" s="59">
        <f t="shared" si="36"/>
        <v>175.49465199136262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197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197.00000000000009</v>
      </c>
      <c r="BE63" s="13">
        <f>BD63*VLOOKUP('Données projet'!$B$11,Paramètres!$A$1:$I$89,3,0)*VLOOKUP('Données projet'!$B$11,Paramètres!$A$1:$I$89,5,0)</f>
        <v>159.80640000000008</v>
      </c>
      <c r="BF63" s="13">
        <f t="shared" si="37"/>
        <v>40.798845309789208</v>
      </c>
      <c r="BG63" s="20">
        <f t="shared" si="7"/>
        <v>349.38746891454963</v>
      </c>
      <c r="BH63" s="59">
        <f t="shared" si="8"/>
        <v>642.72080224788294</v>
      </c>
      <c r="BI63" s="59">
        <f ca="1">AVERAGE(OFFSET($BH$3,0,0,'Données projet'!$E$11+1,1))-AVERAGE(OFFSET($H$3,0,0,'Données projet'!$E$11+1,1))</f>
        <v>181.20458942529478</v>
      </c>
      <c r="BJ63" s="59">
        <f t="shared" si="38"/>
        <v>144.05254691566421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24.921399033241105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24.921399033241105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</v>
      </c>
      <c r="BY63" s="12">
        <f>IF('Données projet'!$A$114&gt;35,BY62+BX63-CG62,IF(A63&lt;'Données projet'!$A$114,$BV$205^A63,IF(A63='Données projet'!$A$114,'Données projet'!$B$114,BY62+BX63-CG62)))</f>
        <v>228.26999999999992</v>
      </c>
      <c r="BZ63" s="13">
        <f>BY63*VLOOKUP('Données projet'!$B$12,Paramètres!$A$1:$I$89,3,0)*VLOOKUP('Données projet'!$B$12,Paramètres!$A$1:$I$89,5,0)</f>
        <v>249.27083999999991</v>
      </c>
      <c r="CA63" s="13">
        <f t="shared" si="39"/>
        <v>60.429775679574341</v>
      </c>
      <c r="CB63" s="20">
        <f t="shared" si="10"/>
        <v>539.39523897525839</v>
      </c>
      <c r="CC63" s="59">
        <f t="shared" si="11"/>
        <v>832.72857230859177</v>
      </c>
      <c r="CD63" s="59">
        <f ca="1">AVERAGE(OFFSET($CC$3,0,0,'Données projet'!$E$12+1,1))-AVERAGE(OFFSET($H$3,0,0,'Données projet'!$E$12+1,1))</f>
        <v>584.62172668489256</v>
      </c>
      <c r="CE63" s="59">
        <f t="shared" si="40"/>
        <v>141.2899250963593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53.271446644709634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53.271446644709634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924.62657545190768</v>
      </c>
      <c r="AN64" s="59">
        <f ca="1">AVERAGE(OFFSET($AM$3,0,0,'Données projet'!$E$10+1,1))-AVERAGE(OFFSET($H$3,0,0,'Données projet'!$E$10+1,1))</f>
        <v>560.46996660256696</v>
      </c>
      <c r="AO64" s="59">
        <f t="shared" si="36"/>
        <v>175.49465199136262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</v>
      </c>
      <c r="BD64" s="12">
        <f>IF('Données projet'!$A$88&gt;35,BD63+BC64-BL63,IF(A64&lt;'Données projet'!$A$88,$BA$205^A64,IF(A64='Données projet'!$A$88,'Données projet'!$B$88,BD63+BC64-BL63)))</f>
        <v>188.00000000000009</v>
      </c>
      <c r="BE64" s="13">
        <f>BD64*VLOOKUP('Données projet'!$B$11,Paramètres!$A$1:$I$89,3,0)*VLOOKUP('Données projet'!$B$11,Paramètres!$A$1:$I$89,5,0)</f>
        <v>152.50560000000007</v>
      </c>
      <c r="BF64" s="13">
        <f t="shared" si="37"/>
        <v>39.147442061162252</v>
      </c>
      <c r="BG64" s="20">
        <f t="shared" si="7"/>
        <v>333.79571492319104</v>
      </c>
      <c r="BH64" s="59">
        <f t="shared" si="8"/>
        <v>627.12904825652436</v>
      </c>
      <c r="BI64" s="59">
        <f ca="1">AVERAGE(OFFSET($BH$3,0,0,'Données projet'!$E$11+1,1))-AVERAGE(OFFSET($H$3,0,0,'Données projet'!$E$11+1,1))</f>
        <v>181.20458942529478</v>
      </c>
      <c r="BJ64" s="59">
        <f t="shared" si="38"/>
        <v>144.05254691566421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24.432705598751728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24.432705598751728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</v>
      </c>
      <c r="BY64" s="12">
        <f>IF('Données projet'!$A$114&gt;35,BY63+BX64-CG63,IF(A64&lt;'Données projet'!$A$114,$BV$205^A64,IF(A64='Données projet'!$A$114,'Données projet'!$B$114,BY63+BX64-CG63)))</f>
        <v>238.01999999999992</v>
      </c>
      <c r="BZ64" s="13">
        <f>BY64*VLOOKUP('Données projet'!$B$12,Paramètres!$A$1:$I$89,3,0)*VLOOKUP('Données projet'!$B$12,Paramètres!$A$1:$I$89,5,0)</f>
        <v>259.9178399999999</v>
      </c>
      <c r="CA64" s="13">
        <f t="shared" si="39"/>
        <v>62.704864442196971</v>
      </c>
      <c r="CB64" s="20">
        <f t="shared" si="10"/>
        <v>561.90121023682627</v>
      </c>
      <c r="CC64" s="59">
        <f t="shared" si="11"/>
        <v>855.23454357015953</v>
      </c>
      <c r="CD64" s="59">
        <f ca="1">AVERAGE(OFFSET($CC$3,0,0,'Données projet'!$E$12+1,1))-AVERAGE(OFFSET($H$3,0,0,'Données projet'!$E$12+1,1))</f>
        <v>584.62172668489256</v>
      </c>
      <c r="CE64" s="59">
        <f t="shared" si="40"/>
        <v>141.2899250963593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52.226826068380973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52.226826068380973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949.52878694950641</v>
      </c>
      <c r="AN65" s="59">
        <f ca="1">AVERAGE(OFFSET($AM$3,0,0,'Données projet'!$E$10+1,1))-AVERAGE(OFFSET($H$3,0,0,'Données projet'!$E$10+1,1))</f>
        <v>560.46996660256696</v>
      </c>
      <c r="AO65" s="59">
        <f t="shared" si="36"/>
        <v>175.49465199136262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</v>
      </c>
      <c r="BD65" s="12">
        <f>IF('Données projet'!$A$88&gt;35,BD64+BC65-BL64,IF(A65&lt;'Données projet'!$A$88,$BA$205^A65,IF(A65='Données projet'!$A$88,'Données projet'!$B$88,BD64+BC65-BL64)))</f>
        <v>193.00000000000009</v>
      </c>
      <c r="BE65" s="13">
        <f>BD65*VLOOKUP('Données projet'!$B$11,Paramètres!$A$1:$I$89,3,0)*VLOOKUP('Données projet'!$B$11,Paramètres!$A$1:$I$89,5,0)</f>
        <v>156.56160000000008</v>
      </c>
      <c r="BF65" s="13">
        <f t="shared" si="37"/>
        <v>40.065996859746512</v>
      </c>
      <c r="BG65" s="20">
        <f t="shared" si="7"/>
        <v>342.45973119739205</v>
      </c>
      <c r="BH65" s="59">
        <f t="shared" si="8"/>
        <v>635.79306453072536</v>
      </c>
      <c r="BI65" s="59">
        <f ca="1">AVERAGE(OFFSET($BH$3,0,0,'Données projet'!$E$11+1,1))-AVERAGE(OFFSET($H$3,0,0,'Données projet'!$E$11+1,1))</f>
        <v>181.20458942529478</v>
      </c>
      <c r="BJ65" s="59">
        <f t="shared" si="38"/>
        <v>144.05254691566421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23.953595144439124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23.953595144439124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</v>
      </c>
      <c r="BY65" s="12">
        <f>IF('Données projet'!$A$114&gt;35,BY64+BX65-CG64,IF(A65&lt;'Données projet'!$A$114,$BV$205^A65,IF(A65='Données projet'!$A$114,'Données projet'!$B$114,BY64+BX65-CG64)))</f>
        <v>247.76999999999992</v>
      </c>
      <c r="BZ65" s="13">
        <f>BY65*VLOOKUP('Données projet'!$B$12,Paramètres!$A$1:$I$89,3,0)*VLOOKUP('Données projet'!$B$12,Paramètres!$A$1:$I$89,5,0)</f>
        <v>270.56483999999989</v>
      </c>
      <c r="CA65" s="13">
        <f t="shared" si="39"/>
        <v>64.969128007691296</v>
      </c>
      <c r="CB65" s="20">
        <f t="shared" si="10"/>
        <v>584.38832761339552</v>
      </c>
      <c r="CC65" s="59">
        <f t="shared" si="11"/>
        <v>877.72166094672889</v>
      </c>
      <c r="CD65" s="59">
        <f ca="1">AVERAGE(OFFSET($CC$3,0,0,'Données projet'!$E$12+1,1))-AVERAGE(OFFSET($H$3,0,0,'Données projet'!$E$12+1,1))</f>
        <v>584.62172668489256</v>
      </c>
      <c r="CE65" s="59">
        <f t="shared" si="40"/>
        <v>141.2899250963593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51.202689864398479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51.202689864398479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974.41153830328926</v>
      </c>
      <c r="AN66" s="59">
        <f ca="1">AVERAGE(OFFSET($AM$3,0,0,'Données projet'!$E$10+1,1))-AVERAGE(OFFSET($H$3,0,0,'Données projet'!$E$10+1,1))</f>
        <v>560.46996660256696</v>
      </c>
      <c r="AO66" s="59">
        <f t="shared" si="36"/>
        <v>175.49465199136262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</v>
      </c>
      <c r="BD66" s="12">
        <f>IF('Données projet'!$A$88&gt;35,BD65+BC66-BL65,IF(A66&lt;'Données projet'!$A$88,$BA$205^A66,IF(A66='Données projet'!$A$88,'Données projet'!$B$88,BD65+BC66-BL65)))</f>
        <v>198.00000000000009</v>
      </c>
      <c r="BE66" s="13">
        <f>BD66*VLOOKUP('Données projet'!$B$11,Paramètres!$A$1:$I$89,3,0)*VLOOKUP('Données projet'!$B$11,Paramètres!$A$1:$I$89,5,0)</f>
        <v>160.6176000000001</v>
      </c>
      <c r="BF66" s="13">
        <f t="shared" si="37"/>
        <v>40.981785561145109</v>
      </c>
      <c r="BG66" s="20">
        <f t="shared" si="7"/>
        <v>351.11892985232788</v>
      </c>
      <c r="BH66" s="59">
        <f t="shared" si="8"/>
        <v>644.4522631856612</v>
      </c>
      <c r="BI66" s="59">
        <f ca="1">AVERAGE(OFFSET($BH$3,0,0,'Données projet'!$E$11+1,1))-AVERAGE(OFFSET($H$3,0,0,'Données projet'!$E$11+1,1))</f>
        <v>181.20458942529478</v>
      </c>
      <c r="BJ66" s="59">
        <f t="shared" si="38"/>
        <v>144.05254691566421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23.483879753907068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23.483879753907068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</v>
      </c>
      <c r="BY66" s="12">
        <f>IF('Données projet'!$A$114&gt;35,BY65+BX66-CG65,IF(A66&lt;'Données projet'!$A$114,$BV$205^A66,IF(A66='Données projet'!$A$114,'Données projet'!$B$114,BY65+BX66-CG65)))</f>
        <v>257.51999999999992</v>
      </c>
      <c r="BZ66" s="13">
        <f>BY66*VLOOKUP('Données projet'!$B$12,Paramètres!$A$1:$I$89,3,0)*VLOOKUP('Données projet'!$B$12,Paramètres!$A$1:$I$89,5,0)</f>
        <v>281.21183999999988</v>
      </c>
      <c r="CA66" s="13">
        <f t="shared" si="39"/>
        <v>67.22304110496664</v>
      </c>
      <c r="CB66" s="20">
        <f t="shared" si="10"/>
        <v>606.85741792448334</v>
      </c>
      <c r="CC66" s="59">
        <f t="shared" si="11"/>
        <v>900.1907512578166</v>
      </c>
      <c r="CD66" s="59">
        <f ca="1">AVERAGE(OFFSET($CC$3,0,0,'Données projet'!$E$12+1,1))-AVERAGE(OFFSET($H$3,0,0,'Données projet'!$E$12+1,1))</f>
        <v>584.62172668489256</v>
      </c>
      <c r="CE66" s="59">
        <f t="shared" si="40"/>
        <v>141.2899250963593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50.198636346714679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50.198636346714679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999.27563957480993</v>
      </c>
      <c r="AN67" s="59">
        <f ca="1">AVERAGE(OFFSET($AM$3,0,0,'Données projet'!$E$10+1,1))-AVERAGE(OFFSET($H$3,0,0,'Données projet'!$E$10+1,1))</f>
        <v>560.46996660256696</v>
      </c>
      <c r="AO67" s="59">
        <f t="shared" si="36"/>
        <v>175.49465199136262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</v>
      </c>
      <c r="BD67" s="12">
        <f>IF('Données projet'!$A$88&gt;35,BD66+BC67-BL66,IF(A67&lt;'Données projet'!$A$88,$BA$205^A67,IF(A67='Données projet'!$A$88,'Données projet'!$B$88,BD66+BC67-BL66)))</f>
        <v>203.00000000000009</v>
      </c>
      <c r="BE67" s="13">
        <f>BD67*VLOOKUP('Données projet'!$B$11,Paramètres!$A$1:$I$89,3,0)*VLOOKUP('Données projet'!$B$11,Paramètres!$A$1:$I$89,5,0)</f>
        <v>164.67360000000008</v>
      </c>
      <c r="BF67" s="13">
        <f t="shared" si="37"/>
        <v>41.894886049197019</v>
      </c>
      <c r="BG67" s="20">
        <f t="shared" si="7"/>
        <v>359.77344653568497</v>
      </c>
      <c r="BH67" s="59">
        <f t="shared" si="8"/>
        <v>653.10677986901828</v>
      </c>
      <c r="BI67" s="59">
        <f ca="1">AVERAGE(OFFSET($BH$3,0,0,'Données projet'!$E$11+1,1))-AVERAGE(OFFSET($H$3,0,0,'Données projet'!$E$11+1,1))</f>
        <v>181.20458942529478</v>
      </c>
      <c r="BJ67" s="59">
        <f t="shared" si="38"/>
        <v>144.05254691566421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23.023375195685247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23.023375195685247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</v>
      </c>
      <c r="BY67" s="12">
        <f>IF('Données projet'!$A$114&gt;35,BY66+BX67-CG66,IF(A67&lt;'Données projet'!$A$114,$BV$205^A67,IF(A67='Données projet'!$A$114,'Données projet'!$B$114,BY66+BX67-CG66)))</f>
        <v>267.26999999999992</v>
      </c>
      <c r="BZ67" s="13">
        <f>BY67*VLOOKUP('Données projet'!$B$12,Paramètres!$A$1:$I$89,3,0)*VLOOKUP('Données projet'!$B$12,Paramètres!$A$1:$I$89,5,0)</f>
        <v>291.85883999999993</v>
      </c>
      <c r="CA67" s="13">
        <f t="shared" si="39"/>
        <v>69.46704047920332</v>
      </c>
      <c r="CB67" s="20">
        <f t="shared" si="10"/>
        <v>629.30924183461241</v>
      </c>
      <c r="CC67" s="59">
        <f t="shared" si="11"/>
        <v>922.64257516794578</v>
      </c>
      <c r="CD67" s="59">
        <f ca="1">AVERAGE(OFFSET($CC$3,0,0,'Données projet'!$E$12+1,1))-AVERAGE(OFFSET($H$3,0,0,'Données projet'!$E$12+1,1))</f>
        <v>584.62172668489256</v>
      </c>
      <c r="CE67" s="59">
        <f t="shared" si="40"/>
        <v>141.2899250963593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49.214271706100483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49.214271706100483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1024.1218391863831</v>
      </c>
      <c r="AN68" s="59">
        <f ca="1">AVERAGE(OFFSET($AM$3,0,0,'Données projet'!$E$10+1,1))-AVERAGE(OFFSET($H$3,0,0,'Données projet'!$E$10+1,1))</f>
        <v>560.46996660256696</v>
      </c>
      <c r="AO68" s="59">
        <f t="shared" si="36"/>
        <v>175.49465199136262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208</v>
      </c>
      <c r="BB68" s="12">
        <f>VLOOKUP(A68,'Données projet'!$A$87:$I$107,9,0)</f>
        <v>5</v>
      </c>
      <c r="BC68" s="12">
        <f t="array" ref="BC68">INDEX(BB:BB,MIN(IF(ISNUMBER(BB68:BB264),ROW(BB68:BB264),"")))</f>
        <v>5</v>
      </c>
      <c r="BD68" s="12">
        <f>IF('Données projet'!$A$88&gt;35,BD67+BC68-BL67,IF(A68&lt;'Données projet'!$A$88,$BA$205^A68,IF(A68='Données projet'!$A$88,'Données projet'!$B$88,BD67+BC68-BL67)))</f>
        <v>208.00000000000009</v>
      </c>
      <c r="BE68" s="13">
        <f>BD68*VLOOKUP('Données projet'!$B$11,Paramètres!$A$1:$I$89,3,0)*VLOOKUP('Données projet'!$B$11,Paramètres!$A$1:$I$89,5,0)</f>
        <v>168.72960000000009</v>
      </c>
      <c r="BF68" s="13">
        <f t="shared" si="37"/>
        <v>42.805372152385111</v>
      </c>
      <c r="BG68" s="20">
        <f t="shared" ref="BG68:BG131" si="61">(BE68+BF68)*0.475*44/12</f>
        <v>368.42340983207083</v>
      </c>
      <c r="BH68" s="59">
        <f t="shared" ref="BH68:BH131" si="62">BG68+(AY68+AZ68)*44/12</f>
        <v>661.75674316540415</v>
      </c>
      <c r="BI68" s="59">
        <f ca="1">AVERAGE(OFFSET($BH$3,0,0,'Données projet'!$E$11+1,1))-AVERAGE(OFFSET($H$3,0,0,'Données projet'!$E$11+1,1))</f>
        <v>181.20458942529478</v>
      </c>
      <c r="BJ68" s="59">
        <f t="shared" si="38"/>
        <v>144.05254691566421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27.970381433670429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27.970381433670429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</v>
      </c>
      <c r="BY68" s="12">
        <f>IF('Données projet'!$A$114&gt;35,BY67+BX68-CG67,IF(A68&lt;'Données projet'!$A$114,$BV$205^A68,IF(A68='Données projet'!$A$114,'Données projet'!$B$114,BY67+BX68-CG67)))</f>
        <v>277.01999999999992</v>
      </c>
      <c r="BZ68" s="13">
        <f>BY68*VLOOKUP('Données projet'!$B$12,Paramètres!$A$1:$I$89,3,0)*VLOOKUP('Données projet'!$B$12,Paramètres!$A$1:$I$89,5,0)</f>
        <v>302.50583999999992</v>
      </c>
      <c r="CA68" s="13">
        <f t="shared" si="39"/>
        <v>71.70152920485296</v>
      </c>
      <c r="CB68" s="20">
        <f t="shared" ref="CB68:CB131" si="64">(BZ68+CA68)*0.475*44/12</f>
        <v>651.74450136511871</v>
      </c>
      <c r="CC68" s="59">
        <f t="shared" ref="CC68:CC131" si="65">CB68+(BT68+BU68)*44/12</f>
        <v>945.07783469845208</v>
      </c>
      <c r="CD68" s="59">
        <f ca="1">AVERAGE(OFFSET($CC$3,0,0,'Données projet'!$E$12+1,1))-AVERAGE(OFFSET($H$3,0,0,'Données projet'!$E$12+1,1))</f>
        <v>584.62172668489256</v>
      </c>
      <c r="CE68" s="59">
        <f t="shared" si="40"/>
        <v>141.2899250963593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48.249209855685585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48.249209855685585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1048.950830589057</v>
      </c>
      <c r="AN69" s="59">
        <f ca="1">AVERAGE(OFFSET($AM$3,0,0,'Données projet'!$E$10+1,1))-AVERAGE(OFFSET($H$3,0,0,'Données projet'!$E$10+1,1))</f>
        <v>560.46996660256696</v>
      </c>
      <c r="AO69" s="59">
        <f t="shared" ref="AO69:AO132" si="90">$AO$3</f>
        <v>175.49465199136262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4.8</v>
      </c>
      <c r="BD69" s="12">
        <f>IF('Données projet'!$A$88&gt;35,BD68+BC69-BL68,IF(A69&lt;'Données projet'!$A$88,$BA$205^A69,IF(A69='Données projet'!$A$88,'Données projet'!$B$88,BD68+BC69-BL68)))</f>
        <v>198.8000000000001</v>
      </c>
      <c r="BE69" s="13">
        <f>BD69*VLOOKUP('Données projet'!$B$11,Paramètres!$A$1:$I$89,3,0)*VLOOKUP('Données projet'!$B$11,Paramètres!$A$1:$I$89,5,0)</f>
        <v>161.26656000000008</v>
      </c>
      <c r="BF69" s="13">
        <f t="shared" ref="BF69:BF132" si="91">EXP(-1.0587+0.8836*LN(BE69)+0.284)</f>
        <v>41.128060321982552</v>
      </c>
      <c r="BG69" s="20">
        <f t="shared" si="61"/>
        <v>352.50396372745308</v>
      </c>
      <c r="BH69" s="59">
        <f t="shared" si="62"/>
        <v>645.83729706078634</v>
      </c>
      <c r="BI69" s="59">
        <f ca="1">AVERAGE(OFFSET($BH$3,0,0,'Données projet'!$E$11+1,1))-AVERAGE(OFFSET($H$3,0,0,'Données projet'!$E$11+1,1))</f>
        <v>181.20458942529478</v>
      </c>
      <c r="BJ69" s="59">
        <f t="shared" ref="BJ69:BJ132" si="92">$BJ$3</f>
        <v>144.05254691566421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27.421899314004268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27.421899314004268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9.75</v>
      </c>
      <c r="BX69" s="12">
        <f t="array" ref="BX69">INDEX(BW:BW,MIN(IF(ISNUMBER(BW69:BW265),ROW(BW69:BW265),"")))</f>
        <v>9.75</v>
      </c>
      <c r="BY69" s="12">
        <f>IF('Données projet'!$A$114&gt;35,BY68+BX69-CG68,IF(A69&lt;'Données projet'!$A$114,$BV$205^A69,IF(A69='Données projet'!$A$114,'Données projet'!$B$114,BY68+BX69-CG68)))</f>
        <v>286.76999999999992</v>
      </c>
      <c r="BZ69" s="13">
        <f>BY69*VLOOKUP('Données projet'!$B$12,Paramètres!$A$1:$I$89,3,0)*VLOOKUP('Données projet'!$B$12,Paramètres!$A$1:$I$89,5,0)</f>
        <v>313.15283999999991</v>
      </c>
      <c r="CA69" s="13">
        <f t="shared" ref="CA69:CA132" si="93">EXP(-1.0587+0.8836*LN(BZ69)+0.284)</f>
        <v>73.926880374375301</v>
      </c>
      <c r="CB69" s="20">
        <f t="shared" si="64"/>
        <v>674.16384631870335</v>
      </c>
      <c r="CC69" s="59">
        <f t="shared" si="65"/>
        <v>967.49717965203672</v>
      </c>
      <c r="CD69" s="59">
        <f ca="1">AVERAGE(OFFSET($CC$3,0,0,'Données projet'!$E$12+1,1))-AVERAGE(OFFSET($H$3,0,0,'Données projet'!$E$12+1,1))</f>
        <v>584.62172668489256</v>
      </c>
      <c r="CE69" s="59">
        <f t="shared" ref="CE69:CE132" si="94">$CE$3</f>
        <v>141.2899250963593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0.43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73.210588229775112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73.210588229775112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936.30568778434758</v>
      </c>
      <c r="AN70" s="59">
        <f ca="1">AVERAGE(OFFSET($AM$3,0,0,'Données projet'!$E$10+1,1))-AVERAGE(OFFSET($H$3,0,0,'Données projet'!$E$10+1,1))</f>
        <v>560.46996660256696</v>
      </c>
      <c r="AO70" s="59">
        <f t="shared" si="90"/>
        <v>175.49465199136262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4.8</v>
      </c>
      <c r="BD70" s="12">
        <f>IF('Données projet'!$A$88&gt;35,BD69+BC70-BL69,IF(A70&lt;'Données projet'!$A$88,$BA$205^A70,IF(A70='Données projet'!$A$88,'Données projet'!$B$88,BD69+BC70-BL69)))</f>
        <v>203.60000000000011</v>
      </c>
      <c r="BE70" s="13">
        <f>BD70*VLOOKUP('Données projet'!$B$11,Paramètres!$A$1:$I$89,3,0)*VLOOKUP('Données projet'!$B$11,Paramètres!$A$1:$I$89,5,0)</f>
        <v>165.1603200000001</v>
      </c>
      <c r="BF70" s="13">
        <f t="shared" si="91"/>
        <v>42.004281006119641</v>
      </c>
      <c r="BG70" s="20">
        <f t="shared" si="61"/>
        <v>360.81168008565851</v>
      </c>
      <c r="BH70" s="59">
        <f t="shared" si="62"/>
        <v>654.14501341899177</v>
      </c>
      <c r="BI70" s="59">
        <f ca="1">AVERAGE(OFFSET($BH$3,0,0,'Données projet'!$E$11+1,1))-AVERAGE(OFFSET($H$3,0,0,'Données projet'!$E$11+1,1))</f>
        <v>181.20458942529478</v>
      </c>
      <c r="BJ70" s="59">
        <f t="shared" si="92"/>
        <v>144.05254691566421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26.884172594163701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26.884172594163701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9.2624999999999993</v>
      </c>
      <c r="BY70" s="12">
        <f>IF('Données projet'!$A$114&gt;35,BY69+BX70-CG69,IF(A70&lt;'Données projet'!$A$114,$BV$205^A70,IF(A70='Données projet'!$A$114,'Données projet'!$B$114,BY69+BX70-CG69)))</f>
        <v>246.12249999999992</v>
      </c>
      <c r="BZ70" s="13">
        <f>BY70*VLOOKUP('Données projet'!$B$12,Paramètres!$A$1:$I$89,3,0)*VLOOKUP('Données projet'!$B$12,Paramètres!$A$1:$I$89,5,0)</f>
        <v>268.76576999999986</v>
      </c>
      <c r="CA70" s="13">
        <f t="shared" si="93"/>
        <v>64.587264726665168</v>
      </c>
      <c r="CB70" s="20">
        <f t="shared" si="64"/>
        <v>580.58986881560827</v>
      </c>
      <c r="CC70" s="59">
        <f t="shared" si="65"/>
        <v>873.92320214894153</v>
      </c>
      <c r="CD70" s="59">
        <f ca="1">AVERAGE(OFFSET($CC$3,0,0,'Données projet'!$E$12+1,1))-AVERAGE(OFFSET($H$3,0,0,'Données projet'!$E$12+1,1))</f>
        <v>584.62172668489256</v>
      </c>
      <c r="CE70" s="59">
        <f t="shared" si="94"/>
        <v>141.2899250963593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71.774973248638815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71.774973248638815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959.46512544231746</v>
      </c>
      <c r="AN71" s="59">
        <f ca="1">AVERAGE(OFFSET($AM$3,0,0,'Données projet'!$E$10+1,1))-AVERAGE(OFFSET($H$3,0,0,'Données projet'!$E$10+1,1))</f>
        <v>560.46996660256696</v>
      </c>
      <c r="AO71" s="59">
        <f t="shared" si="90"/>
        <v>175.49465199136262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4.8</v>
      </c>
      <c r="BD71" s="12">
        <f>IF('Données projet'!$A$88&gt;35,BD70+BC71-BL70,IF(A71&lt;'Données projet'!$A$88,$BA$205^A71,IF(A71='Données projet'!$A$88,'Données projet'!$B$88,BD70+BC71-BL70)))</f>
        <v>208.40000000000012</v>
      </c>
      <c r="BE71" s="13">
        <f>BD71*VLOOKUP('Données projet'!$B$11,Paramètres!$A$1:$I$89,3,0)*VLOOKUP('Données projet'!$B$11,Paramètres!$A$1:$I$89,5,0)</f>
        <v>169.05408000000011</v>
      </c>
      <c r="BF71" s="13">
        <f t="shared" si="91"/>
        <v>42.878100222794899</v>
      </c>
      <c r="BG71" s="20">
        <f t="shared" si="61"/>
        <v>369.1152138880347</v>
      </c>
      <c r="BH71" s="59">
        <f t="shared" si="62"/>
        <v>662.44854722136802</v>
      </c>
      <c r="BI71" s="59">
        <f ca="1">AVERAGE(OFFSET($BH$3,0,0,'Données projet'!$E$11+1,1))-AVERAGE(OFFSET($H$3,0,0,'Données projet'!$E$11+1,1))</f>
        <v>181.20458942529478</v>
      </c>
      <c r="BJ71" s="59">
        <f t="shared" si="92"/>
        <v>144.05254691566421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26.356990367318293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26.356990367318293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9.2624999999999993</v>
      </c>
      <c r="BY71" s="12">
        <f>IF('Données projet'!$A$114&gt;35,BY70+BX71-CG70,IF(A71&lt;'Données projet'!$A$114,$BV$205^A71,IF(A71='Données projet'!$A$114,'Données projet'!$B$114,BY70+BX71-CG70)))</f>
        <v>255.38499999999991</v>
      </c>
      <c r="BZ71" s="13">
        <f>BY71*VLOOKUP('Données projet'!$B$12,Paramètres!$A$1:$I$89,3,0)*VLOOKUP('Données projet'!$B$12,Paramètres!$A$1:$I$89,5,0)</f>
        <v>278.8804199999999</v>
      </c>
      <c r="CA71" s="13">
        <f t="shared" si="93"/>
        <v>66.730354301196869</v>
      </c>
      <c r="CB71" s="20">
        <f t="shared" si="64"/>
        <v>601.93876524125108</v>
      </c>
      <c r="CC71" s="59">
        <f t="shared" si="65"/>
        <v>895.27209857458433</v>
      </c>
      <c r="CD71" s="59">
        <f ca="1">AVERAGE(OFFSET($CC$3,0,0,'Données projet'!$E$12+1,1))-AVERAGE(OFFSET($H$3,0,0,'Données projet'!$E$12+1,1))</f>
        <v>584.62172668489256</v>
      </c>
      <c r="CE71" s="59">
        <f t="shared" si="94"/>
        <v>141.2899250963593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70.367509801643934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70.367509801643934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982.60800725632066</v>
      </c>
      <c r="AN72" s="59">
        <f ca="1">AVERAGE(OFFSET($AM$3,0,0,'Données projet'!$E$10+1,1))-AVERAGE(OFFSET($H$3,0,0,'Données projet'!$E$10+1,1))</f>
        <v>560.46996660256696</v>
      </c>
      <c r="AO72" s="59">
        <f t="shared" si="90"/>
        <v>175.49465199136262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4.8</v>
      </c>
      <c r="BD72" s="12">
        <f>IF('Données projet'!$A$88&gt;35,BD71+BC72-BL71,IF(A72&lt;'Données projet'!$A$88,$BA$205^A72,IF(A72='Données projet'!$A$88,'Données projet'!$B$88,BD71+BC72-BL71)))</f>
        <v>213.20000000000013</v>
      </c>
      <c r="BE72" s="13">
        <f>BD72*VLOOKUP('Données projet'!$B$11,Paramètres!$A$1:$I$89,3,0)*VLOOKUP('Données projet'!$B$11,Paramètres!$A$1:$I$89,5,0)</f>
        <v>172.94784000000013</v>
      </c>
      <c r="BF72" s="13">
        <f t="shared" si="91"/>
        <v>43.749579650768077</v>
      </c>
      <c r="BG72" s="20">
        <f t="shared" si="61"/>
        <v>377.41467255842127</v>
      </c>
      <c r="BH72" s="59">
        <f t="shared" si="62"/>
        <v>670.74800589175459</v>
      </c>
      <c r="BI72" s="59">
        <f ca="1">AVERAGE(OFFSET($BH$3,0,0,'Données projet'!$E$11+1,1))-AVERAGE(OFFSET($H$3,0,0,'Données projet'!$E$11+1,1))</f>
        <v>181.20458942529478</v>
      </c>
      <c r="BJ72" s="59">
        <f t="shared" si="92"/>
        <v>144.05254691566421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25.840145862391914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25.840145862391914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9.2624999999999993</v>
      </c>
      <c r="BY72" s="12">
        <f>IF('Données projet'!$A$114&gt;35,BY71+BX72-CG71,IF(A72&lt;'Données projet'!$A$114,$BV$205^A72,IF(A72='Données projet'!$A$114,'Données projet'!$B$114,BY71+BX72-CG71)))</f>
        <v>264.64749999999992</v>
      </c>
      <c r="BZ72" s="13">
        <f>BY72*VLOOKUP('Données projet'!$B$12,Paramètres!$A$1:$I$89,3,0)*VLOOKUP('Données projet'!$B$12,Paramètres!$A$1:$I$89,5,0)</f>
        <v>288.99506999999988</v>
      </c>
      <c r="CA72" s="13">
        <f t="shared" si="93"/>
        <v>68.864413406421249</v>
      </c>
      <c r="CB72" s="20">
        <f t="shared" si="64"/>
        <v>623.27193359951684</v>
      </c>
      <c r="CC72" s="59">
        <f t="shared" si="65"/>
        <v>916.6052669328501</v>
      </c>
      <c r="CD72" s="59">
        <f ca="1">AVERAGE(OFFSET($CC$3,0,0,'Données projet'!$E$12+1,1))-AVERAGE(OFFSET($H$3,0,0,'Données projet'!$E$12+1,1))</f>
        <v>584.62172668489256</v>
      </c>
      <c r="CE72" s="59">
        <f t="shared" si="94"/>
        <v>141.2899250963593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68.98764585437668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68.98764585437668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1005.734966648937</v>
      </c>
      <c r="AN73" s="59">
        <f ca="1">AVERAGE(OFFSET($AM$3,0,0,'Données projet'!$E$10+1,1))-AVERAGE(OFFSET($H$3,0,0,'Données projet'!$E$10+1,1))</f>
        <v>560.46996660256696</v>
      </c>
      <c r="AO73" s="59">
        <f t="shared" si="90"/>
        <v>175.49465199136262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218</v>
      </c>
      <c r="BB73" s="12">
        <f>VLOOKUP(A73,'Données projet'!$A$87:$I$107,9,0)</f>
        <v>4.8</v>
      </c>
      <c r="BC73" s="12">
        <f t="array" ref="BC73">INDEX(BB:BB,MIN(IF(ISNUMBER(BB73:BB269),ROW(BB73:BB269),"")))</f>
        <v>4.8</v>
      </c>
      <c r="BD73" s="12">
        <f>IF('Données projet'!$A$88&gt;35,BD72+BC73-BL72,IF(A73&lt;'Données projet'!$A$88,$BA$205^A73,IF(A73='Données projet'!$A$88,'Données projet'!$B$88,BD72+BC73-BL72)))</f>
        <v>218.00000000000014</v>
      </c>
      <c r="BE73" s="13">
        <f>BD73*VLOOKUP('Données projet'!$B$11,Paramètres!$A$1:$I$89,3,0)*VLOOKUP('Données projet'!$B$11,Paramètres!$A$1:$I$89,5,0)</f>
        <v>176.84160000000014</v>
      </c>
      <c r="BF73" s="13">
        <f t="shared" si="91"/>
        <v>44.618778032982952</v>
      </c>
      <c r="BG73" s="20">
        <f t="shared" si="61"/>
        <v>385.71015840744553</v>
      </c>
      <c r="BH73" s="59">
        <f t="shared" si="62"/>
        <v>679.04349174077879</v>
      </c>
      <c r="BI73" s="59">
        <f ca="1">AVERAGE(OFFSET($BH$3,0,0,'Données projet'!$E$11+1,1))-AVERAGE(OFFSET($H$3,0,0,'Données projet'!$E$11+1,1))</f>
        <v>181.20458942529478</v>
      </c>
      <c r="BJ73" s="59">
        <f t="shared" si="92"/>
        <v>144.05254691566421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30.731916945663443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30.731916945663443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9.2624999999999993</v>
      </c>
      <c r="BY73" s="12">
        <f>IF('Données projet'!$A$114&gt;35,BY72+BX73-CG72,IF(A73&lt;'Données projet'!$A$114,$BV$205^A73,IF(A73='Données projet'!$A$114,'Données projet'!$B$114,BY72+BX73-CG72)))</f>
        <v>273.90999999999991</v>
      </c>
      <c r="BZ73" s="13">
        <f>BY73*VLOOKUP('Données projet'!$B$12,Paramètres!$A$1:$I$89,3,0)*VLOOKUP('Données projet'!$B$12,Paramètres!$A$1:$I$89,5,0)</f>
        <v>299.10971999999992</v>
      </c>
      <c r="CA73" s="13">
        <f t="shared" si="93"/>
        <v>70.989794321139371</v>
      </c>
      <c r="CB73" s="20">
        <f t="shared" si="64"/>
        <v>644.58998744265079</v>
      </c>
      <c r="CC73" s="59">
        <f t="shared" si="65"/>
        <v>937.92332077598417</v>
      </c>
      <c r="CD73" s="59">
        <f ca="1">AVERAGE(OFFSET($CC$3,0,0,'Données projet'!$E$12+1,1))-AVERAGE(OFFSET($H$3,0,0,'Données projet'!$E$12+1,1))</f>
        <v>584.62172668489256</v>
      </c>
      <c r="CE73" s="59">
        <f t="shared" si="94"/>
        <v>141.2899250963593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67.634840197481438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67.634840197481438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1028.8465926149952</v>
      </c>
      <c r="AN74" s="59">
        <f ca="1">AVERAGE(OFFSET($AM$3,0,0,'Données projet'!$E$10+1,1))-AVERAGE(OFFSET($H$3,0,0,'Données projet'!$E$10+1,1))</f>
        <v>560.46996660256696</v>
      </c>
      <c r="AO74" s="59">
        <f t="shared" si="90"/>
        <v>175.49465199136262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4.5999999999999996</v>
      </c>
      <c r="BD74" s="12">
        <f>IF('Données projet'!$A$88&gt;35,BD73+BC74-BL73,IF(A74&lt;'Données projet'!$A$88,$BA$205^A74,IF(A74='Données projet'!$A$88,'Données projet'!$B$88,BD73+BC74-BL73)))</f>
        <v>208.60000000000014</v>
      </c>
      <c r="BE74" s="13">
        <f>BD74*VLOOKUP('Données projet'!$B$11,Paramètres!$A$1:$I$89,3,0)*VLOOKUP('Données projet'!$B$11,Paramètres!$A$1:$I$89,5,0)</f>
        <v>169.21632000000014</v>
      </c>
      <c r="BF74" s="13">
        <f t="shared" si="91"/>
        <v>42.91445816325745</v>
      </c>
      <c r="BG74" s="20">
        <f t="shared" si="61"/>
        <v>369.46110530100697</v>
      </c>
      <c r="BH74" s="59">
        <f t="shared" si="62"/>
        <v>662.79443863434028</v>
      </c>
      <c r="BI74" s="59">
        <f ca="1">AVERAGE(OFFSET($BH$3,0,0,'Données projet'!$E$11+1,1))-AVERAGE(OFFSET($H$3,0,0,'Données projet'!$E$11+1,1))</f>
        <v>181.20458942529478</v>
      </c>
      <c r="BJ74" s="59">
        <f t="shared" si="92"/>
        <v>144.05254691566421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30.129282798977442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30.129282798977442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9.2624999999999993</v>
      </c>
      <c r="BY74" s="12">
        <f>IF('Données projet'!$A$114&gt;35,BY73+BX74-CG73,IF(A74&lt;'Données projet'!$A$114,$BV$205^A74,IF(A74='Données projet'!$A$114,'Données projet'!$B$114,BY73+BX74-CG73)))</f>
        <v>283.1724999999999</v>
      </c>
      <c r="BZ74" s="13">
        <f>BY74*VLOOKUP('Données projet'!$B$12,Paramètres!$A$1:$I$89,3,0)*VLOOKUP('Données projet'!$B$12,Paramètres!$A$1:$I$89,5,0)</f>
        <v>309.22436999999991</v>
      </c>
      <c r="CA74" s="13">
        <f t="shared" si="93"/>
        <v>73.106824147265044</v>
      </c>
      <c r="CB74" s="20">
        <f t="shared" si="64"/>
        <v>665.89349647315316</v>
      </c>
      <c r="CC74" s="59">
        <f t="shared" si="65"/>
        <v>959.22682980648642</v>
      </c>
      <c r="CD74" s="59">
        <f ca="1">AVERAGE(OFFSET($CC$3,0,0,'Données projet'!$E$12+1,1))-AVERAGE(OFFSET($H$3,0,0,'Données projet'!$E$12+1,1))</f>
        <v>584.62172668489256</v>
      </c>
      <c r="CE74" s="59">
        <f t="shared" si="94"/>
        <v>141.2899250963593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66.308562234387935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66.308562234387935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1051.9434341635995</v>
      </c>
      <c r="AN75" s="59">
        <f ca="1">AVERAGE(OFFSET($AM$3,0,0,'Données projet'!$E$10+1,1))-AVERAGE(OFFSET($H$3,0,0,'Données projet'!$E$10+1,1))</f>
        <v>560.46996660256696</v>
      </c>
      <c r="AO75" s="59">
        <f t="shared" si="90"/>
        <v>175.49465199136262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4.5999999999999996</v>
      </c>
      <c r="BD75" s="12">
        <f>IF('Données projet'!$A$88&gt;35,BD74+BC75-BL74,IF(A75&lt;'Données projet'!$A$88,$BA$205^A75,IF(A75='Données projet'!$A$88,'Données projet'!$B$88,BD74+BC75-BL74)))</f>
        <v>213.20000000000013</v>
      </c>
      <c r="BE75" s="13">
        <f>BD75*VLOOKUP('Données projet'!$B$11,Paramètres!$A$1:$I$89,3,0)*VLOOKUP('Données projet'!$B$11,Paramètres!$A$1:$I$89,5,0)</f>
        <v>172.94784000000013</v>
      </c>
      <c r="BF75" s="13">
        <f t="shared" si="91"/>
        <v>43.749579650768077</v>
      </c>
      <c r="BG75" s="20">
        <f t="shared" si="61"/>
        <v>377.41467255842127</v>
      </c>
      <c r="BH75" s="59">
        <f t="shared" si="62"/>
        <v>670.74800589175459</v>
      </c>
      <c r="BI75" s="59">
        <f ca="1">AVERAGE(OFFSET($BH$3,0,0,'Données projet'!$E$11+1,1))-AVERAGE(OFFSET($H$3,0,0,'Données projet'!$E$11+1,1))</f>
        <v>181.20458942529478</v>
      </c>
      <c r="BJ75" s="59">
        <f t="shared" si="92"/>
        <v>144.05254691566421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29.538465940337421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29.538465940337421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9.2624999999999993</v>
      </c>
      <c r="BY75" s="12">
        <f>IF('Données projet'!$A$114&gt;35,BY74+BX75-CG74,IF(A75&lt;'Données projet'!$A$114,$BV$205^A75,IF(A75='Données projet'!$A$114,'Données projet'!$B$114,BY74+BX75-CG74)))</f>
        <v>292.43499999999989</v>
      </c>
      <c r="BZ75" s="13">
        <f>BY75*VLOOKUP('Données projet'!$B$12,Paramètres!$A$1:$I$89,3,0)*VLOOKUP('Données projet'!$B$12,Paramètres!$A$1:$I$89,5,0)</f>
        <v>319.33901999999989</v>
      </c>
      <c r="CA75" s="13">
        <f t="shared" si="93"/>
        <v>75.215807373259352</v>
      </c>
      <c r="CB75" s="20">
        <f t="shared" si="64"/>
        <v>687.18299100842648</v>
      </c>
      <c r="CC75" s="59">
        <f t="shared" si="65"/>
        <v>980.51632434175986</v>
      </c>
      <c r="CD75" s="59">
        <f ca="1">AVERAGE(OFFSET($CC$3,0,0,'Données projet'!$E$12+1,1))-AVERAGE(OFFSET($H$3,0,0,'Données projet'!$E$12+1,1))</f>
        <v>584.62172668489256</v>
      </c>
      <c r="CE75" s="59">
        <f t="shared" si="94"/>
        <v>141.2899250963593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65.008291773201009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65.008291773201009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1075.0260041916656</v>
      </c>
      <c r="AN76" s="59">
        <f ca="1">AVERAGE(OFFSET($AM$3,0,0,'Données projet'!$E$10+1,1))-AVERAGE(OFFSET($H$3,0,0,'Données projet'!$E$10+1,1))</f>
        <v>560.46996660256696</v>
      </c>
      <c r="AO76" s="59">
        <f t="shared" si="90"/>
        <v>175.49465199136262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4.5999999999999996</v>
      </c>
      <c r="BD76" s="12">
        <f>IF('Données projet'!$A$88&gt;35,BD75+BC76-BL75,IF(A76&lt;'Données projet'!$A$88,$BA$205^A76,IF(A76='Données projet'!$A$88,'Données projet'!$B$88,BD75+BC76-BL75)))</f>
        <v>217.80000000000013</v>
      </c>
      <c r="BE76" s="13">
        <f>BD76*VLOOKUP('Données projet'!$B$11,Paramètres!$A$1:$I$89,3,0)*VLOOKUP('Données projet'!$B$11,Paramètres!$A$1:$I$89,5,0)</f>
        <v>176.67936000000012</v>
      </c>
      <c r="BF76" s="13">
        <f t="shared" si="91"/>
        <v>44.5826062365838</v>
      </c>
      <c r="BG76" s="20">
        <f t="shared" si="61"/>
        <v>385.36459119538364</v>
      </c>
      <c r="BH76" s="59">
        <f t="shared" si="62"/>
        <v>678.69792452871695</v>
      </c>
      <c r="BI76" s="59">
        <f ca="1">AVERAGE(OFFSET($BH$3,0,0,'Données projet'!$E$11+1,1))-AVERAGE(OFFSET($H$3,0,0,'Données projet'!$E$11+1,1))</f>
        <v>181.20458942529478</v>
      </c>
      <c r="BJ76" s="59">
        <f t="shared" si="92"/>
        <v>144.05254691566421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28.959234639932628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28.959234639932628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9.2624999999999993</v>
      </c>
      <c r="BY76" s="12">
        <f>IF('Données projet'!$A$114&gt;35,BY75+BX76-CG75,IF(A76&lt;'Données projet'!$A$114,$BV$205^A76,IF(A76='Données projet'!$A$114,'Données projet'!$B$114,BY75+BX76-CG75)))</f>
        <v>301.69749999999988</v>
      </c>
      <c r="BZ76" s="13">
        <f>BY76*VLOOKUP('Données projet'!$B$12,Paramètres!$A$1:$I$89,3,0)*VLOOKUP('Données projet'!$B$12,Paramètres!$A$1:$I$89,5,0)</f>
        <v>329.45366999999987</v>
      </c>
      <c r="CA76" s="13">
        <f t="shared" si="93"/>
        <v>77.317028103667624</v>
      </c>
      <c r="CB76" s="20">
        <f t="shared" si="64"/>
        <v>708.45896586388744</v>
      </c>
      <c r="CC76" s="59">
        <f t="shared" si="65"/>
        <v>1001.7922991972207</v>
      </c>
      <c r="CD76" s="59">
        <f ca="1">AVERAGE(OFFSET($CC$3,0,0,'Données projet'!$E$12+1,1))-AVERAGE(OFFSET($H$3,0,0,'Données projet'!$E$12+1,1))</f>
        <v>584.62172668489256</v>
      </c>
      <c r="CE76" s="59">
        <f t="shared" si="94"/>
        <v>141.2899250963593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63.733518822671293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63.733518822671293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1098.0947828766812</v>
      </c>
      <c r="AN77" s="59">
        <f ca="1">AVERAGE(OFFSET($AM$3,0,0,'Données projet'!$E$10+1,1))-AVERAGE(OFFSET($H$3,0,0,'Données projet'!$E$10+1,1))</f>
        <v>560.46996660256696</v>
      </c>
      <c r="AO77" s="59">
        <f t="shared" si="90"/>
        <v>175.49465199136262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4.5999999999999996</v>
      </c>
      <c r="BD77" s="12">
        <f>IF('Données projet'!$A$88&gt;35,BD76+BC77-BL76,IF(A77&lt;'Données projet'!$A$88,$BA$205^A77,IF(A77='Données projet'!$A$88,'Données projet'!$B$88,BD76+BC77-BL76)))</f>
        <v>222.40000000000012</v>
      </c>
      <c r="BE77" s="13">
        <f>BD77*VLOOKUP('Données projet'!$B$11,Paramètres!$A$1:$I$89,3,0)*VLOOKUP('Données projet'!$B$11,Paramètres!$A$1:$I$89,5,0)</f>
        <v>180.41088000000011</v>
      </c>
      <c r="BF77" s="13">
        <f t="shared" si="91"/>
        <v>45.413587262495575</v>
      </c>
      <c r="BG77" s="20">
        <f t="shared" si="61"/>
        <v>393.31094714884665</v>
      </c>
      <c r="BH77" s="59">
        <f t="shared" si="62"/>
        <v>686.64428048217997</v>
      </c>
      <c r="BI77" s="59">
        <f ca="1">AVERAGE(OFFSET($BH$3,0,0,'Données projet'!$E$11+1,1))-AVERAGE(OFFSET($H$3,0,0,'Données projet'!$E$11+1,1))</f>
        <v>181.20458942529478</v>
      </c>
      <c r="BJ77" s="59">
        <f t="shared" si="92"/>
        <v>144.05254691566421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28.391361712032566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28.391361712032566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9.2624999999999993</v>
      </c>
      <c r="BX77" s="12">
        <f t="array" ref="BX77">INDEX(BW:BW,MIN(IF(ISNUMBER(BW77:BW273),ROW(BW77:BW273),"")))</f>
        <v>9.2624999999999993</v>
      </c>
      <c r="BY77" s="12">
        <f>IF('Données projet'!$A$114&gt;35,BY76+BX77-CG76,IF(A77&lt;'Données projet'!$A$114,$BV$205^A77,IF(A77='Données projet'!$A$114,'Données projet'!$B$114,BY76+BX77-CG76)))</f>
        <v>310.95999999999987</v>
      </c>
      <c r="BZ77" s="13">
        <f>BY77*VLOOKUP('Données projet'!$B$12,Paramètres!$A$1:$I$89,3,0)*VLOOKUP('Données projet'!$B$12,Paramètres!$A$1:$I$89,5,0)</f>
        <v>339.56831999999986</v>
      </c>
      <c r="CA77" s="13">
        <f t="shared" si="93"/>
        <v>79.410752007166636</v>
      </c>
      <c r="CB77" s="20">
        <f t="shared" si="64"/>
        <v>729.72188374581503</v>
      </c>
      <c r="CC77" s="59">
        <f t="shared" si="65"/>
        <v>1023.0552170791484</v>
      </c>
      <c r="CD77" s="59">
        <f ca="1">AVERAGE(OFFSET($CC$3,0,0,'Données projet'!$E$12+1,1))-AVERAGE(OFFSET($H$3,0,0,'Données projet'!$E$12+1,1))</f>
        <v>584.62172668489256</v>
      </c>
      <c r="CE77" s="59">
        <f t="shared" si="94"/>
        <v>141.2899250963593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0.43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87.088356817166257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87.088356817166257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986.41520935061976</v>
      </c>
      <c r="AN78" s="59">
        <f ca="1">AVERAGE(OFFSET($AM$3,0,0,'Données projet'!$E$10+1,1))-AVERAGE(OFFSET($H$3,0,0,'Données projet'!$E$10+1,1))</f>
        <v>560.46996660256696</v>
      </c>
      <c r="AO78" s="59">
        <f t="shared" si="90"/>
        <v>175.49465199136262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227</v>
      </c>
      <c r="BB78" s="12">
        <f>VLOOKUP(A78,'Données projet'!$A$87:$I$107,9,0)</f>
        <v>4.5999999999999996</v>
      </c>
      <c r="BC78" s="12">
        <f t="array" ref="BC78">INDEX(BB:BB,MIN(IF(ISNUMBER(BB78:BB274),ROW(BB78:BB274),"")))</f>
        <v>4.5999999999999996</v>
      </c>
      <c r="BD78" s="12">
        <f>IF('Données projet'!$A$88&gt;35,BD77+BC78-BL77,IF(A78&lt;'Données projet'!$A$88,$BA$205^A78,IF(A78='Données projet'!$A$88,'Données projet'!$B$88,BD77+BC78-BL77)))</f>
        <v>227.00000000000011</v>
      </c>
      <c r="BE78" s="13">
        <f>BD78*VLOOKUP('Données projet'!$B$11,Paramètres!$A$1:$I$89,3,0)*VLOOKUP('Données projet'!$B$11,Paramètres!$A$1:$I$89,5,0)</f>
        <v>184.14240000000009</v>
      </c>
      <c r="BF78" s="13">
        <f t="shared" si="91"/>
        <v>46.242569912520345</v>
      </c>
      <c r="BG78" s="20">
        <f t="shared" si="61"/>
        <v>401.25382259763973</v>
      </c>
      <c r="BH78" s="59">
        <f t="shared" si="62"/>
        <v>694.58715593097304</v>
      </c>
      <c r="BI78" s="59">
        <f ca="1">AVERAGE(OFFSET($BH$3,0,0,'Données projet'!$E$11+1,1))-AVERAGE(OFFSET($H$3,0,0,'Données projet'!$E$11+1,1))</f>
        <v>181.20458942529478</v>
      </c>
      <c r="BJ78" s="59">
        <f t="shared" si="92"/>
        <v>144.05254691566421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33.233105008580658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33.233105008580658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9.1529999999999969</v>
      </c>
      <c r="BY78" s="12">
        <f>IF('Données projet'!$A$114&gt;35,BY77+BX78-CG77,IF(A78&lt;'Données projet'!$A$114,$BV$205^A78,IF(A78='Données projet'!$A$114,'Données projet'!$B$114,BY77+BX78-CG77)))</f>
        <v>272.71299999999991</v>
      </c>
      <c r="BZ78" s="13">
        <f>BY78*VLOOKUP('Données projet'!$B$12,Paramètres!$A$1:$I$89,3,0)*VLOOKUP('Données projet'!$B$12,Paramètres!$A$1:$I$89,5,0)</f>
        <v>297.80259599999988</v>
      </c>
      <c r="CA78" s="13">
        <f t="shared" si="93"/>
        <v>70.715606278898662</v>
      </c>
      <c r="CB78" s="20">
        <f t="shared" si="64"/>
        <v>641.83586896908162</v>
      </c>
      <c r="CC78" s="59">
        <f t="shared" si="65"/>
        <v>935.16920230241499</v>
      </c>
      <c r="CD78" s="59">
        <f ca="1">AVERAGE(OFFSET($CC$3,0,0,'Données projet'!$E$12+1,1))-AVERAGE(OFFSET($H$3,0,0,'Données projet'!$E$12+1,1))</f>
        <v>584.62172668489256</v>
      </c>
      <c r="CE78" s="59">
        <f t="shared" si="94"/>
        <v>141.2899250963593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85.380607258634257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85.380607258634257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1008.1985177712443</v>
      </c>
      <c r="AN79" s="59">
        <f ca="1">AVERAGE(OFFSET($AM$3,0,0,'Données projet'!$E$10+1,1))-AVERAGE(OFFSET($H$3,0,0,'Données projet'!$E$10+1,1))</f>
        <v>560.46996660256696</v>
      </c>
      <c r="AO79" s="59">
        <f t="shared" si="90"/>
        <v>175.49465199136262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4.2</v>
      </c>
      <c r="BD79" s="12">
        <f>IF('Données projet'!$A$88&gt;35,BD78+BC79-BL78,IF(A79&lt;'Données projet'!$A$88,$BA$205^A79,IF(A79='Données projet'!$A$88,'Données projet'!$B$88,BD78+BC79-BL78)))</f>
        <v>217.2000000000001</v>
      </c>
      <c r="BE79" s="13">
        <f>BD79*VLOOKUP('Données projet'!$B$11,Paramètres!$A$1:$I$89,3,0)*VLOOKUP('Données projet'!$B$11,Paramètres!$A$1:$I$89,5,0)</f>
        <v>176.1926400000001</v>
      </c>
      <c r="BF79" s="13">
        <f t="shared" si="91"/>
        <v>44.474067632484541</v>
      </c>
      <c r="BG79" s="20">
        <f t="shared" si="61"/>
        <v>384.32784912657735</v>
      </c>
      <c r="BH79" s="59">
        <f t="shared" si="62"/>
        <v>677.66118245991061</v>
      </c>
      <c r="BI79" s="59">
        <f ca="1">AVERAGE(OFFSET($BH$3,0,0,'Données projet'!$E$11+1,1))-AVERAGE(OFFSET($H$3,0,0,'Données projet'!$E$11+1,1))</f>
        <v>181.20458942529478</v>
      </c>
      <c r="BJ79" s="59">
        <f t="shared" si="92"/>
        <v>144.05254691566421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32.581424089554929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32.581424089554929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9.1529999999999969</v>
      </c>
      <c r="BY79" s="12">
        <f>IF('Données projet'!$A$114&gt;35,BY78+BX79-CG78,IF(A79&lt;'Données projet'!$A$114,$BV$205^A79,IF(A79='Données projet'!$A$114,'Données projet'!$B$114,BY78+BX79-CG78)))</f>
        <v>281.86599999999993</v>
      </c>
      <c r="BZ79" s="13">
        <f>BY79*VLOOKUP('Données projet'!$B$12,Paramètres!$A$1:$I$89,3,0)*VLOOKUP('Données projet'!$B$12,Paramètres!$A$1:$I$89,5,0)</f>
        <v>307.79767199999992</v>
      </c>
      <c r="CA79" s="13">
        <f t="shared" si="93"/>
        <v>72.808705757166109</v>
      </c>
      <c r="CB79" s="20">
        <f t="shared" si="64"/>
        <v>662.88944126039746</v>
      </c>
      <c r="CC79" s="59">
        <f t="shared" si="65"/>
        <v>956.22277459373072</v>
      </c>
      <c r="CD79" s="59">
        <f ca="1">AVERAGE(OFFSET($CC$3,0,0,'Données projet'!$E$12+1,1))-AVERAGE(OFFSET($H$3,0,0,'Données projet'!$E$12+1,1))</f>
        <v>584.62172668489256</v>
      </c>
      <c r="CE79" s="59">
        <f t="shared" si="94"/>
        <v>141.2899250963593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83.706345627320687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83.706345627320687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1029.9682740960575</v>
      </c>
      <c r="AN80" s="59">
        <f ca="1">AVERAGE(OFFSET($AM$3,0,0,'Données projet'!$E$10+1,1))-AVERAGE(OFFSET($H$3,0,0,'Données projet'!$E$10+1,1))</f>
        <v>560.46996660256696</v>
      </c>
      <c r="AO80" s="59">
        <f t="shared" si="90"/>
        <v>175.49465199136262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4.2</v>
      </c>
      <c r="BD80" s="12">
        <f>IF('Données projet'!$A$88&gt;35,BD79+BC80-BL79,IF(A80&lt;'Données projet'!$A$88,$BA$205^A80,IF(A80='Données projet'!$A$88,'Données projet'!$B$88,BD79+BC80-BL79)))</f>
        <v>221.40000000000009</v>
      </c>
      <c r="BE80" s="13">
        <f>BD80*VLOOKUP('Données projet'!$B$11,Paramètres!$A$1:$I$89,3,0)*VLOOKUP('Données projet'!$B$11,Paramètres!$A$1:$I$89,5,0)</f>
        <v>179.59968000000009</v>
      </c>
      <c r="BF80" s="13">
        <f t="shared" si="91"/>
        <v>45.233110804333748</v>
      </c>
      <c r="BG80" s="20">
        <f t="shared" si="61"/>
        <v>391.58377731754808</v>
      </c>
      <c r="BH80" s="59">
        <f t="shared" si="62"/>
        <v>684.91711065088134</v>
      </c>
      <c r="BI80" s="59">
        <f ca="1">AVERAGE(OFFSET($BH$3,0,0,'Données projet'!$E$11+1,1))-AVERAGE(OFFSET($H$3,0,0,'Données projet'!$E$11+1,1))</f>
        <v>181.20458942529478</v>
      </c>
      <c r="BJ80" s="59">
        <f t="shared" si="92"/>
        <v>144.05254691566421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31.942522235865184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31.942522235865184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9.1529999999999969</v>
      </c>
      <c r="BY80" s="12">
        <f>IF('Données projet'!$A$114&gt;35,BY79+BX80-CG79,IF(A80&lt;'Données projet'!$A$114,$BV$205^A80,IF(A80='Données projet'!$A$114,'Données projet'!$B$114,BY79+BX80-CG79)))</f>
        <v>291.01899999999995</v>
      </c>
      <c r="BZ80" s="13">
        <f>BY80*VLOOKUP('Données projet'!$B$12,Paramètres!$A$1:$I$89,3,0)*VLOOKUP('Données projet'!$B$12,Paramètres!$A$1:$I$89,5,0)</f>
        <v>317.7927479999999</v>
      </c>
      <c r="CA80" s="13">
        <f t="shared" si="93"/>
        <v>74.893907115214873</v>
      </c>
      <c r="CB80" s="20">
        <f t="shared" si="64"/>
        <v>683.92925765899906</v>
      </c>
      <c r="CC80" s="59">
        <f t="shared" si="65"/>
        <v>977.26259099233243</v>
      </c>
      <c r="CD80" s="59">
        <f ca="1">AVERAGE(OFFSET($CC$3,0,0,'Données projet'!$E$12+1,1))-AVERAGE(OFFSET($H$3,0,0,'Données projet'!$E$12+1,1))</f>
        <v>584.62172668489256</v>
      </c>
      <c r="CE80" s="59">
        <f t="shared" si="94"/>
        <v>141.2899250963593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82.06491524539841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82.06491524539841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1051.7249347251507</v>
      </c>
      <c r="AN81" s="59">
        <f ca="1">AVERAGE(OFFSET($AM$3,0,0,'Données projet'!$E$10+1,1))-AVERAGE(OFFSET($H$3,0,0,'Données projet'!$E$10+1,1))</f>
        <v>560.46996660256696</v>
      </c>
      <c r="AO81" s="59">
        <f t="shared" si="90"/>
        <v>175.49465199136262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4.2</v>
      </c>
      <c r="BD81" s="12">
        <f>IF('Données projet'!$A$88&gt;35,BD80+BC81-BL80,IF(A81&lt;'Données projet'!$A$88,$BA$205^A81,IF(A81='Données projet'!$A$88,'Données projet'!$B$88,BD80+BC81-BL80)))</f>
        <v>225.60000000000008</v>
      </c>
      <c r="BE81" s="13">
        <f>BD81*VLOOKUP('Données projet'!$B$11,Paramètres!$A$1:$I$89,3,0)*VLOOKUP('Données projet'!$B$11,Paramètres!$A$1:$I$89,5,0)</f>
        <v>183.00672000000006</v>
      </c>
      <c r="BF81" s="13">
        <f t="shared" si="91"/>
        <v>45.990479653087696</v>
      </c>
      <c r="BG81" s="20">
        <f t="shared" si="61"/>
        <v>398.83678939579448</v>
      </c>
      <c r="BH81" s="59">
        <f t="shared" si="62"/>
        <v>692.1701227291278</v>
      </c>
      <c r="BI81" s="59">
        <f ca="1">AVERAGE(OFFSET($BH$3,0,0,'Données projet'!$E$11+1,1))-AVERAGE(OFFSET($H$3,0,0,'Données projet'!$E$11+1,1))</f>
        <v>181.20458942529478</v>
      </c>
      <c r="BJ81" s="59">
        <f t="shared" si="92"/>
        <v>144.05254691566421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31.316148857834644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31.316148857834644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9.1529999999999969</v>
      </c>
      <c r="BY81" s="12">
        <f>IF('Données projet'!$A$114&gt;35,BY80+BX81-CG80,IF(A81&lt;'Données projet'!$A$114,$BV$205^A81,IF(A81='Données projet'!$A$114,'Données projet'!$B$114,BY80+BX81-CG80)))</f>
        <v>300.17199999999997</v>
      </c>
      <c r="BZ81" s="13">
        <f>BY81*VLOOKUP('Données projet'!$B$12,Paramètres!$A$1:$I$89,3,0)*VLOOKUP('Données projet'!$B$12,Paramètres!$A$1:$I$89,5,0)</f>
        <v>327.78782399999994</v>
      </c>
      <c r="CA81" s="13">
        <f t="shared" si="93"/>
        <v>76.971487261543487</v>
      </c>
      <c r="CB81" s="20">
        <f t="shared" si="64"/>
        <v>704.95580044718815</v>
      </c>
      <c r="CC81" s="59">
        <f t="shared" si="65"/>
        <v>998.28913378052152</v>
      </c>
      <c r="CD81" s="59">
        <f ca="1">AVERAGE(OFFSET($CC$3,0,0,'Données projet'!$E$12+1,1))-AVERAGE(OFFSET($H$3,0,0,'Données projet'!$E$12+1,1))</f>
        <v>584.62172668489256</v>
      </c>
      <c r="CE81" s="59">
        <f t="shared" si="94"/>
        <v>141.2899250963593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80.455672312091963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80.455672312091963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1073.4689277698424</v>
      </c>
      <c r="AN82" s="59">
        <f ca="1">AVERAGE(OFFSET($AM$3,0,0,'Données projet'!$E$10+1,1))-AVERAGE(OFFSET($H$3,0,0,'Données projet'!$E$10+1,1))</f>
        <v>560.46996660256696</v>
      </c>
      <c r="AO82" s="59">
        <f t="shared" si="90"/>
        <v>175.49465199136262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4.2</v>
      </c>
      <c r="BD82" s="12">
        <f>IF('Données projet'!$A$88&gt;35,BD81+BC82-BL81,IF(A82&lt;'Données projet'!$A$88,$BA$205^A82,IF(A82='Données projet'!$A$88,'Données projet'!$B$88,BD81+BC82-BL81)))</f>
        <v>229.80000000000007</v>
      </c>
      <c r="BE82" s="13">
        <f>BD82*VLOOKUP('Données projet'!$B$11,Paramètres!$A$1:$I$89,3,0)*VLOOKUP('Données projet'!$B$11,Paramètres!$A$1:$I$89,5,0)</f>
        <v>186.41376000000005</v>
      </c>
      <c r="BF82" s="13">
        <f t="shared" si="91"/>
        <v>46.746208944321332</v>
      </c>
      <c r="BG82" s="20">
        <f t="shared" si="61"/>
        <v>406.08694591135969</v>
      </c>
      <c r="BH82" s="59">
        <f t="shared" si="62"/>
        <v>699.42027924469301</v>
      </c>
      <c r="BI82" s="59">
        <f ca="1">AVERAGE(OFFSET($BH$3,0,0,'Données projet'!$E$11+1,1))-AVERAGE(OFFSET($H$3,0,0,'Données projet'!$E$11+1,1))</f>
        <v>181.20458942529478</v>
      </c>
      <c r="BJ82" s="59">
        <f t="shared" si="92"/>
        <v>144.05254691566421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30.702058279697248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30.702058279697248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9.1529999999999969</v>
      </c>
      <c r="BY82" s="12">
        <f>IF('Données projet'!$A$114&gt;35,BY81+BX82-CG81,IF(A82&lt;'Données projet'!$A$114,$BV$205^A82,IF(A82='Données projet'!$A$114,'Données projet'!$B$114,BY81+BX82-CG81)))</f>
        <v>309.32499999999999</v>
      </c>
      <c r="BZ82" s="13">
        <f>BY82*VLOOKUP('Données projet'!$B$12,Paramètres!$A$1:$I$89,3,0)*VLOOKUP('Données projet'!$B$12,Paramètres!$A$1:$I$89,5,0)</f>
        <v>337.78289999999998</v>
      </c>
      <c r="CA82" s="13">
        <f t="shared" si="93"/>
        <v>79.041705257827303</v>
      </c>
      <c r="CB82" s="20">
        <f t="shared" si="64"/>
        <v>725.96952082404914</v>
      </c>
      <c r="CC82" s="59">
        <f t="shared" si="65"/>
        <v>1019.3028541573824</v>
      </c>
      <c r="CD82" s="59">
        <f ca="1">AVERAGE(OFFSET($CC$3,0,0,'Données projet'!$E$12+1,1))-AVERAGE(OFFSET($H$3,0,0,'Données projet'!$E$12+1,1))</f>
        <v>584.62172668489256</v>
      </c>
      <c r="CE82" s="59">
        <f t="shared" si="94"/>
        <v>141.2899250963593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78.877985651166384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78.877985651166384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1095.200655561425</v>
      </c>
      <c r="AN83" s="59">
        <f ca="1">AVERAGE(OFFSET($AM$3,0,0,'Données projet'!$E$10+1,1))-AVERAGE(OFFSET($H$3,0,0,'Données projet'!$E$10+1,1))</f>
        <v>560.46996660256696</v>
      </c>
      <c r="AO83" s="59">
        <f t="shared" si="90"/>
        <v>175.49465199136262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234</v>
      </c>
      <c r="BB83" s="12">
        <f>VLOOKUP(A83,'Données projet'!$A$87:$I$107,9,0)</f>
        <v>4.2</v>
      </c>
      <c r="BC83" s="12">
        <f t="array" ref="BC83">INDEX(BB:BB,MIN(IF(ISNUMBER(BB83:BB279),ROW(BB83:BB279),"")))</f>
        <v>4.2</v>
      </c>
      <c r="BD83" s="12">
        <f>IF('Données projet'!$A$88&gt;35,BD82+BC83-BL82,IF(A83&lt;'Données projet'!$A$88,$BA$205^A83,IF(A83='Données projet'!$A$88,'Données projet'!$B$88,BD82+BC83-BL82)))</f>
        <v>234.00000000000006</v>
      </c>
      <c r="BE83" s="13">
        <f>BD83*VLOOKUP('Données projet'!$B$11,Paramètres!$A$1:$I$89,3,0)*VLOOKUP('Données projet'!$B$11,Paramètres!$A$1:$I$89,5,0)</f>
        <v>189.82080000000005</v>
      </c>
      <c r="BF83" s="13">
        <f t="shared" si="91"/>
        <v>47.500332100049796</v>
      </c>
      <c r="BG83" s="20">
        <f t="shared" si="61"/>
        <v>413.33430507425345</v>
      </c>
      <c r="BH83" s="59">
        <f t="shared" si="62"/>
        <v>706.66763840758676</v>
      </c>
      <c r="BI83" s="59">
        <f ca="1">AVERAGE(OFFSET($BH$3,0,0,'Données projet'!$E$11+1,1))-AVERAGE(OFFSET($H$3,0,0,'Données projet'!$E$11+1,1))</f>
        <v>181.20458942529478</v>
      </c>
      <c r="BJ83" s="59">
        <f t="shared" si="92"/>
        <v>144.05254691566421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35.112884470032007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35.112884470032007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9.1529999999999969</v>
      </c>
      <c r="BY83" s="12">
        <f>IF('Données projet'!$A$114&gt;35,BY82+BX83-CG82,IF(A83&lt;'Données projet'!$A$114,$BV$205^A83,IF(A83='Données projet'!$A$114,'Données projet'!$B$114,BY82+BX83-CG82)))</f>
        <v>318.47800000000001</v>
      </c>
      <c r="BZ83" s="13">
        <f>BY83*VLOOKUP('Données projet'!$B$12,Paramètres!$A$1:$I$89,3,0)*VLOOKUP('Données projet'!$B$12,Paramètres!$A$1:$I$89,5,0)</f>
        <v>347.77797599999997</v>
      </c>
      <c r="CA83" s="13">
        <f t="shared" si="93"/>
        <v>81.104803962808063</v>
      </c>
      <c r="CB83" s="20">
        <f t="shared" si="64"/>
        <v>746.97084176855731</v>
      </c>
      <c r="CC83" s="59">
        <f t="shared" si="65"/>
        <v>1040.3041751018907</v>
      </c>
      <c r="CD83" s="59">
        <f ca="1">AVERAGE(OFFSET($CC$3,0,0,'Données projet'!$E$12+1,1))-AVERAGE(OFFSET($H$3,0,0,'Données projet'!$E$12+1,1))</f>
        <v>584.62172668489256</v>
      </c>
      <c r="CE83" s="59">
        <f t="shared" si="94"/>
        <v>141.2899250963593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77.331236463367702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77.331236463367702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1116.9204968741326</v>
      </c>
      <c r="AN84" s="59">
        <f ca="1">AVERAGE(OFFSET($AM$3,0,0,'Données projet'!$E$10+1,1))-AVERAGE(OFFSET($H$3,0,0,'Données projet'!$E$10+1,1))</f>
        <v>560.46996660256696</v>
      </c>
      <c r="AO84" s="59">
        <f t="shared" si="90"/>
        <v>175.49465199136262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</v>
      </c>
      <c r="BD84" s="12">
        <f>IF('Données projet'!$A$88&gt;35,BD83+BC84-BL83,IF(A84&lt;'Données projet'!$A$88,$BA$205^A84,IF(A84='Données projet'!$A$88,'Données projet'!$B$88,BD83+BC84-BL83)))</f>
        <v>225.00000000000006</v>
      </c>
      <c r="BE84" s="13">
        <f>BD84*VLOOKUP('Données projet'!$B$11,Paramètres!$A$1:$I$89,3,0)*VLOOKUP('Données projet'!$B$11,Paramètres!$A$1:$I$89,5,0)</f>
        <v>182.52000000000004</v>
      </c>
      <c r="BF84" s="13">
        <f t="shared" si="91"/>
        <v>45.882385280285632</v>
      </c>
      <c r="BG84" s="20">
        <f t="shared" si="61"/>
        <v>397.80082102983084</v>
      </c>
      <c r="BH84" s="59">
        <f t="shared" si="62"/>
        <v>691.13415436316416</v>
      </c>
      <c r="BI84" s="59">
        <f ca="1">AVERAGE(OFFSET($BH$3,0,0,'Données projet'!$E$11+1,1))-AVERAGE(OFFSET($H$3,0,0,'Données projet'!$E$11+1,1))</f>
        <v>181.20458942529478</v>
      </c>
      <c r="BJ84" s="59">
        <f t="shared" si="92"/>
        <v>144.05254691566421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34.424342222319481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34.424342222319481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9.1529999999999969</v>
      </c>
      <c r="BY84" s="12">
        <f>IF('Données projet'!$A$114&gt;35,BY83+BX84-CG83,IF(A84&lt;'Données projet'!$A$114,$BV$205^A84,IF(A84='Données projet'!$A$114,'Données projet'!$B$114,BY83+BX84-CG83)))</f>
        <v>327.63100000000003</v>
      </c>
      <c r="BZ84" s="13">
        <f>BY84*VLOOKUP('Données projet'!$B$12,Paramètres!$A$1:$I$89,3,0)*VLOOKUP('Données projet'!$B$12,Paramètres!$A$1:$I$89,5,0)</f>
        <v>357.77305200000001</v>
      </c>
      <c r="CA84" s="13">
        <f t="shared" si="93"/>
        <v>83.161011481890171</v>
      </c>
      <c r="CB84" s="20">
        <f t="shared" si="64"/>
        <v>767.96016056429198</v>
      </c>
      <c r="CC84" s="59">
        <f t="shared" si="65"/>
        <v>1061.2934938976252</v>
      </c>
      <c r="CD84" s="59">
        <f ca="1">AVERAGE(OFFSET($CC$3,0,0,'Données projet'!$E$12+1,1))-AVERAGE(OFFSET($H$3,0,0,'Données projet'!$E$12+1,1))</f>
        <v>584.62172668489256</v>
      </c>
      <c r="CE84" s="59">
        <f t="shared" si="94"/>
        <v>141.2899250963593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75.81481808371791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75.81481808371791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1138.6288089017069</v>
      </c>
      <c r="AN85" s="59">
        <f ca="1">AVERAGE(OFFSET($AM$3,0,0,'Données projet'!$E$10+1,1))-AVERAGE(OFFSET($H$3,0,0,'Données projet'!$E$10+1,1))</f>
        <v>560.46996660256696</v>
      </c>
      <c r="AO85" s="59">
        <f t="shared" si="90"/>
        <v>175.49465199136262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</v>
      </c>
      <c r="BD85" s="12">
        <f>IF('Données projet'!$A$88&gt;35,BD84+BC85-BL84,IF(A85&lt;'Données projet'!$A$88,$BA$205^A85,IF(A85='Données projet'!$A$88,'Données projet'!$B$88,BD84+BC85-BL84)))</f>
        <v>229.00000000000006</v>
      </c>
      <c r="BE85" s="13">
        <f>BD85*VLOOKUP('Données projet'!$B$11,Paramètres!$A$1:$I$89,3,0)*VLOOKUP('Données projet'!$B$11,Paramètres!$A$1:$I$89,5,0)</f>
        <v>185.76480000000004</v>
      </c>
      <c r="BF85" s="13">
        <f t="shared" si="91"/>
        <v>46.602385341463361</v>
      </c>
      <c r="BG85" s="20">
        <f t="shared" si="61"/>
        <v>404.7061811363821</v>
      </c>
      <c r="BH85" s="59">
        <f t="shared" si="62"/>
        <v>698.03951446971541</v>
      </c>
      <c r="BI85" s="59">
        <f ca="1">AVERAGE(OFFSET($BH$3,0,0,'Données projet'!$E$11+1,1))-AVERAGE(OFFSET($H$3,0,0,'Données projet'!$E$11+1,1))</f>
        <v>181.20458942529478</v>
      </c>
      <c r="BJ85" s="59">
        <f t="shared" si="92"/>
        <v>144.05254691566421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33.749301868115289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33.749301868115289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9.1529999999999969</v>
      </c>
      <c r="BY85" s="12">
        <f>IF('Données projet'!$A$114&gt;35,BY84+BX85-CG84,IF(A85&lt;'Données projet'!$A$114,$BV$205^A85,IF(A85='Données projet'!$A$114,'Données projet'!$B$114,BY84+BX85-CG84)))</f>
        <v>336.78400000000005</v>
      </c>
      <c r="BZ85" s="13">
        <f>BY85*VLOOKUP('Données projet'!$B$12,Paramètres!$A$1:$I$89,3,0)*VLOOKUP('Données projet'!$B$12,Paramètres!$A$1:$I$89,5,0)</f>
        <v>367.76812800000005</v>
      </c>
      <c r="CA85" s="13">
        <f t="shared" si="93"/>
        <v>85.210542450195291</v>
      </c>
      <c r="CB85" s="20">
        <f t="shared" si="64"/>
        <v>788.93785103409027</v>
      </c>
      <c r="CC85" s="59">
        <f t="shared" si="65"/>
        <v>1082.2711843674235</v>
      </c>
      <c r="CD85" s="59">
        <f ca="1">AVERAGE(OFFSET($CC$3,0,0,'Données projet'!$E$12+1,1))-AVERAGE(OFFSET($H$3,0,0,'Données projet'!$E$12+1,1))</f>
        <v>584.62172668489256</v>
      </c>
      <c r="CE85" s="59">
        <f t="shared" si="94"/>
        <v>141.2899250963593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74.328135743569163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74.328135743569163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1057.4435001776708</v>
      </c>
      <c r="AN86" s="59">
        <f ca="1">AVERAGE(OFFSET($AM$3,0,0,'Données projet'!$E$10+1,1))-AVERAGE(OFFSET($H$3,0,0,'Données projet'!$E$10+1,1))</f>
        <v>560.46996660256696</v>
      </c>
      <c r="AO86" s="59">
        <f t="shared" si="90"/>
        <v>175.49465199136262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</v>
      </c>
      <c r="BD86" s="12">
        <f>IF('Données projet'!$A$88&gt;35,BD85+BC86-BL85,IF(A86&lt;'Données projet'!$A$88,$BA$205^A86,IF(A86='Données projet'!$A$88,'Données projet'!$B$88,BD85+BC86-BL85)))</f>
        <v>233.00000000000006</v>
      </c>
      <c r="BE86" s="13">
        <f>BD86*VLOOKUP('Données projet'!$B$11,Paramètres!$A$1:$I$89,3,0)*VLOOKUP('Données projet'!$B$11,Paramètres!$A$1:$I$89,5,0)</f>
        <v>189.00960000000006</v>
      </c>
      <c r="BF86" s="13">
        <f t="shared" si="91"/>
        <v>47.320922915876508</v>
      </c>
      <c r="BG86" s="20">
        <f t="shared" si="61"/>
        <v>411.60899407848501</v>
      </c>
      <c r="BH86" s="59">
        <f t="shared" si="62"/>
        <v>704.94232741181827</v>
      </c>
      <c r="BI86" s="59">
        <f ca="1">AVERAGE(OFFSET($BH$3,0,0,'Données projet'!$E$11+1,1))-AVERAGE(OFFSET($H$3,0,0,'Données projet'!$E$11+1,1))</f>
        <v>181.20458942529478</v>
      </c>
      <c r="BJ86" s="59">
        <f t="shared" si="92"/>
        <v>144.05254691566421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33.087498643523084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33.087498643523084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9.1529999999999969</v>
      </c>
      <c r="BY86" s="12">
        <f>IF('Données projet'!$A$114&gt;35,BY85+BX86-CG85,IF(A86&lt;'Données projet'!$A$114,$BV$205^A86,IF(A86='Données projet'!$A$114,'Données projet'!$B$114,BY85+BX86-CG85)))</f>
        <v>345.93700000000007</v>
      </c>
      <c r="BZ86" s="13">
        <f>BY86*VLOOKUP('Données projet'!$B$12,Paramètres!$A$1:$I$89,3,0)*VLOOKUP('Données projet'!$B$12,Paramètres!$A$1:$I$89,5,0)</f>
        <v>377.76320400000009</v>
      </c>
      <c r="CA86" s="13">
        <f t="shared" si="93"/>
        <v>87.25359917221229</v>
      </c>
      <c r="CB86" s="20">
        <f t="shared" si="64"/>
        <v>809.90426552493648</v>
      </c>
      <c r="CC86" s="59">
        <f t="shared" si="65"/>
        <v>1103.2375988582698</v>
      </c>
      <c r="CD86" s="59">
        <f ca="1">AVERAGE(OFFSET($CC$3,0,0,'Données projet'!$E$12+1,1))-AVERAGE(OFFSET($H$3,0,0,'Données projet'!$E$12+1,1))</f>
        <v>584.62172668489256</v>
      </c>
      <c r="CE86" s="59">
        <f t="shared" si="94"/>
        <v>141.2899250963593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72.870606337324048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72.870606337324048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1078.6003966339738</v>
      </c>
      <c r="AN87" s="59">
        <f ca="1">AVERAGE(OFFSET($AM$3,0,0,'Données projet'!$E$10+1,1))-AVERAGE(OFFSET($H$3,0,0,'Données projet'!$E$10+1,1))</f>
        <v>560.46996660256696</v>
      </c>
      <c r="AO87" s="59">
        <f t="shared" si="90"/>
        <v>175.49465199136262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</v>
      </c>
      <c r="BD87" s="12">
        <f>IF('Données projet'!$A$88&gt;35,BD86+BC87-BL86,IF(A87&lt;'Données projet'!$A$88,$BA$205^A87,IF(A87='Données projet'!$A$88,'Données projet'!$B$88,BD86+BC87-BL86)))</f>
        <v>237.00000000000006</v>
      </c>
      <c r="BE87" s="13">
        <f>BD87*VLOOKUP('Données projet'!$B$11,Paramètres!$A$1:$I$89,3,0)*VLOOKUP('Données projet'!$B$11,Paramètres!$A$1:$I$89,5,0)</f>
        <v>192.25440000000006</v>
      </c>
      <c r="BF87" s="13">
        <f t="shared" si="91"/>
        <v>48.038026007842433</v>
      </c>
      <c r="BG87" s="20">
        <f t="shared" si="61"/>
        <v>418.50930863032568</v>
      </c>
      <c r="BH87" s="59">
        <f t="shared" si="62"/>
        <v>711.84264196365893</v>
      </c>
      <c r="BI87" s="59">
        <f ca="1">AVERAGE(OFFSET($BH$3,0,0,'Données projet'!$E$11+1,1))-AVERAGE(OFFSET($H$3,0,0,'Données projet'!$E$11+1,1))</f>
        <v>181.20458942529478</v>
      </c>
      <c r="BJ87" s="59">
        <f t="shared" si="92"/>
        <v>144.05254691566421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32.438672976505025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32.438672976505025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9.1529999999999969</v>
      </c>
      <c r="BX87" s="12">
        <f t="array" ref="BX87">INDEX(BW:BW,MIN(IF(ISNUMBER(BW87:BW283),ROW(BW87:BW283),"")))</f>
        <v>9.1529999999999969</v>
      </c>
      <c r="BY87" s="12">
        <f>IF('Données projet'!$A$114&gt;35,BY86+BX87-CG86,IF(A87&lt;'Données projet'!$A$114,$BV$205^A87,IF(A87='Données projet'!$A$114,'Données projet'!$B$114,BY86+BX87-CG86)))</f>
        <v>355.09000000000009</v>
      </c>
      <c r="BZ87" s="13">
        <f>BY87*VLOOKUP('Données projet'!$B$12,Paramètres!$A$1:$I$89,3,0)*VLOOKUP('Données projet'!$B$12,Paramètres!$A$1:$I$89,5,0)</f>
        <v>387.75828000000007</v>
      </c>
      <c r="CA87" s="13">
        <f t="shared" si="93"/>
        <v>89.290372637441095</v>
      </c>
      <c r="CB87" s="20">
        <f t="shared" si="64"/>
        <v>830.85973667687665</v>
      </c>
      <c r="CC87" s="59">
        <f t="shared" si="65"/>
        <v>1124.19307001021</v>
      </c>
      <c r="CD87" s="59">
        <f ca="1">AVERAGE(OFFSET($CC$3,0,0,'Données projet'!$E$12+1,1))-AVERAGE(OFFSET($H$3,0,0,'Données projet'!$E$12+1,1))</f>
        <v>584.62172668489256</v>
      </c>
      <c r="CE87" s="59">
        <f t="shared" si="94"/>
        <v>141.2899250963593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0.43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103.34979294551759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103.34979294551759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1099.7457646353087</v>
      </c>
      <c r="AN88" s="59">
        <f ca="1">AVERAGE(OFFSET($AM$3,0,0,'Données projet'!$E$10+1,1))-AVERAGE(OFFSET($H$3,0,0,'Données projet'!$E$10+1,1))</f>
        <v>560.46996660256696</v>
      </c>
      <c r="AO88" s="59">
        <f t="shared" si="90"/>
        <v>175.49465199136262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241</v>
      </c>
      <c r="BB88" s="12">
        <f>VLOOKUP(A88,'Données projet'!$A$87:$I$107,9,0)</f>
        <v>4</v>
      </c>
      <c r="BC88" s="12">
        <f t="array" ref="BC88">INDEX(BB:BB,MIN(IF(ISNUMBER(BB88:BB284),ROW(BB88:BB284),"")))</f>
        <v>4</v>
      </c>
      <c r="BD88" s="12">
        <f>IF('Données projet'!$A$88&gt;35,BD87+BC88-BL87,IF(A88&lt;'Données projet'!$A$88,$BA$205^A88,IF(A88='Données projet'!$A$88,'Données projet'!$B$88,BD87+BC88-BL87)))</f>
        <v>241.00000000000006</v>
      </c>
      <c r="BE88" s="13">
        <f>BD88*VLOOKUP('Données projet'!$B$11,Paramètres!$A$1:$I$89,3,0)*VLOOKUP('Données projet'!$B$11,Paramètres!$A$1:$I$89,5,0)</f>
        <v>195.49920000000006</v>
      </c>
      <c r="BF88" s="13">
        <f t="shared" si="91"/>
        <v>48.753721622209305</v>
      </c>
      <c r="BG88" s="20">
        <f t="shared" si="61"/>
        <v>425.40717182534792</v>
      </c>
      <c r="BH88" s="59">
        <f t="shared" si="62"/>
        <v>718.74050515868123</v>
      </c>
      <c r="BI88" s="59">
        <f ca="1">AVERAGE(OFFSET($BH$3,0,0,'Données projet'!$E$11+1,1))-AVERAGE(OFFSET($H$3,0,0,'Données projet'!$E$11+1,1))</f>
        <v>181.20458942529478</v>
      </c>
      <c r="BJ88" s="59">
        <f t="shared" si="92"/>
        <v>144.05254691566421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13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36.815445211865757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36.815445211865757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8.6509999999999998</v>
      </c>
      <c r="BY88" s="12">
        <f>IF('Données projet'!$A$114&gt;35,BY87+BX88-CG87,IF(A88&lt;'Données projet'!$A$114,$BV$205^A88,IF(A88='Données projet'!$A$114,'Données projet'!$B$114,BY87+BX88-CG87)))</f>
        <v>302.27100000000007</v>
      </c>
      <c r="BZ88" s="13">
        <f>BY88*VLOOKUP('Données projet'!$B$12,Paramètres!$A$1:$I$89,3,0)*VLOOKUP('Données projet'!$B$12,Paramètres!$A$1:$I$89,5,0)</f>
        <v>330.0799320000001</v>
      </c>
      <c r="CA88" s="13">
        <f t="shared" si="93"/>
        <v>77.446878881162505</v>
      </c>
      <c r="CB88" s="20">
        <f t="shared" si="64"/>
        <v>709.77586228469147</v>
      </c>
      <c r="CC88" s="59">
        <f t="shared" si="65"/>
        <v>1003.1091956180248</v>
      </c>
      <c r="CD88" s="59">
        <f ca="1">AVERAGE(OFFSET($CC$3,0,0,'Données projet'!$E$12+1,1))-AVERAGE(OFFSET($H$3,0,0,'Données projet'!$E$12+1,1))</f>
        <v>584.62172668489256</v>
      </c>
      <c r="CE88" s="59">
        <f t="shared" si="94"/>
        <v>141.2899250963593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101.32316654300529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101.32316654300529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1120.8799486549221</v>
      </c>
      <c r="AN89" s="59">
        <f ca="1">AVERAGE(OFFSET($AM$3,0,0,'Données projet'!$E$10+1,1))-AVERAGE(OFFSET($H$3,0,0,'Données projet'!$E$10+1,1))</f>
        <v>560.46996660256696</v>
      </c>
      <c r="AO89" s="59">
        <f t="shared" si="90"/>
        <v>175.49465199136262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3.6</v>
      </c>
      <c r="BD89" s="12">
        <f>IF('Données projet'!$A$88&gt;35,BD88+BC89-BL88,IF(A89&lt;'Données projet'!$A$88,$BA$205^A89,IF(A89='Données projet'!$A$88,'Données projet'!$B$88,BD88+BC89-BL88)))</f>
        <v>231.60000000000005</v>
      </c>
      <c r="BE89" s="13">
        <f>BD89*VLOOKUP('Données projet'!$B$11,Paramètres!$A$1:$I$89,3,0)*VLOOKUP('Données projet'!$B$11,Paramètres!$A$1:$I$89,5,0)</f>
        <v>187.87392000000006</v>
      </c>
      <c r="BF89" s="13">
        <f t="shared" si="91"/>
        <v>47.069599349044694</v>
      </c>
      <c r="BG89" s="20">
        <f t="shared" si="61"/>
        <v>409.19329619958626</v>
      </c>
      <c r="BH89" s="59">
        <f t="shared" si="62"/>
        <v>702.52662953291951</v>
      </c>
      <c r="BI89" s="59">
        <f ca="1">AVERAGE(OFFSET($BH$3,0,0,'Données projet'!$E$11+1,1))-AVERAGE(OFFSET($H$3,0,0,'Données projet'!$E$11+1,1))</f>
        <v>181.20458942529478</v>
      </c>
      <c r="BJ89" s="59">
        <f t="shared" si="92"/>
        <v>144.05254691566421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36.093516786465379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36.093516786465379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8.6509999999999998</v>
      </c>
      <c r="BY89" s="12">
        <f>IF('Données projet'!$A$114&gt;35,BY88+BX89-CG88,IF(A89&lt;'Données projet'!$A$114,$BV$205^A89,IF(A89='Données projet'!$A$114,'Données projet'!$B$114,BY88+BX89-CG88)))</f>
        <v>310.92200000000008</v>
      </c>
      <c r="BZ89" s="13">
        <f>BY89*VLOOKUP('Données projet'!$B$12,Paramètres!$A$1:$I$89,3,0)*VLOOKUP('Données projet'!$B$12,Paramètres!$A$1:$I$89,5,0)</f>
        <v>339.52682400000009</v>
      </c>
      <c r="CA89" s="13">
        <f t="shared" si="93"/>
        <v>79.402177341928521</v>
      </c>
      <c r="CB89" s="20">
        <f t="shared" si="64"/>
        <v>729.63467733719233</v>
      </c>
      <c r="CC89" s="59">
        <f t="shared" si="65"/>
        <v>1022.9680106705257</v>
      </c>
      <c r="CD89" s="59">
        <f ca="1">AVERAGE(OFFSET($CC$3,0,0,'Données projet'!$E$12+1,1))-AVERAGE(OFFSET($H$3,0,0,'Données projet'!$E$12+1,1))</f>
        <v>584.62172668489256</v>
      </c>
      <c r="CE89" s="59">
        <f t="shared" si="94"/>
        <v>141.2899250963593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99.336281048126196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99.336281048126196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1142.0032741599555</v>
      </c>
      <c r="AN90" s="59">
        <f ca="1">AVERAGE(OFFSET($AM$3,0,0,'Données projet'!$E$10+1,1))-AVERAGE(OFFSET($H$3,0,0,'Données projet'!$E$10+1,1))</f>
        <v>560.46996660256696</v>
      </c>
      <c r="AO90" s="59">
        <f t="shared" si="90"/>
        <v>175.49465199136262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3.6</v>
      </c>
      <c r="BD90" s="12">
        <f>IF('Données projet'!$A$88&gt;35,BD89+BC90-BL89,IF(A90&lt;'Données projet'!$A$88,$BA$205^A90,IF(A90='Données projet'!$A$88,'Données projet'!$B$88,BD89+BC90-BL89)))</f>
        <v>235.20000000000005</v>
      </c>
      <c r="BE90" s="13">
        <f>BD90*VLOOKUP('Données projet'!$B$11,Paramètres!$A$1:$I$89,3,0)*VLOOKUP('Données projet'!$B$11,Paramètres!$A$1:$I$89,5,0)</f>
        <v>190.79424000000006</v>
      </c>
      <c r="BF90" s="13">
        <f t="shared" si="91"/>
        <v>47.715505384501149</v>
      </c>
      <c r="BG90" s="20">
        <f t="shared" si="61"/>
        <v>415.40447321133956</v>
      </c>
      <c r="BH90" s="59">
        <f t="shared" si="62"/>
        <v>708.73780654467282</v>
      </c>
      <c r="BI90" s="59">
        <f ca="1">AVERAGE(OFFSET($BH$3,0,0,'Données projet'!$E$11+1,1))-AVERAGE(OFFSET($H$3,0,0,'Données projet'!$E$11+1,1))</f>
        <v>181.20458942529478</v>
      </c>
      <c r="BJ90" s="59">
        <f t="shared" si="92"/>
        <v>144.05254691566421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35.385744937154243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35.385744937154243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8.6509999999999998</v>
      </c>
      <c r="BY90" s="12">
        <f>IF('Données projet'!$A$114&gt;35,BY89+BX90-CG89,IF(A90&lt;'Données projet'!$A$114,$BV$205^A90,IF(A90='Données projet'!$A$114,'Données projet'!$B$114,BY89+BX90-CG89)))</f>
        <v>319.57300000000009</v>
      </c>
      <c r="BZ90" s="13">
        <f>BY90*VLOOKUP('Données projet'!$B$12,Paramètres!$A$1:$I$89,3,0)*VLOOKUP('Données projet'!$B$12,Paramètres!$A$1:$I$89,5,0)</f>
        <v>348.97371600000008</v>
      </c>
      <c r="CA90" s="13">
        <f t="shared" si="93"/>
        <v>81.351152601018697</v>
      </c>
      <c r="CB90" s="20">
        <f t="shared" si="64"/>
        <v>749.4824794801076</v>
      </c>
      <c r="CC90" s="59">
        <f t="shared" si="65"/>
        <v>1042.815812813441</v>
      </c>
      <c r="CD90" s="59">
        <f ca="1">AVERAGE(OFFSET($CC$3,0,0,'Données projet'!$E$12+1,1))-AVERAGE(OFFSET($H$3,0,0,'Données projet'!$E$12+1,1))</f>
        <v>584.62172668489256</v>
      </c>
      <c r="CE90" s="59">
        <f t="shared" si="94"/>
        <v>141.2899250963593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97.388357165921192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97.388357165921192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1163.1160491165024</v>
      </c>
      <c r="AN91" s="59">
        <f ca="1">AVERAGE(OFFSET($AM$3,0,0,'Données projet'!$E$10+1,1))-AVERAGE(OFFSET($H$3,0,0,'Données projet'!$E$10+1,1))</f>
        <v>560.46996660256696</v>
      </c>
      <c r="AO91" s="59">
        <f t="shared" si="90"/>
        <v>175.49465199136262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3.6</v>
      </c>
      <c r="BD91" s="12">
        <f>IF('Données projet'!$A$88&gt;35,BD90+BC91-BL90,IF(A91&lt;'Données projet'!$A$88,$BA$205^A91,IF(A91='Données projet'!$A$88,'Données projet'!$B$88,BD90+BC91-BL90)))</f>
        <v>238.80000000000004</v>
      </c>
      <c r="BE91" s="13">
        <f>BD91*VLOOKUP('Données projet'!$B$11,Paramètres!$A$1:$I$89,3,0)*VLOOKUP('Données projet'!$B$11,Paramètres!$A$1:$I$89,5,0)</f>
        <v>193.71456000000006</v>
      </c>
      <c r="BF91" s="13">
        <f t="shared" si="91"/>
        <v>48.360261629719496</v>
      </c>
      <c r="BG91" s="20">
        <f t="shared" si="61"/>
        <v>421.61364767176156</v>
      </c>
      <c r="BH91" s="59">
        <f t="shared" si="62"/>
        <v>714.94698100509481</v>
      </c>
      <c r="BI91" s="59">
        <f ca="1">AVERAGE(OFFSET($BH$3,0,0,'Données projet'!$E$11+1,1))-AVERAGE(OFFSET($H$3,0,0,'Données projet'!$E$11+1,1))</f>
        <v>181.20458942529478</v>
      </c>
      <c r="BJ91" s="59">
        <f t="shared" si="92"/>
        <v>144.05254691566421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34.691852062109902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34.691852062109902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8.6509999999999998</v>
      </c>
      <c r="BY91" s="12">
        <f>IF('Données projet'!$A$114&gt;35,BY90+BX91-CG90,IF(A91&lt;'Données projet'!$A$114,$BV$205^A91,IF(A91='Données projet'!$A$114,'Données projet'!$B$114,BY90+BX91-CG90)))</f>
        <v>328.2240000000001</v>
      </c>
      <c r="BZ91" s="13">
        <f>BY91*VLOOKUP('Données projet'!$B$12,Paramètres!$A$1:$I$89,3,0)*VLOOKUP('Données projet'!$B$12,Paramètres!$A$1:$I$89,5,0)</f>
        <v>358.42060800000007</v>
      </c>
      <c r="CA91" s="13">
        <f t="shared" si="93"/>
        <v>83.293995501534994</v>
      </c>
      <c r="CB91" s="20">
        <f t="shared" si="64"/>
        <v>769.31960109850695</v>
      </c>
      <c r="CC91" s="59">
        <f t="shared" si="65"/>
        <v>1062.6529344318403</v>
      </c>
      <c r="CD91" s="59">
        <f ca="1">AVERAGE(OFFSET($CC$3,0,0,'Données projet'!$E$12+1,1))-AVERAGE(OFFSET($H$3,0,0,'Données projet'!$E$12+1,1))</f>
        <v>584.62172668489256</v>
      </c>
      <c r="CE91" s="59">
        <f t="shared" si="94"/>
        <v>141.2899250963593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95.478630882929991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95.478630882929991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1184.2185653411257</v>
      </c>
      <c r="AN92" s="59">
        <f ca="1">AVERAGE(OFFSET($AM$3,0,0,'Données projet'!$E$10+1,1))-AVERAGE(OFFSET($H$3,0,0,'Données projet'!$E$10+1,1))</f>
        <v>560.46996660256696</v>
      </c>
      <c r="AO92" s="59">
        <f t="shared" si="90"/>
        <v>175.49465199136262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3.6</v>
      </c>
      <c r="BD92" s="12">
        <f>IF('Données projet'!$A$88&gt;35,BD91+BC92-BL91,IF(A92&lt;'Données projet'!$A$88,$BA$205^A92,IF(A92='Données projet'!$A$88,'Données projet'!$B$88,BD91+BC92-BL91)))</f>
        <v>242.40000000000003</v>
      </c>
      <c r="BE92" s="13">
        <f>BD92*VLOOKUP('Données projet'!$B$11,Paramètres!$A$1:$I$89,3,0)*VLOOKUP('Données projet'!$B$11,Paramètres!$A$1:$I$89,5,0)</f>
        <v>196.63488000000004</v>
      </c>
      <c r="BF92" s="13">
        <f t="shared" si="91"/>
        <v>49.003887420349095</v>
      </c>
      <c r="BG92" s="20">
        <f t="shared" si="61"/>
        <v>427.82085325710801</v>
      </c>
      <c r="BH92" s="59">
        <f t="shared" si="62"/>
        <v>721.15418659044133</v>
      </c>
      <c r="BI92" s="59">
        <f ca="1">AVERAGE(OFFSET($BH$3,0,0,'Données projet'!$E$11+1,1))-AVERAGE(OFFSET($H$3,0,0,'Données projet'!$E$11+1,1))</f>
        <v>181.20458942529478</v>
      </c>
      <c r="BJ92" s="59">
        <f t="shared" si="92"/>
        <v>144.05254691566421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34.011566003112314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34.011566003112314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8.6509999999999998</v>
      </c>
      <c r="BY92" s="12">
        <f>IF('Données projet'!$A$114&gt;35,BY91+BX92-CG91,IF(A92&lt;'Données projet'!$A$114,$BV$205^A92,IF(A92='Données projet'!$A$114,'Données projet'!$B$114,BY91+BX92-CG91)))</f>
        <v>336.87500000000011</v>
      </c>
      <c r="BZ92" s="13">
        <f>BY92*VLOOKUP('Données projet'!$B$12,Paramètres!$A$1:$I$89,3,0)*VLOOKUP('Données projet'!$B$12,Paramètres!$A$1:$I$89,5,0)</f>
        <v>367.86750000000012</v>
      </c>
      <c r="CA92" s="13">
        <f t="shared" si="93"/>
        <v>85.230886253574951</v>
      </c>
      <c r="CB92" s="20">
        <f t="shared" si="64"/>
        <v>789.14635605830983</v>
      </c>
      <c r="CC92" s="59">
        <f t="shared" si="65"/>
        <v>1082.4796893916432</v>
      </c>
      <c r="CD92" s="59">
        <f ca="1">AVERAGE(OFFSET($CC$3,0,0,'Données projet'!$E$12+1,1))-AVERAGE(OFFSET($H$3,0,0,'Données projet'!$E$12+1,1))</f>
        <v>584.62172668489256</v>
      </c>
      <c r="CE92" s="59">
        <f t="shared" si="94"/>
        <v>141.2899250963593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93.60635316753023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93.60635316753023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1205.3110997178358</v>
      </c>
      <c r="AN93" s="59">
        <f ca="1">AVERAGE(OFFSET($AM$3,0,0,'Données projet'!$E$10+1,1))-AVERAGE(OFFSET($H$3,0,0,'Données projet'!$E$10+1,1))</f>
        <v>560.46996660256696</v>
      </c>
      <c r="AO93" s="59">
        <f t="shared" si="90"/>
        <v>175.49465199136262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246</v>
      </c>
      <c r="BB93" s="12">
        <f>VLOOKUP(A93,'Données projet'!$A$87:$I$107,9,0)</f>
        <v>3.6</v>
      </c>
      <c r="BC93" s="12">
        <f t="array" ref="BC93">INDEX(BB:BB,MIN(IF(ISNUMBER(BB93:BB289),ROW(BB93:BB289),"")))</f>
        <v>3.6</v>
      </c>
      <c r="BD93" s="12">
        <f>IF('Données projet'!$A$88&gt;35,BD92+BC93-BL92,IF(A93&lt;'Données projet'!$A$88,$BA$205^A93,IF(A93='Données projet'!$A$88,'Données projet'!$B$88,BD92+BC93-BL92)))</f>
        <v>246.00000000000003</v>
      </c>
      <c r="BE93" s="13">
        <f>BD93*VLOOKUP('Données projet'!$B$11,Paramètres!$A$1:$I$89,3,0)*VLOOKUP('Données projet'!$B$11,Paramètres!$A$1:$I$89,5,0)</f>
        <v>199.55520000000004</v>
      </c>
      <c r="BF93" s="13">
        <f t="shared" si="91"/>
        <v>49.646401484745567</v>
      </c>
      <c r="BG93" s="20">
        <f t="shared" si="61"/>
        <v>434.02612258593189</v>
      </c>
      <c r="BH93" s="59">
        <f t="shared" si="62"/>
        <v>727.3594559192652</v>
      </c>
      <c r="BI93" s="59">
        <f ca="1">AVERAGE(OFFSET($BH$3,0,0,'Données projet'!$E$11+1,1))-AVERAGE(OFFSET($H$3,0,0,'Données projet'!$E$11+1,1))</f>
        <v>181.20458942529478</v>
      </c>
      <c r="BJ93" s="59">
        <f t="shared" si="92"/>
        <v>144.05254691566421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37.971889009684133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37.971889009684133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8.6509999999999998</v>
      </c>
      <c r="BY93" s="12">
        <f>IF('Données projet'!$A$114&gt;35,BY92+BX93-CG92,IF(A93&lt;'Données projet'!$A$114,$BV$205^A93,IF(A93='Données projet'!$A$114,'Données projet'!$B$114,BY92+BX93-CG92)))</f>
        <v>345.52600000000012</v>
      </c>
      <c r="BZ93" s="13">
        <f>BY93*VLOOKUP('Données projet'!$B$12,Paramètres!$A$1:$I$89,3,0)*VLOOKUP('Données projet'!$B$12,Paramètres!$A$1:$I$89,5,0)</f>
        <v>377.31439200000011</v>
      </c>
      <c r="CA93" s="13">
        <f t="shared" si="93"/>
        <v>87.161995284293411</v>
      </c>
      <c r="CB93" s="20">
        <f t="shared" si="64"/>
        <v>808.96304118681121</v>
      </c>
      <c r="CC93" s="59">
        <f t="shared" si="65"/>
        <v>1102.2963745201446</v>
      </c>
      <c r="CD93" s="59">
        <f ca="1">AVERAGE(OFFSET($CC$3,0,0,'Données projet'!$E$12+1,1))-AVERAGE(OFFSET($H$3,0,0,'Données projet'!$E$12+1,1))</f>
        <v>584.62172668489256</v>
      </c>
      <c r="CE93" s="59">
        <f t="shared" si="94"/>
        <v>141.2899250963593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91.770789676152802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91.770789676152802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1105.8272424203644</v>
      </c>
      <c r="AN94" s="59">
        <f ca="1">AVERAGE(OFFSET($AM$3,0,0,'Données projet'!$E$10+1,1))-AVERAGE(OFFSET($H$3,0,0,'Données projet'!$E$10+1,1))</f>
        <v>560.46996660256696</v>
      </c>
      <c r="AO94" s="59">
        <f t="shared" si="90"/>
        <v>175.49465199136262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234.00000000000003</v>
      </c>
      <c r="BE94" s="13">
        <f>BD94*VLOOKUP('Données projet'!$B$11,Paramètres!$A$1:$I$89,3,0)*VLOOKUP('Données projet'!$B$11,Paramètres!$A$1:$I$89,5,0)</f>
        <v>189.82080000000005</v>
      </c>
      <c r="BF94" s="13">
        <f t="shared" si="91"/>
        <v>47.500332100049796</v>
      </c>
      <c r="BG94" s="20">
        <f t="shared" si="61"/>
        <v>413.33430507425345</v>
      </c>
      <c r="BH94" s="59">
        <f t="shared" si="62"/>
        <v>706.66763840758676</v>
      </c>
      <c r="BI94" s="59">
        <f ca="1">AVERAGE(OFFSET($BH$3,0,0,'Données projet'!$E$11+1,1))-AVERAGE(OFFSET($H$3,0,0,'Données projet'!$E$11+1,1))</f>
        <v>181.20458942529478</v>
      </c>
      <c r="BJ94" s="59">
        <f t="shared" si="92"/>
        <v>144.05254691566421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37.22728342676961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37.22728342676961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8.6509999999999998</v>
      </c>
      <c r="BY94" s="12">
        <f>IF('Données projet'!$A$114&gt;35,BY93+BX94-CG93,IF(A94&lt;'Données projet'!$A$114,$BV$205^A94,IF(A94='Données projet'!$A$114,'Données projet'!$B$114,BY93+BX94-CG93)))</f>
        <v>354.17700000000013</v>
      </c>
      <c r="BZ94" s="13">
        <f>BY94*VLOOKUP('Données projet'!$B$12,Paramètres!$A$1:$I$89,3,0)*VLOOKUP('Données projet'!$B$12,Paramètres!$A$1:$I$89,5,0)</f>
        <v>386.76128400000016</v>
      </c>
      <c r="CA94" s="13">
        <f t="shared" si="93"/>
        <v>89.087484000435779</v>
      </c>
      <c r="CB94" s="20">
        <f t="shared" si="64"/>
        <v>828.76993760075914</v>
      </c>
      <c r="CC94" s="59">
        <f t="shared" si="65"/>
        <v>1122.1032709340925</v>
      </c>
      <c r="CD94" s="59">
        <f ca="1">AVERAGE(OFFSET($CC$3,0,0,'Données projet'!$E$12+1,1))-AVERAGE(OFFSET($H$3,0,0,'Données projet'!$E$12+1,1))</f>
        <v>584.62172668489256</v>
      </c>
      <c r="CE94" s="59">
        <f t="shared" si="94"/>
        <v>141.2899250963593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89.971220465258114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89.971220465258114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1126.2281599648225</v>
      </c>
      <c r="AN95" s="59">
        <f ca="1">AVERAGE(OFFSET($AM$3,0,0,'Données projet'!$E$10+1,1))-AVERAGE(OFFSET($H$3,0,0,'Données projet'!$E$10+1,1))</f>
        <v>560.46996660256696</v>
      </c>
      <c r="AO95" s="59">
        <f t="shared" si="90"/>
        <v>175.49465199136262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234.00000000000003</v>
      </c>
      <c r="BE95" s="13">
        <f>BD95*VLOOKUP('Données projet'!$B$11,Paramètres!$A$1:$I$89,3,0)*VLOOKUP('Données projet'!$B$11,Paramètres!$A$1:$I$89,5,0)</f>
        <v>189.82080000000005</v>
      </c>
      <c r="BF95" s="13">
        <f t="shared" si="91"/>
        <v>47.500332100049796</v>
      </c>
      <c r="BG95" s="20">
        <f t="shared" si="61"/>
        <v>413.33430507425345</v>
      </c>
      <c r="BH95" s="59">
        <f t="shared" si="62"/>
        <v>706.66763840758676</v>
      </c>
      <c r="BI95" s="59">
        <f ca="1">AVERAGE(OFFSET($BH$3,0,0,'Données projet'!$E$11+1,1))-AVERAGE(OFFSET($H$3,0,0,'Données projet'!$E$11+1,1))</f>
        <v>181.20458942529478</v>
      </c>
      <c r="BJ95" s="59">
        <f t="shared" si="92"/>
        <v>144.05254691566421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36.497279105171479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36.497279105171479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8.6509999999999998</v>
      </c>
      <c r="BY95" s="12">
        <f>IF('Données projet'!$A$114&gt;35,BY94+BX95-CG94,IF(A95&lt;'Données projet'!$A$114,$BV$205^A95,IF(A95='Données projet'!$A$114,'Données projet'!$B$114,BY94+BX95-CG94)))</f>
        <v>362.82800000000015</v>
      </c>
      <c r="BZ95" s="13">
        <f>BY95*VLOOKUP('Données projet'!$B$12,Paramètres!$A$1:$I$89,3,0)*VLOOKUP('Données projet'!$B$12,Paramètres!$A$1:$I$89,5,0)</f>
        <v>396.20817600000015</v>
      </c>
      <c r="CA95" s="13">
        <f t="shared" si="93"/>
        <v>91.007505474271881</v>
      </c>
      <c r="CB95" s="20">
        <f t="shared" si="64"/>
        <v>848.5673119010238</v>
      </c>
      <c r="CC95" s="59">
        <f t="shared" si="65"/>
        <v>1141.9006452343572</v>
      </c>
      <c r="CD95" s="59">
        <f ca="1">AVERAGE(OFFSET($CC$3,0,0,'Données projet'!$E$12+1,1))-AVERAGE(OFFSET($H$3,0,0,'Données projet'!$E$12+1,1))</f>
        <v>584.62172668489256</v>
      </c>
      <c r="CE95" s="59">
        <f t="shared" si="94"/>
        <v>141.2899250963593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88.206939708960235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88.206939708960235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1146.6190308128828</v>
      </c>
      <c r="AN96" s="59">
        <f ca="1">AVERAGE(OFFSET($AM$3,0,0,'Données projet'!$E$10+1,1))-AVERAGE(OFFSET($H$3,0,0,'Données projet'!$E$10+1,1))</f>
        <v>560.46996660256696</v>
      </c>
      <c r="AO96" s="59">
        <f t="shared" si="90"/>
        <v>175.49465199136262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234.00000000000003</v>
      </c>
      <c r="BE96" s="13">
        <f>BD96*VLOOKUP('Données projet'!$B$11,Paramètres!$A$1:$I$89,3,0)*VLOOKUP('Données projet'!$B$11,Paramètres!$A$1:$I$89,5,0)</f>
        <v>189.82080000000005</v>
      </c>
      <c r="BF96" s="13">
        <f t="shared" si="91"/>
        <v>47.500332100049796</v>
      </c>
      <c r="BG96" s="20">
        <f t="shared" si="61"/>
        <v>413.33430507425345</v>
      </c>
      <c r="BH96" s="59">
        <f t="shared" si="62"/>
        <v>706.66763840758676</v>
      </c>
      <c r="BI96" s="59">
        <f ca="1">AVERAGE(OFFSET($BH$3,0,0,'Données projet'!$E$11+1,1))-AVERAGE(OFFSET($H$3,0,0,'Données projet'!$E$11+1,1))</f>
        <v>181.20458942529478</v>
      </c>
      <c r="BJ96" s="59">
        <f t="shared" si="92"/>
        <v>144.05254691566421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35.781589723061217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35.781589723061217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8.6509999999999998</v>
      </c>
      <c r="BY96" s="12">
        <f>IF('Données projet'!$A$114&gt;35,BY95+BX96-CG95,IF(A96&lt;'Données projet'!$A$114,$BV$205^A96,IF(A96='Données projet'!$A$114,'Données projet'!$B$114,BY95+BX96-CG95)))</f>
        <v>371.47900000000016</v>
      </c>
      <c r="BZ96" s="13">
        <f>BY96*VLOOKUP('Données projet'!$B$12,Paramètres!$A$1:$I$89,3,0)*VLOOKUP('Données projet'!$B$12,Paramètres!$A$1:$I$89,5,0)</f>
        <v>405.6550680000002</v>
      </c>
      <c r="CA96" s="13">
        <f t="shared" si="93"/>
        <v>92.922205062267096</v>
      </c>
      <c r="CB96" s="20">
        <f t="shared" si="64"/>
        <v>868.35541725011547</v>
      </c>
      <c r="CC96" s="59">
        <f t="shared" si="65"/>
        <v>1161.6887505834488</v>
      </c>
      <c r="CD96" s="59">
        <f ca="1">AVERAGE(OFFSET($CC$3,0,0,'Données projet'!$E$12+1,1))-AVERAGE(OFFSET($H$3,0,0,'Données projet'!$E$12+1,1))</f>
        <v>584.62172668489256</v>
      </c>
      <c r="CE96" s="59">
        <f t="shared" si="94"/>
        <v>141.2899250963593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86.47725542218835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86.47725542218835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1167.0001285488545</v>
      </c>
      <c r="AN97" s="59">
        <f ca="1">AVERAGE(OFFSET($AM$3,0,0,'Données projet'!$E$10+1,1))-AVERAGE(OFFSET($H$3,0,0,'Données projet'!$E$10+1,1))</f>
        <v>560.46996660256696</v>
      </c>
      <c r="AO97" s="59">
        <f t="shared" si="90"/>
        <v>175.49465199136262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234.00000000000003</v>
      </c>
      <c r="BE97" s="13">
        <f>BD97*VLOOKUP('Données projet'!$B$11,Paramètres!$A$1:$I$89,3,0)*VLOOKUP('Données projet'!$B$11,Paramètres!$A$1:$I$89,5,0)</f>
        <v>189.82080000000005</v>
      </c>
      <c r="BF97" s="13">
        <f t="shared" si="91"/>
        <v>47.500332100049796</v>
      </c>
      <c r="BG97" s="20">
        <f t="shared" si="61"/>
        <v>413.33430507425345</v>
      </c>
      <c r="BH97" s="59">
        <f t="shared" si="62"/>
        <v>706.66763840758676</v>
      </c>
      <c r="BI97" s="59">
        <f ca="1">AVERAGE(OFFSET($BH$3,0,0,'Données projet'!$E$11+1,1))-AVERAGE(OFFSET($H$3,0,0,'Données projet'!$E$11+1,1))</f>
        <v>181.20458942529478</v>
      </c>
      <c r="BJ97" s="59">
        <f t="shared" si="92"/>
        <v>144.05254691566421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35.079934573206714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35.079934573206714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8.6509999999999998</v>
      </c>
      <c r="BX97" s="12">
        <f t="array" ref="BX97">INDEX(BW:BW,MIN(IF(ISNUMBER(BW97:BW293),ROW(BW97:BW293),"")))</f>
        <v>8.6509999999999998</v>
      </c>
      <c r="BY97" s="12">
        <f>IF('Données projet'!$A$114&gt;35,BY96+BX97-CG96,IF(A97&lt;'Données projet'!$A$114,$BV$205^A97,IF(A97='Données projet'!$A$114,'Données projet'!$B$114,BY96+BX97-CG96)))</f>
        <v>380.13000000000017</v>
      </c>
      <c r="BZ97" s="13">
        <f>BY97*VLOOKUP('Données projet'!$B$12,Paramètres!$A$1:$I$89,3,0)*VLOOKUP('Données projet'!$B$12,Paramètres!$A$1:$I$89,5,0)</f>
        <v>415.10196000000019</v>
      </c>
      <c r="CA97" s="13">
        <f t="shared" si="93"/>
        <v>94.831720964500164</v>
      </c>
      <c r="CB97" s="20">
        <f t="shared" si="64"/>
        <v>888.13449434650465</v>
      </c>
      <c r="CC97" s="59">
        <f t="shared" si="65"/>
        <v>1181.4678276798379</v>
      </c>
      <c r="CD97" s="59">
        <f ca="1">AVERAGE(OFFSET($CC$3,0,0,'Données projet'!$E$12+1,1))-AVERAGE(OFFSET($H$3,0,0,'Données projet'!$E$12+1,1))</f>
        <v>584.62172668489256</v>
      </c>
      <c r="CE97" s="59">
        <f t="shared" si="94"/>
        <v>141.2899250963593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0.43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116.88687611620129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116.88687611620129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1187.3717129687852</v>
      </c>
      <c r="AN98" s="59">
        <f ca="1">AVERAGE(OFFSET($AM$3,0,0,'Données projet'!$E$10+1,1))-AVERAGE(OFFSET($H$3,0,0,'Données projet'!$E$10+1,1))</f>
        <v>560.46996660256696</v>
      </c>
      <c r="AO98" s="59">
        <f t="shared" si="90"/>
        <v>175.49465199136262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234.00000000000003</v>
      </c>
      <c r="BE98" s="13">
        <f>BD98*VLOOKUP('Données projet'!$B$11,Paramètres!$A$1:$I$89,3,0)*VLOOKUP('Données projet'!$B$11,Paramètres!$A$1:$I$89,5,0)</f>
        <v>189.82080000000005</v>
      </c>
      <c r="BF98" s="13">
        <f t="shared" si="91"/>
        <v>47.500332100049796</v>
      </c>
      <c r="BG98" s="20">
        <f t="shared" si="61"/>
        <v>413.33430507425345</v>
      </c>
      <c r="BH98" s="59">
        <f t="shared" si="62"/>
        <v>706.66763840758676</v>
      </c>
      <c r="BI98" s="59">
        <f ca="1">AVERAGE(OFFSET($BH$3,0,0,'Données projet'!$E$11+1,1))-AVERAGE(OFFSET($H$3,0,0,'Données projet'!$E$11+1,1))</f>
        <v>181.20458942529478</v>
      </c>
      <c r="BJ98" s="59">
        <f t="shared" si="92"/>
        <v>144.05254691566421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34.392038452873479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34.392038452873479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8.3920000000000012</v>
      </c>
      <c r="BY98" s="12">
        <f>IF('Données projet'!$A$114&gt;35,BY97+BX98-CG97,IF(A98&lt;'Données projet'!$A$114,$BV$205^A98,IF(A98='Données projet'!$A$114,'Données projet'!$B$114,BY97+BX98-CG97)))</f>
        <v>326.67200000000014</v>
      </c>
      <c r="BZ98" s="13">
        <f>BY98*VLOOKUP('Données projet'!$B$12,Paramètres!$A$1:$I$89,3,0)*VLOOKUP('Données projet'!$B$12,Paramètres!$A$1:$I$89,5,0)</f>
        <v>356.72582400000016</v>
      </c>
      <c r="CA98" s="13">
        <f t="shared" si="93"/>
        <v>82.945890313060161</v>
      </c>
      <c r="CB98" s="20">
        <f t="shared" si="64"/>
        <v>765.76156909524673</v>
      </c>
      <c r="CC98" s="59">
        <f t="shared" si="65"/>
        <v>1059.0949024285801</v>
      </c>
      <c r="CD98" s="59">
        <f ca="1">AVERAGE(OFFSET($CC$3,0,0,'Données projet'!$E$12+1,1))-AVERAGE(OFFSET($H$3,0,0,'Données projet'!$E$12+1,1))</f>
        <v>584.62172668489256</v>
      </c>
      <c r="CE98" s="59">
        <f t="shared" si="94"/>
        <v>141.2899250963593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114.59479576951732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114.59479576951732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1207.7340310800018</v>
      </c>
      <c r="AN99" s="59">
        <f ca="1">AVERAGE(OFFSET($AM$3,0,0,'Données projet'!$E$10+1,1))-AVERAGE(OFFSET($H$3,0,0,'Données projet'!$E$10+1,1))</f>
        <v>560.46996660256696</v>
      </c>
      <c r="AO99" s="59">
        <f t="shared" si="90"/>
        <v>175.49465199136262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234.00000000000003</v>
      </c>
      <c r="BE99" s="13">
        <f>BD99*VLOOKUP('Données projet'!$B$11,Paramètres!$A$1:$I$89,3,0)*VLOOKUP('Données projet'!$B$11,Paramètres!$A$1:$I$89,5,0)</f>
        <v>189.82080000000005</v>
      </c>
      <c r="BF99" s="13">
        <f t="shared" si="91"/>
        <v>47.500332100049796</v>
      </c>
      <c r="BG99" s="20">
        <f t="shared" si="61"/>
        <v>413.33430507425345</v>
      </c>
      <c r="BH99" s="59">
        <f t="shared" si="62"/>
        <v>706.66763840758676</v>
      </c>
      <c r="BI99" s="59">
        <f ca="1">AVERAGE(OFFSET($BH$3,0,0,'Données projet'!$E$11+1,1))-AVERAGE(OFFSET($H$3,0,0,'Données projet'!$E$11+1,1))</f>
        <v>181.20458942529478</v>
      </c>
      <c r="BJ99" s="59">
        <f t="shared" si="92"/>
        <v>144.05254691566421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33.717631555884772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33.717631555884772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8.3920000000000012</v>
      </c>
      <c r="BY99" s="12">
        <f>IF('Données projet'!$A$114&gt;35,BY98+BX99-CG98,IF(A99&lt;'Données projet'!$A$114,$BV$205^A99,IF(A99='Données projet'!$A$114,'Données projet'!$B$114,BY98+BX99-CG98)))</f>
        <v>335.06400000000014</v>
      </c>
      <c r="BZ99" s="13">
        <f>BY99*VLOOKUP('Données projet'!$B$12,Paramètres!$A$1:$I$89,3,0)*VLOOKUP('Données projet'!$B$12,Paramètres!$A$1:$I$89,5,0)</f>
        <v>365.8898880000001</v>
      </c>
      <c r="CA99" s="13">
        <f t="shared" si="93"/>
        <v>84.825901651625188</v>
      </c>
      <c r="CB99" s="20">
        <f t="shared" si="64"/>
        <v>784.99666697658074</v>
      </c>
      <c r="CC99" s="59">
        <f t="shared" si="65"/>
        <v>1078.3300003099141</v>
      </c>
      <c r="CD99" s="59">
        <f ca="1">AVERAGE(OFFSET($CC$3,0,0,'Données projet'!$E$12+1,1))-AVERAGE(OFFSET($H$3,0,0,'Données projet'!$E$12+1,1))</f>
        <v>584.62172668489256</v>
      </c>
      <c r="CE99" s="59">
        <f t="shared" si="94"/>
        <v>141.2899250963593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112.34766172040085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112.34766172040085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1228.0873180071039</v>
      </c>
      <c r="AN100" s="59">
        <f ca="1">AVERAGE(OFFSET($AM$3,0,0,'Données projet'!$E$10+1,1))-AVERAGE(OFFSET($H$3,0,0,'Données projet'!$E$10+1,1))</f>
        <v>560.46996660256696</v>
      </c>
      <c r="AO100" s="59">
        <f t="shared" si="90"/>
        <v>175.49465199136262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234.00000000000003</v>
      </c>
      <c r="BE100" s="13">
        <f>BD100*VLOOKUP('Données projet'!$B$11,Paramètres!$A$1:$I$89,3,0)*VLOOKUP('Données projet'!$B$11,Paramètres!$A$1:$I$89,5,0)</f>
        <v>189.82080000000005</v>
      </c>
      <c r="BF100" s="13">
        <f t="shared" si="91"/>
        <v>47.500332100049796</v>
      </c>
      <c r="BG100" s="20">
        <f t="shared" si="61"/>
        <v>413.33430507425345</v>
      </c>
      <c r="BH100" s="59">
        <f t="shared" si="62"/>
        <v>706.66763840758676</v>
      </c>
      <c r="BI100" s="59">
        <f ca="1">AVERAGE(OFFSET($BH$3,0,0,'Données projet'!$E$11+1,1))-AVERAGE(OFFSET($H$3,0,0,'Données projet'!$E$11+1,1))</f>
        <v>181.20458942529478</v>
      </c>
      <c r="BJ100" s="59">
        <f t="shared" si="92"/>
        <v>144.05254691566421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33.056449366798425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33.056449366798425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8.3920000000000012</v>
      </c>
      <c r="BY100" s="12">
        <f>IF('Données projet'!$A$114&gt;35,BY99+BX100-CG99,IF(A100&lt;'Données projet'!$A$114,$BV$205^A100,IF(A100='Données projet'!$A$114,'Données projet'!$B$114,BY99+BX100-CG99)))</f>
        <v>343.45600000000013</v>
      </c>
      <c r="BZ100" s="13">
        <f>BY100*VLOOKUP('Données projet'!$B$12,Paramètres!$A$1:$I$89,3,0)*VLOOKUP('Données projet'!$B$12,Paramètres!$A$1:$I$89,5,0)</f>
        <v>375.05395200000015</v>
      </c>
      <c r="CA100" s="13">
        <f t="shared" si="93"/>
        <v>86.700439476144126</v>
      </c>
      <c r="CB100" s="20">
        <f t="shared" si="64"/>
        <v>804.22223182095115</v>
      </c>
      <c r="CC100" s="59">
        <f t="shared" si="65"/>
        <v>1097.5555651542845</v>
      </c>
      <c r="CD100" s="59">
        <f ca="1">AVERAGE(OFFSET($CC$3,0,0,'Données projet'!$E$12+1,1))-AVERAGE(OFFSET($H$3,0,0,'Données projet'!$E$12+1,1))</f>
        <v>584.62172668489256</v>
      </c>
      <c r="CE100" s="59">
        <f t="shared" si="94"/>
        <v>141.2899250963593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110.14459259937112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110.14459259937112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1248.4317978150625</v>
      </c>
      <c r="AN101" s="59">
        <f ca="1">AVERAGE(OFFSET($AM$3,0,0,'Données projet'!$E$10+1,1))-AVERAGE(OFFSET($H$3,0,0,'Données projet'!$E$10+1,1))</f>
        <v>560.46996660256696</v>
      </c>
      <c r="AO101" s="59">
        <f t="shared" si="90"/>
        <v>175.49465199136262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234.00000000000003</v>
      </c>
      <c r="BE101" s="13">
        <f>BD101*VLOOKUP('Données projet'!$B$11,Paramètres!$A$1:$I$89,3,0)*VLOOKUP('Données projet'!$B$11,Paramètres!$A$1:$I$89,5,0)</f>
        <v>189.82080000000005</v>
      </c>
      <c r="BF101" s="13">
        <f t="shared" si="91"/>
        <v>47.500332100049796</v>
      </c>
      <c r="BG101" s="20">
        <f t="shared" si="61"/>
        <v>413.33430507425345</v>
      </c>
      <c r="BH101" s="59">
        <f t="shared" si="62"/>
        <v>706.66763840758676</v>
      </c>
      <c r="BI101" s="59">
        <f ca="1">AVERAGE(OFFSET($BH$3,0,0,'Données projet'!$E$11+1,1))-AVERAGE(OFFSET($H$3,0,0,'Données projet'!$E$11+1,1))</f>
        <v>181.20458942529478</v>
      </c>
      <c r="BJ101" s="59">
        <f t="shared" si="92"/>
        <v>144.05254691566421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32.408232557158748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32.408232557158748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8.3920000000000012</v>
      </c>
      <c r="BY101" s="12">
        <f>IF('Données projet'!$A$114&gt;35,BY100+BX101-CG100,IF(A101&lt;'Données projet'!$A$114,$BV$205^A101,IF(A101='Données projet'!$A$114,'Données projet'!$B$114,BY100+BX101-CG100)))</f>
        <v>351.84800000000013</v>
      </c>
      <c r="BZ101" s="13">
        <f>BY101*VLOOKUP('Données projet'!$B$12,Paramètres!$A$1:$I$89,3,0)*VLOOKUP('Données projet'!$B$12,Paramètres!$A$1:$I$89,5,0)</f>
        <v>384.21801600000015</v>
      </c>
      <c r="CA101" s="13">
        <f t="shared" si="93"/>
        <v>88.569652911595441</v>
      </c>
      <c r="CB101" s="20">
        <f t="shared" si="64"/>
        <v>823.43852335436225</v>
      </c>
      <c r="CC101" s="59">
        <f t="shared" si="65"/>
        <v>1116.7718566876956</v>
      </c>
      <c r="CD101" s="59">
        <f ca="1">AVERAGE(OFFSET($CC$3,0,0,'Données projet'!$E$12+1,1))-AVERAGE(OFFSET($H$3,0,0,'Données projet'!$E$12+1,1))</f>
        <v>584.62172668489256</v>
      </c>
      <c r="CE101" s="59">
        <f t="shared" si="94"/>
        <v>141.2899250963593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107.98472432006531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107.98472432006531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1268.7676842586359</v>
      </c>
      <c r="AN102" s="59">
        <f ca="1">AVERAGE(OFFSET($AM$3,0,0,'Données projet'!$E$10+1,1))-AVERAGE(OFFSET($H$3,0,0,'Données projet'!$E$10+1,1))</f>
        <v>560.46996660256696</v>
      </c>
      <c r="AO102" s="59">
        <f t="shared" si="90"/>
        <v>175.49465199136262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234.00000000000003</v>
      </c>
      <c r="BE102" s="13">
        <f>BD102*VLOOKUP('Données projet'!$B$11,Paramètres!$A$1:$I$89,3,0)*VLOOKUP('Données projet'!$B$11,Paramètres!$A$1:$I$89,5,0)</f>
        <v>189.82080000000005</v>
      </c>
      <c r="BF102" s="13">
        <f t="shared" si="91"/>
        <v>47.500332100049796</v>
      </c>
      <c r="BG102" s="20">
        <f t="shared" si="61"/>
        <v>413.33430507425345</v>
      </c>
      <c r="BH102" s="59">
        <f t="shared" si="62"/>
        <v>706.66763840758676</v>
      </c>
      <c r="BI102" s="59">
        <f ca="1">AVERAGE(OFFSET($BH$3,0,0,'Données projet'!$E$11+1,1))-AVERAGE(OFFSET($H$3,0,0,'Données projet'!$E$11+1,1))</f>
        <v>181.20458942529478</v>
      </c>
      <c r="BJ102" s="59">
        <f t="shared" si="92"/>
        <v>144.05254691566421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31.772726883782887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31.772726883782887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8.3920000000000012</v>
      </c>
      <c r="BY102" s="12">
        <f>IF('Données projet'!$A$114&gt;35,BY101+BX102-CG101,IF(A102&lt;'Données projet'!$A$114,$BV$205^A102,IF(A102='Données projet'!$A$114,'Données projet'!$B$114,BY101+BX102-CG101)))</f>
        <v>360.24000000000012</v>
      </c>
      <c r="BZ102" s="13">
        <f>BY102*VLOOKUP('Données projet'!$B$12,Paramètres!$A$1:$I$89,3,0)*VLOOKUP('Données projet'!$B$12,Paramètres!$A$1:$I$89,5,0)</f>
        <v>393.38208000000009</v>
      </c>
      <c r="CA102" s="13">
        <f t="shared" si="93"/>
        <v>90.433683563616</v>
      </c>
      <c r="CB102" s="20">
        <f t="shared" si="64"/>
        <v>842.64578820663144</v>
      </c>
      <c r="CC102" s="59">
        <f t="shared" si="65"/>
        <v>1135.9791215399648</v>
      </c>
      <c r="CD102" s="59">
        <f ca="1">AVERAGE(OFFSET($CC$3,0,0,'Données projet'!$E$12+1,1))-AVERAGE(OFFSET($H$3,0,0,'Données projet'!$E$12+1,1))</f>
        <v>584.62172668489256</v>
      </c>
      <c r="CE102" s="59">
        <f t="shared" si="94"/>
        <v>141.2899250963593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105.86720974032711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105.86720974032711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1289.0951814661355</v>
      </c>
      <c r="AN103" s="59">
        <f ca="1">AVERAGE(OFFSET($AM$3,0,0,'Données projet'!$E$10+1,1))-AVERAGE(OFFSET($H$3,0,0,'Données projet'!$E$10+1,1))</f>
        <v>560.46996660256696</v>
      </c>
      <c r="AO103" s="59">
        <f t="shared" si="90"/>
        <v>175.49465199136262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234.00000000000003</v>
      </c>
      <c r="BE103" s="13">
        <f>BD103*VLOOKUP('Données projet'!$B$11,Paramètres!$A$1:$I$89,3,0)*VLOOKUP('Données projet'!$B$11,Paramètres!$A$1:$I$89,5,0)</f>
        <v>189.82080000000005</v>
      </c>
      <c r="BF103" s="13">
        <f t="shared" si="91"/>
        <v>47.500332100049796</v>
      </c>
      <c r="BG103" s="20">
        <f t="shared" si="61"/>
        <v>413.33430507425345</v>
      </c>
      <c r="BH103" s="59">
        <f t="shared" si="62"/>
        <v>706.66763840758676</v>
      </c>
      <c r="BI103" s="59">
        <f ca="1">AVERAGE(OFFSET($BH$3,0,0,'Données projet'!$E$11+1,1))-AVERAGE(OFFSET($H$3,0,0,'Données projet'!$E$11+1,1))</f>
        <v>181.20458942529478</v>
      </c>
      <c r="BJ103" s="59">
        <f t="shared" si="92"/>
        <v>144.05254691566421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31.149683089041741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31.149683089041741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8.3920000000000012</v>
      </c>
      <c r="BY103" s="12">
        <f>IF('Données projet'!$A$114&gt;35,BY102+BX103-CG102,IF(A103&lt;'Données projet'!$A$114,$BV$205^A103,IF(A103='Données projet'!$A$114,'Données projet'!$B$114,BY102+BX103-CG102)))</f>
        <v>368.63200000000012</v>
      </c>
      <c r="BZ103" s="13">
        <f>BY103*VLOOKUP('Données projet'!$B$12,Paramètres!$A$1:$I$89,3,0)*VLOOKUP('Données projet'!$B$12,Paramètres!$A$1:$I$89,5,0)</f>
        <v>402.54614400000008</v>
      </c>
      <c r="CA103" s="13">
        <f t="shared" si="93"/>
        <v>92.292666063851556</v>
      </c>
      <c r="CB103" s="20">
        <f t="shared" si="64"/>
        <v>861.84426086120811</v>
      </c>
      <c r="CC103" s="59">
        <f t="shared" si="65"/>
        <v>1155.1775941945414</v>
      </c>
      <c r="CD103" s="59">
        <f ca="1">AVERAGE(OFFSET($CC$3,0,0,'Données projet'!$E$12+1,1))-AVERAGE(OFFSET($H$3,0,0,'Données projet'!$E$12+1,1))</f>
        <v>584.62172668489256</v>
      </c>
      <c r="CE103" s="59">
        <f t="shared" si="94"/>
        <v>141.2899250963593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103.79121832994122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103.79121832994122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1146.8370110154419</v>
      </c>
      <c r="AN104" s="59">
        <f ca="1">AVERAGE(OFFSET($AM$3,0,0,'Données projet'!$E$10+1,1))-AVERAGE(OFFSET($H$3,0,0,'Données projet'!$E$10+1,1))</f>
        <v>560.46996660256696</v>
      </c>
      <c r="AO104" s="59">
        <f t="shared" si="90"/>
        <v>175.49465199136262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234.00000000000003</v>
      </c>
      <c r="BE104" s="13">
        <f>BD104*VLOOKUP('Données projet'!$B$11,Paramètres!$A$1:$I$89,3,0)*VLOOKUP('Données projet'!$B$11,Paramètres!$A$1:$I$89,5,0)</f>
        <v>189.82080000000005</v>
      </c>
      <c r="BF104" s="13">
        <f t="shared" si="91"/>
        <v>47.500332100049796</v>
      </c>
      <c r="BG104" s="20">
        <f t="shared" si="61"/>
        <v>413.33430507425345</v>
      </c>
      <c r="BH104" s="59">
        <f t="shared" si="62"/>
        <v>706.66763840758676</v>
      </c>
      <c r="BI104" s="59">
        <f ca="1">AVERAGE(OFFSET($BH$3,0,0,'Données projet'!$E$11+1,1))-AVERAGE(OFFSET($H$3,0,0,'Données projet'!$E$11+1,1))</f>
        <v>181.20458942529478</v>
      </c>
      <c r="BJ104" s="59">
        <f t="shared" si="92"/>
        <v>144.05254691566421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30.53885680309628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30.53885680309628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8.3920000000000012</v>
      </c>
      <c r="BY104" s="12">
        <f>IF('Données projet'!$A$114&gt;35,BY103+BX104-CG103,IF(A104&lt;'Données projet'!$A$114,$BV$205^A104,IF(A104='Données projet'!$A$114,'Données projet'!$B$114,BY103+BX104-CG103)))</f>
        <v>377.02400000000011</v>
      </c>
      <c r="BZ104" s="13">
        <f>BY104*VLOOKUP('Données projet'!$B$12,Paramètres!$A$1:$I$89,3,0)*VLOOKUP('Données projet'!$B$12,Paramètres!$A$1:$I$89,5,0)</f>
        <v>411.71020800000014</v>
      </c>
      <c r="CA104" s="13">
        <f t="shared" si="93"/>
        <v>94.146728564247724</v>
      </c>
      <c r="CB104" s="20">
        <f t="shared" si="64"/>
        <v>881.03416451606506</v>
      </c>
      <c r="CC104" s="59">
        <f t="shared" si="65"/>
        <v>1174.3674978493984</v>
      </c>
      <c r="CD104" s="59">
        <f ca="1">AVERAGE(OFFSET($CC$3,0,0,'Données projet'!$E$12+1,1))-AVERAGE(OFFSET($H$3,0,0,'Données projet'!$E$12+1,1))</f>
        <v>584.62172668489256</v>
      </c>
      <c r="CE104" s="59">
        <f t="shared" si="94"/>
        <v>141.2899250963593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101.75593584488327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101.75593584488327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1165.9012534039291</v>
      </c>
      <c r="AN105" s="59">
        <f ca="1">AVERAGE(OFFSET($AM$3,0,0,'Données projet'!$E$10+1,1))-AVERAGE(OFFSET($H$3,0,0,'Données projet'!$E$10+1,1))</f>
        <v>560.46996660256696</v>
      </c>
      <c r="AO105" s="59">
        <f t="shared" si="90"/>
        <v>175.49465199136262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234.00000000000003</v>
      </c>
      <c r="BE105" s="13">
        <f>BD105*VLOOKUP('Données projet'!$B$11,Paramètres!$A$1:$I$89,3,0)*VLOOKUP('Données projet'!$B$11,Paramètres!$A$1:$I$89,5,0)</f>
        <v>189.82080000000005</v>
      </c>
      <c r="BF105" s="13">
        <f t="shared" si="91"/>
        <v>47.500332100049796</v>
      </c>
      <c r="BG105" s="20">
        <f t="shared" si="61"/>
        <v>413.33430507425345</v>
      </c>
      <c r="BH105" s="59">
        <f t="shared" si="62"/>
        <v>706.66763840758676</v>
      </c>
      <c r="BI105" s="59">
        <f ca="1">AVERAGE(OFFSET($BH$3,0,0,'Données projet'!$E$11+1,1))-AVERAGE(OFFSET($H$3,0,0,'Données projet'!$E$11+1,1))</f>
        <v>181.20458942529478</v>
      </c>
      <c r="BJ105" s="59">
        <f t="shared" si="92"/>
        <v>144.05254691566421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29.940008448050961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29.940008448050961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8.3920000000000012</v>
      </c>
      <c r="BY105" s="12">
        <f>IF('Données projet'!$A$114&gt;35,BY104+BX105-CG104,IF(A105&lt;'Données projet'!$A$114,$BV$205^A105,IF(A105='Données projet'!$A$114,'Données projet'!$B$114,BY104+BX105-CG104)))</f>
        <v>385.41600000000011</v>
      </c>
      <c r="BZ105" s="13">
        <f>BY105*VLOOKUP('Données projet'!$B$12,Paramètres!$A$1:$I$89,3,0)*VLOOKUP('Données projet'!$B$12,Paramètres!$A$1:$I$89,5,0)</f>
        <v>420.87427200000013</v>
      </c>
      <c r="CA105" s="13">
        <f t="shared" si="93"/>
        <v>95.995993186091056</v>
      </c>
      <c r="CB105" s="20">
        <f t="shared" si="64"/>
        <v>900.21571186577546</v>
      </c>
      <c r="CC105" s="59">
        <f t="shared" si="65"/>
        <v>1193.5490451991088</v>
      </c>
      <c r="CD105" s="59">
        <f ca="1">AVERAGE(OFFSET($CC$3,0,0,'Données projet'!$E$12+1,1))-AVERAGE(OFFSET($H$3,0,0,'Données projet'!$E$12+1,1))</f>
        <v>584.62172668489256</v>
      </c>
      <c r="CE105" s="59">
        <f t="shared" si="94"/>
        <v>141.2899250963593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99.760564007957569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99.760564007957569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1184.957160423596</v>
      </c>
      <c r="AN106" s="59">
        <f ca="1">AVERAGE(OFFSET($AM$3,0,0,'Données projet'!$E$10+1,1))-AVERAGE(OFFSET($H$3,0,0,'Données projet'!$E$10+1,1))</f>
        <v>560.46996660256696</v>
      </c>
      <c r="AO106" s="59">
        <f t="shared" si="90"/>
        <v>175.49465199136262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234.00000000000003</v>
      </c>
      <c r="BE106" s="13">
        <f>BD106*VLOOKUP('Données projet'!$B$11,Paramètres!$A$1:$I$89,3,0)*VLOOKUP('Données projet'!$B$11,Paramètres!$A$1:$I$89,5,0)</f>
        <v>189.82080000000005</v>
      </c>
      <c r="BF106" s="13">
        <f t="shared" si="91"/>
        <v>47.500332100049796</v>
      </c>
      <c r="BG106" s="20">
        <f t="shared" si="61"/>
        <v>413.33430507425345</v>
      </c>
      <c r="BH106" s="59">
        <f t="shared" si="62"/>
        <v>706.66763840758676</v>
      </c>
      <c r="BI106" s="59">
        <f ca="1">AVERAGE(OFFSET($BH$3,0,0,'Données projet'!$E$11+1,1))-AVERAGE(OFFSET($H$3,0,0,'Données projet'!$E$11+1,1))</f>
        <v>181.20458942529478</v>
      </c>
      <c r="BJ106" s="59">
        <f t="shared" si="92"/>
        <v>144.05254691566421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29.352903143986651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29.352903143986651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8.3920000000000012</v>
      </c>
      <c r="BY106" s="12">
        <f>IF('Données projet'!$A$114&gt;35,BY105+BX106-CG105,IF(A106&lt;'Données projet'!$A$114,$BV$205^A106,IF(A106='Données projet'!$A$114,'Données projet'!$B$114,BY105+BX106-CG105)))</f>
        <v>393.80800000000011</v>
      </c>
      <c r="BZ106" s="13">
        <f>BY106*VLOOKUP('Données projet'!$B$12,Paramètres!$A$1:$I$89,3,0)*VLOOKUP('Données projet'!$B$12,Paramètres!$A$1:$I$89,5,0)</f>
        <v>430.03833600000007</v>
      </c>
      <c r="CA106" s="13">
        <f t="shared" si="93"/>
        <v>97.84057642883765</v>
      </c>
      <c r="CB106" s="20">
        <f t="shared" si="64"/>
        <v>919.38910581355901</v>
      </c>
      <c r="CC106" s="59">
        <f t="shared" si="65"/>
        <v>1212.7224391468924</v>
      </c>
      <c r="CD106" s="59">
        <f ca="1">AVERAGE(OFFSET($CC$3,0,0,'Données projet'!$E$12+1,1))-AVERAGE(OFFSET($H$3,0,0,'Données projet'!$E$12+1,1))</f>
        <v>584.62172668489256</v>
      </c>
      <c r="CE106" s="59">
        <f t="shared" si="94"/>
        <v>141.2899250963593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97.804320195697329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97.804320195697329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1204.0049350845557</v>
      </c>
      <c r="AN107" s="59">
        <f ca="1">AVERAGE(OFFSET($AM$3,0,0,'Données projet'!$E$10+1,1))-AVERAGE(OFFSET($H$3,0,0,'Données projet'!$E$10+1,1))</f>
        <v>560.46996660256696</v>
      </c>
      <c r="AO107" s="59">
        <f t="shared" si="90"/>
        <v>175.49465199136262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234.00000000000003</v>
      </c>
      <c r="BE107" s="13">
        <f>BD107*VLOOKUP('Données projet'!$B$11,Paramètres!$A$1:$I$89,3,0)*VLOOKUP('Données projet'!$B$11,Paramètres!$A$1:$I$89,5,0)</f>
        <v>189.82080000000005</v>
      </c>
      <c r="BF107" s="13">
        <f t="shared" si="91"/>
        <v>47.500332100049796</v>
      </c>
      <c r="BG107" s="20">
        <f t="shared" si="61"/>
        <v>413.33430507425345</v>
      </c>
      <c r="BH107" s="59">
        <f t="shared" si="62"/>
        <v>706.66763840758676</v>
      </c>
      <c r="BI107" s="59">
        <f ca="1">AVERAGE(OFFSET($BH$3,0,0,'Données projet'!$E$11+1,1))-AVERAGE(OFFSET($H$3,0,0,'Données projet'!$E$11+1,1))</f>
        <v>181.20458942529478</v>
      </c>
      <c r="BJ107" s="59">
        <f t="shared" si="92"/>
        <v>144.05254691566421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28.777310616836168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28.777310616836168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8.3920000000000012</v>
      </c>
      <c r="BX107" s="12">
        <f t="array" ref="BX107">INDEX(BW:BW,MIN(IF(ISNUMBER(BW107:BW303),ROW(BW107:BW303),"")))</f>
        <v>8.3920000000000012</v>
      </c>
      <c r="BY107" s="12">
        <f>IF('Données projet'!$A$114&gt;35,BY106+BX107-CG106,IF(A107&lt;'Données projet'!$A$114,$BV$205^A107,IF(A107='Données projet'!$A$114,'Données projet'!$B$114,BY106+BX107-CG106)))</f>
        <v>402.2000000000001</v>
      </c>
      <c r="BZ107" s="13">
        <f>BY107*VLOOKUP('Données projet'!$B$12,Paramètres!$A$1:$I$89,3,0)*VLOOKUP('Données projet'!$B$12,Paramètres!$A$1:$I$89,5,0)</f>
        <v>439.20240000000013</v>
      </c>
      <c r="CA107" s="13">
        <f t="shared" si="93"/>
        <v>99.680589543109846</v>
      </c>
      <c r="CB107" s="20">
        <f t="shared" si="64"/>
        <v>938.5545401209165</v>
      </c>
      <c r="CC107" s="59">
        <f t="shared" si="65"/>
        <v>1231.8878734542498</v>
      </c>
      <c r="CD107" s="59">
        <f ca="1">AVERAGE(OFFSET($CC$3,0,0,'Données projet'!$E$12+1,1))-AVERAGE(OFFSET($H$3,0,0,'Données projet'!$E$12+1,1))</f>
        <v>584.62172668489256</v>
      </c>
      <c r="CE107" s="59">
        <f t="shared" si="94"/>
        <v>141.2899250963593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0.43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127.13014350378269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127.13014350378269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1223.0447712231721</v>
      </c>
      <c r="AN108" s="59">
        <f ca="1">AVERAGE(OFFSET($AM$3,0,0,'Données projet'!$E$10+1,1))-AVERAGE(OFFSET($H$3,0,0,'Données projet'!$E$10+1,1))</f>
        <v>560.46996660256696</v>
      </c>
      <c r="AO108" s="59">
        <f t="shared" si="90"/>
        <v>175.49465199136262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234.00000000000003</v>
      </c>
      <c r="BE108" s="13">
        <f>BD108*VLOOKUP('Données projet'!$B$11,Paramètres!$A$1:$I$89,3,0)*VLOOKUP('Données projet'!$B$11,Paramètres!$A$1:$I$89,5,0)</f>
        <v>189.82080000000005</v>
      </c>
      <c r="BF108" s="13">
        <f t="shared" si="91"/>
        <v>47.500332100049796</v>
      </c>
      <c r="BG108" s="20">
        <f t="shared" si="61"/>
        <v>413.33430507425345</v>
      </c>
      <c r="BH108" s="59">
        <f t="shared" si="62"/>
        <v>706.66763840758676</v>
      </c>
      <c r="BI108" s="59">
        <f ca="1">AVERAGE(OFFSET($BH$3,0,0,'Données projet'!$E$11+1,1))-AVERAGE(OFFSET($H$3,0,0,'Données projet'!$E$11+1,1))</f>
        <v>181.20458942529478</v>
      </c>
      <c r="BJ108" s="59">
        <f t="shared" si="92"/>
        <v>144.05254691566421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28.21300510806633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28.21300510806633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8.2550000000000008</v>
      </c>
      <c r="BY108" s="12">
        <f>IF('Données projet'!$A$114&gt;35,BY107+BX108-CG107,IF(A108&lt;'Données projet'!$A$114,$BV$205^A108,IF(A108='Données projet'!$A$114,'Données projet'!$B$114,BY107+BX108-CG107)))</f>
        <v>350.2650000000001</v>
      </c>
      <c r="BZ108" s="13">
        <f>BY108*VLOOKUP('Données projet'!$B$12,Paramètres!$A$1:$I$89,3,0)*VLOOKUP('Données projet'!$B$12,Paramètres!$A$1:$I$89,5,0)</f>
        <v>382.4893800000001</v>
      </c>
      <c r="CA108" s="13">
        <f t="shared" si="93"/>
        <v>88.217460192894208</v>
      </c>
      <c r="CB108" s="20">
        <f t="shared" si="64"/>
        <v>819.81441333595751</v>
      </c>
      <c r="CC108" s="59">
        <f t="shared" si="65"/>
        <v>1113.1477466692909</v>
      </c>
      <c r="CD108" s="59">
        <f ca="1">AVERAGE(OFFSET($CC$3,0,0,'Données projet'!$E$12+1,1))-AVERAGE(OFFSET($H$3,0,0,'Données projet'!$E$12+1,1))</f>
        <v>584.62172668489256</v>
      </c>
      <c r="CE108" s="59">
        <f t="shared" si="94"/>
        <v>141.2899250963593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124.63719893140444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124.63719893140444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1242.0768540997635</v>
      </c>
      <c r="AN109" s="59">
        <f ca="1">AVERAGE(OFFSET($AM$3,0,0,'Données projet'!$E$10+1,1))-AVERAGE(OFFSET($H$3,0,0,'Données projet'!$E$10+1,1))</f>
        <v>560.46996660256696</v>
      </c>
      <c r="AO109" s="59">
        <f t="shared" si="90"/>
        <v>175.49465199136262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234.00000000000003</v>
      </c>
      <c r="BE109" s="13">
        <f>BD109*VLOOKUP('Données projet'!$B$11,Paramètres!$A$1:$I$89,3,0)*VLOOKUP('Données projet'!$B$11,Paramètres!$A$1:$I$89,5,0)</f>
        <v>189.82080000000005</v>
      </c>
      <c r="BF109" s="13">
        <f t="shared" si="91"/>
        <v>47.500332100049796</v>
      </c>
      <c r="BG109" s="20">
        <f t="shared" si="61"/>
        <v>413.33430507425345</v>
      </c>
      <c r="BH109" s="59">
        <f t="shared" si="62"/>
        <v>706.66763840758676</v>
      </c>
      <c r="BI109" s="59">
        <f ca="1">AVERAGE(OFFSET($BH$3,0,0,'Données projet'!$E$11+1,1))-AVERAGE(OFFSET($H$3,0,0,'Données projet'!$E$11+1,1))</f>
        <v>181.20458942529478</v>
      </c>
      <c r="BJ109" s="59">
        <f t="shared" si="92"/>
        <v>144.05254691566421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27.659765286131094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27.659765286131094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8.2550000000000008</v>
      </c>
      <c r="BY109" s="12">
        <f>IF('Données projet'!$A$114&gt;35,BY108+BX109-CG108,IF(A109&lt;'Données projet'!$A$114,$BV$205^A109,IF(A109='Données projet'!$A$114,'Données projet'!$B$114,BY108+BX109-CG108)))</f>
        <v>358.5200000000001</v>
      </c>
      <c r="BZ109" s="13">
        <f>BY109*VLOOKUP('Données projet'!$B$12,Paramètres!$A$1:$I$89,3,0)*VLOOKUP('Données projet'!$B$12,Paramètres!$A$1:$I$89,5,0)</f>
        <v>391.50384000000008</v>
      </c>
      <c r="CA109" s="13">
        <f t="shared" si="93"/>
        <v>90.052052848062331</v>
      </c>
      <c r="CB109" s="20">
        <f t="shared" si="64"/>
        <v>838.70984671037525</v>
      </c>
      <c r="CC109" s="59">
        <f t="shared" si="65"/>
        <v>1132.0431800437086</v>
      </c>
      <c r="CD109" s="59">
        <f ca="1">AVERAGE(OFFSET($CC$3,0,0,'Données projet'!$E$12+1,1))-AVERAGE(OFFSET($H$3,0,0,'Données projet'!$E$12+1,1))</f>
        <v>584.62172668489256</v>
      </c>
      <c r="CE109" s="59">
        <f t="shared" si="94"/>
        <v>141.2899250963593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122.19313948154448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122.19313948154448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1261.1013609459173</v>
      </c>
      <c r="AN110" s="59">
        <f ca="1">AVERAGE(OFFSET($AM$3,0,0,'Données projet'!$E$10+1,1))-AVERAGE(OFFSET($H$3,0,0,'Données projet'!$E$10+1,1))</f>
        <v>560.46996660256696</v>
      </c>
      <c r="AO110" s="59">
        <f t="shared" si="90"/>
        <v>175.49465199136262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234.00000000000003</v>
      </c>
      <c r="BE110" s="13">
        <f>BD110*VLOOKUP('Données projet'!$B$11,Paramètres!$A$1:$I$89,3,0)*VLOOKUP('Données projet'!$B$11,Paramètres!$A$1:$I$89,5,0)</f>
        <v>189.82080000000005</v>
      </c>
      <c r="BF110" s="13">
        <f t="shared" si="91"/>
        <v>47.500332100049796</v>
      </c>
      <c r="BG110" s="20">
        <f t="shared" si="61"/>
        <v>413.33430507425345</v>
      </c>
      <c r="BH110" s="59">
        <f t="shared" si="62"/>
        <v>706.66763840758676</v>
      </c>
      <c r="BI110" s="59">
        <f ca="1">AVERAGE(OFFSET($BH$3,0,0,'Données projet'!$E$11+1,1))-AVERAGE(OFFSET($H$3,0,0,'Données projet'!$E$11+1,1))</f>
        <v>181.20458942529478</v>
      </c>
      <c r="BJ110" s="59">
        <f t="shared" si="92"/>
        <v>144.05254691566421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27.117374159661036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27.117374159661036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8.2550000000000008</v>
      </c>
      <c r="BY110" s="12">
        <f>IF('Données projet'!$A$114&gt;35,BY109+BX110-CG109,IF(A110&lt;'Données projet'!$A$114,$BV$205^A110,IF(A110='Données projet'!$A$114,'Données projet'!$B$114,BY109+BX110-CG109)))</f>
        <v>366.77500000000009</v>
      </c>
      <c r="BZ110" s="13">
        <f>BY110*VLOOKUP('Données projet'!$B$12,Paramètres!$A$1:$I$89,3,0)*VLOOKUP('Données projet'!$B$12,Paramètres!$A$1:$I$89,5,0)</f>
        <v>400.51830000000012</v>
      </c>
      <c r="CA110" s="13">
        <f t="shared" si="93"/>
        <v>91.881734671796352</v>
      </c>
      <c r="CB110" s="20">
        <f t="shared" si="64"/>
        <v>857.5967270533788</v>
      </c>
      <c r="CC110" s="59">
        <f t="shared" si="65"/>
        <v>1150.9300603867121</v>
      </c>
      <c r="CD110" s="59">
        <f ca="1">AVERAGE(OFFSET($CC$3,0,0,'Données projet'!$E$12+1,1))-AVERAGE(OFFSET($H$3,0,0,'Données projet'!$E$12+1,1))</f>
        <v>584.62172668489256</v>
      </c>
      <c r="CE110" s="59">
        <f t="shared" si="94"/>
        <v>141.2899250963593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119.79700654676721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119.79700654676721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1280.118461466592</v>
      </c>
      <c r="AN111" s="59">
        <f ca="1">AVERAGE(OFFSET($AM$3,0,0,'Données projet'!$E$10+1,1))-AVERAGE(OFFSET($H$3,0,0,'Données projet'!$E$10+1,1))</f>
        <v>560.46996660256696</v>
      </c>
      <c r="AO111" s="59">
        <f t="shared" si="90"/>
        <v>175.49465199136262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234.00000000000003</v>
      </c>
      <c r="BE111" s="13">
        <f>BD111*VLOOKUP('Données projet'!$B$11,Paramètres!$A$1:$I$89,3,0)*VLOOKUP('Données projet'!$B$11,Paramètres!$A$1:$I$89,5,0)</f>
        <v>189.82080000000005</v>
      </c>
      <c r="BF111" s="13">
        <f t="shared" si="91"/>
        <v>47.500332100049796</v>
      </c>
      <c r="BG111" s="20">
        <f t="shared" si="61"/>
        <v>413.33430507425345</v>
      </c>
      <c r="BH111" s="59">
        <f t="shared" si="62"/>
        <v>706.66763840758676</v>
      </c>
      <c r="BI111" s="59">
        <f ca="1">AVERAGE(OFFSET($BH$3,0,0,'Données projet'!$E$11+1,1))-AVERAGE(OFFSET($H$3,0,0,'Données projet'!$E$11+1,1))</f>
        <v>181.20458942529478</v>
      </c>
      <c r="BJ111" s="59">
        <f t="shared" si="92"/>
        <v>144.05254691566421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26.585618992355133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26.585618992355133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8.2550000000000008</v>
      </c>
      <c r="BY111" s="12">
        <f>IF('Données projet'!$A$114&gt;35,BY110+BX111-CG110,IF(A111&lt;'Données projet'!$A$114,$BV$205^A111,IF(A111='Données projet'!$A$114,'Données projet'!$B$114,BY110+BX111-CG110)))</f>
        <v>375.03000000000009</v>
      </c>
      <c r="BZ111" s="13">
        <f>BY111*VLOOKUP('Données projet'!$B$12,Paramètres!$A$1:$I$89,3,0)*VLOOKUP('Données projet'!$B$12,Paramètres!$A$1:$I$89,5,0)</f>
        <v>409.53276000000011</v>
      </c>
      <c r="CA111" s="13">
        <f t="shared" si="93"/>
        <v>93.706628917108375</v>
      </c>
      <c r="CB111" s="20">
        <f t="shared" si="64"/>
        <v>876.47526903063056</v>
      </c>
      <c r="CC111" s="59">
        <f t="shared" si="65"/>
        <v>1169.8086023639639</v>
      </c>
      <c r="CD111" s="59">
        <f ca="1">AVERAGE(OFFSET($CC$3,0,0,'Données projet'!$E$12+1,1))-AVERAGE(OFFSET($H$3,0,0,'Données projet'!$E$12+1,1))</f>
        <v>584.62172668489256</v>
      </c>
      <c r="CE111" s="59">
        <f t="shared" si="94"/>
        <v>141.2899250963593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117.44786031734414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117.44786031734414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1299.1283183015551</v>
      </c>
      <c r="AN112" s="59">
        <f ca="1">AVERAGE(OFFSET($AM$3,0,0,'Données projet'!$E$10+1,1))-AVERAGE(OFFSET($H$3,0,0,'Données projet'!$E$10+1,1))</f>
        <v>560.46996660256696</v>
      </c>
      <c r="AO112" s="59">
        <f t="shared" si="90"/>
        <v>175.49465199136262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234.00000000000003</v>
      </c>
      <c r="BE112" s="13">
        <f>BD112*VLOOKUP('Données projet'!$B$11,Paramètres!$A$1:$I$89,3,0)*VLOOKUP('Données projet'!$B$11,Paramètres!$A$1:$I$89,5,0)</f>
        <v>189.82080000000005</v>
      </c>
      <c r="BF112" s="13">
        <f t="shared" si="91"/>
        <v>47.500332100049796</v>
      </c>
      <c r="BG112" s="20">
        <f t="shared" si="61"/>
        <v>413.33430507425345</v>
      </c>
      <c r="BH112" s="59">
        <f t="shared" si="62"/>
        <v>706.66763840758676</v>
      </c>
      <c r="BI112" s="59">
        <f ca="1">AVERAGE(OFFSET($BH$3,0,0,'Données projet'!$E$11+1,1))-AVERAGE(OFFSET($H$3,0,0,'Données projet'!$E$11+1,1))</f>
        <v>181.20458942529478</v>
      </c>
      <c r="BJ112" s="59">
        <f t="shared" si="92"/>
        <v>144.05254691566421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26.064291219541474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26.064291219541474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8.2550000000000008</v>
      </c>
      <c r="BY112" s="12">
        <f>IF('Données projet'!$A$114&gt;35,BY111+BX112-CG111,IF(A112&lt;'Données projet'!$A$114,$BV$205^A112,IF(A112='Données projet'!$A$114,'Données projet'!$B$114,BY111+BX112-CG111)))</f>
        <v>383.28500000000008</v>
      </c>
      <c r="BZ112" s="13">
        <f>BY112*VLOOKUP('Données projet'!$B$12,Paramètres!$A$1:$I$89,3,0)*VLOOKUP('Données projet'!$B$12,Paramètres!$A$1:$I$89,5,0)</f>
        <v>418.54722000000004</v>
      </c>
      <c r="CA112" s="13">
        <f t="shared" si="93"/>
        <v>95.5268531011899</v>
      </c>
      <c r="CB112" s="20">
        <f t="shared" si="64"/>
        <v>895.3456773179056</v>
      </c>
      <c r="CC112" s="59">
        <f t="shared" si="65"/>
        <v>1188.679010651239</v>
      </c>
      <c r="CD112" s="59">
        <f ca="1">AVERAGE(OFFSET($CC$3,0,0,'Données projet'!$E$12+1,1))-AVERAGE(OFFSET($H$3,0,0,'Données projet'!$E$12+1,1))</f>
        <v>584.62172668489256</v>
      </c>
      <c r="CE112" s="59">
        <f t="shared" si="94"/>
        <v>141.2899250963593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115.14477941264234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115.14477941264234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1318.1310874501712</v>
      </c>
      <c r="AN113" s="59">
        <f ca="1">AVERAGE(OFFSET($AM$3,0,0,'Données projet'!$E$10+1,1))-AVERAGE(OFFSET($H$3,0,0,'Données projet'!$E$10+1,1))</f>
        <v>560.46996660256696</v>
      </c>
      <c r="AO113" s="59">
        <f t="shared" si="90"/>
        <v>175.49465199136262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234.00000000000003</v>
      </c>
      <c r="BE113" s="13">
        <f>BD113*VLOOKUP('Données projet'!$B$11,Paramètres!$A$1:$I$89,3,0)*VLOOKUP('Données projet'!$B$11,Paramètres!$A$1:$I$89,5,0)</f>
        <v>189.82080000000005</v>
      </c>
      <c r="BF113" s="13">
        <f t="shared" si="91"/>
        <v>47.500332100049796</v>
      </c>
      <c r="BG113" s="20">
        <f t="shared" si="61"/>
        <v>413.33430507425345</v>
      </c>
      <c r="BH113" s="59">
        <f t="shared" si="62"/>
        <v>706.66763840758676</v>
      </c>
      <c r="BI113" s="59">
        <f ca="1">AVERAGE(OFFSET($BH$3,0,0,'Données projet'!$E$11+1,1))-AVERAGE(OFFSET($H$3,0,0,'Données projet'!$E$11+1,1))</f>
        <v>181.20458942529478</v>
      </c>
      <c r="BJ113" s="59">
        <f t="shared" si="92"/>
        <v>144.05254691566421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25.553186366374145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25.553186366374145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8.2550000000000008</v>
      </c>
      <c r="BY113" s="12">
        <f>IF('Données projet'!$A$114&gt;35,BY112+BX113-CG112,IF(A113&lt;'Données projet'!$A$114,$BV$205^A113,IF(A113='Données projet'!$A$114,'Données projet'!$B$114,BY112+BX113-CG112)))</f>
        <v>391.54000000000008</v>
      </c>
      <c r="BZ113" s="13">
        <f>BY113*VLOOKUP('Données projet'!$B$12,Paramètres!$A$1:$I$89,3,0)*VLOOKUP('Données projet'!$B$12,Paramètres!$A$1:$I$89,5,0)</f>
        <v>427.56168000000008</v>
      </c>
      <c r="CA113" s="13">
        <f t="shared" si="93"/>
        <v>97.342519390034767</v>
      </c>
      <c r="CB113" s="20">
        <f t="shared" si="64"/>
        <v>914.20814727097729</v>
      </c>
      <c r="CC113" s="59">
        <f t="shared" si="65"/>
        <v>1207.5414806043107</v>
      </c>
      <c r="CD113" s="59">
        <f ca="1">AVERAGE(OFFSET($CC$3,0,0,'Données projet'!$E$12+1,1))-AVERAGE(OFFSET($H$3,0,0,'Données projet'!$E$12+1,1))</f>
        <v>584.62172668489256</v>
      </c>
      <c r="CE113" s="59">
        <f t="shared" si="94"/>
        <v>141.2899250963593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112.88686051974109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112.88686051974109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1210.1719766536312</v>
      </c>
      <c r="AN114" s="59">
        <f ca="1">AVERAGE(OFFSET($AM$3,0,0,'Données projet'!$E$10+1,1))-AVERAGE(OFFSET($H$3,0,0,'Données projet'!$E$10+1,1))</f>
        <v>560.46996660256696</v>
      </c>
      <c r="AO114" s="59">
        <f t="shared" si="90"/>
        <v>175.49465199136262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234.00000000000003</v>
      </c>
      <c r="BE114" s="13">
        <f>BD114*VLOOKUP('Données projet'!$B$11,Paramètres!$A$1:$I$89,3,0)*VLOOKUP('Données projet'!$B$11,Paramètres!$A$1:$I$89,5,0)</f>
        <v>189.82080000000005</v>
      </c>
      <c r="BF114" s="13">
        <f t="shared" si="91"/>
        <v>47.500332100049796</v>
      </c>
      <c r="BG114" s="20">
        <f t="shared" si="61"/>
        <v>413.33430507425345</v>
      </c>
      <c r="BH114" s="59">
        <f t="shared" si="62"/>
        <v>706.66763840758676</v>
      </c>
      <c r="BI114" s="59">
        <f ca="1">AVERAGE(OFFSET($BH$3,0,0,'Données projet'!$E$11+1,1))-AVERAGE(OFFSET($H$3,0,0,'Données projet'!$E$11+1,1))</f>
        <v>181.20458942529478</v>
      </c>
      <c r="BJ114" s="59">
        <f t="shared" si="92"/>
        <v>144.05254691566421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25.052103967634253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25.052103967634253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8.2550000000000008</v>
      </c>
      <c r="BY114" s="12">
        <f>IF('Données projet'!$A$114&gt;35,BY113+BX114-CG113,IF(A114&lt;'Données projet'!$A$114,$BV$205^A114,IF(A114='Données projet'!$A$114,'Données projet'!$B$114,BY113+BX114-CG113)))</f>
        <v>399.79500000000007</v>
      </c>
      <c r="BZ114" s="13">
        <f>BY114*VLOOKUP('Données projet'!$B$12,Paramètres!$A$1:$I$89,3,0)*VLOOKUP('Données projet'!$B$12,Paramètres!$A$1:$I$89,5,0)</f>
        <v>436.57614000000007</v>
      </c>
      <c r="CA114" s="13">
        <f t="shared" si="93"/>
        <v>99.153734949708792</v>
      </c>
      <c r="CB114" s="20">
        <f t="shared" si="64"/>
        <v>933.06286553740949</v>
      </c>
      <c r="CC114" s="59">
        <f t="shared" si="65"/>
        <v>1226.3961988707429</v>
      </c>
      <c r="CD114" s="59">
        <f ca="1">AVERAGE(OFFSET($CC$3,0,0,'Données projet'!$E$12+1,1))-AVERAGE(OFFSET($H$3,0,0,'Données projet'!$E$12+1,1))</f>
        <v>584.62172668489256</v>
      </c>
      <c r="CE114" s="59">
        <f t="shared" si="94"/>
        <v>141.2899250963593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110.67321803913509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110.67321803913509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1229.3190173020832</v>
      </c>
      <c r="AN115" s="59">
        <f ca="1">AVERAGE(OFFSET($AM$3,0,0,'Données projet'!$E$10+1,1))-AVERAGE(OFFSET($H$3,0,0,'Données projet'!$E$10+1,1))</f>
        <v>560.46996660256696</v>
      </c>
      <c r="AO115" s="59">
        <f t="shared" si="90"/>
        <v>175.49465199136262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234.00000000000003</v>
      </c>
      <c r="BE115" s="13">
        <f>BD115*VLOOKUP('Données projet'!$B$11,Paramètres!$A$1:$I$89,3,0)*VLOOKUP('Données projet'!$B$11,Paramètres!$A$1:$I$89,5,0)</f>
        <v>189.82080000000005</v>
      </c>
      <c r="BF115" s="13">
        <f t="shared" si="91"/>
        <v>47.500332100049796</v>
      </c>
      <c r="BG115" s="20">
        <f t="shared" si="61"/>
        <v>413.33430507425345</v>
      </c>
      <c r="BH115" s="59">
        <f t="shared" si="62"/>
        <v>706.66763840758676</v>
      </c>
      <c r="BI115" s="59">
        <f ca="1">AVERAGE(OFFSET($BH$3,0,0,'Données projet'!$E$11+1,1))-AVERAGE(OFFSET($H$3,0,0,'Données projet'!$E$11+1,1))</f>
        <v>181.20458942529478</v>
      </c>
      <c r="BJ115" s="59">
        <f t="shared" si="92"/>
        <v>144.05254691566421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24.560847489103562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24.560847489103562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8.2550000000000008</v>
      </c>
      <c r="BY115" s="12">
        <f>IF('Données projet'!$A$114&gt;35,BY114+BX115-CG114,IF(A115&lt;'Données projet'!$A$114,$BV$205^A115,IF(A115='Données projet'!$A$114,'Données projet'!$B$114,BY114+BX115-CG114)))</f>
        <v>408.05000000000007</v>
      </c>
      <c r="BZ115" s="13">
        <f>BY115*VLOOKUP('Données projet'!$B$12,Paramètres!$A$1:$I$89,3,0)*VLOOKUP('Données projet'!$B$12,Paramètres!$A$1:$I$89,5,0)</f>
        <v>445.59060000000011</v>
      </c>
      <c r="CA115" s="13">
        <f t="shared" si="93"/>
        <v>100.96060226778923</v>
      </c>
      <c r="CB115" s="20">
        <f t="shared" si="64"/>
        <v>951.91001061639963</v>
      </c>
      <c r="CC115" s="59">
        <f t="shared" si="65"/>
        <v>1245.2433439497329</v>
      </c>
      <c r="CD115" s="59">
        <f ca="1">AVERAGE(OFFSET($CC$3,0,0,'Données projet'!$E$12+1,1))-AVERAGE(OFFSET($H$3,0,0,'Données projet'!$E$12+1,1))</f>
        <v>584.62172668489256</v>
      </c>
      <c r="CE115" s="59">
        <f t="shared" si="94"/>
        <v>141.2899250963593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108.50298373738519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108.50298373738519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1248.4582749883061</v>
      </c>
      <c r="AN116" s="59">
        <f ca="1">AVERAGE(OFFSET($AM$3,0,0,'Données projet'!$E$10+1,1))-AVERAGE(OFFSET($H$3,0,0,'Données projet'!$E$10+1,1))</f>
        <v>560.46996660256696</v>
      </c>
      <c r="AO116" s="59">
        <f t="shared" si="90"/>
        <v>175.49465199136262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234.00000000000003</v>
      </c>
      <c r="BE116" s="13">
        <f>BD116*VLOOKUP('Données projet'!$B$11,Paramètres!$A$1:$I$89,3,0)*VLOOKUP('Données projet'!$B$11,Paramètres!$A$1:$I$89,5,0)</f>
        <v>189.82080000000005</v>
      </c>
      <c r="BF116" s="13">
        <f t="shared" si="91"/>
        <v>47.500332100049796</v>
      </c>
      <c r="BG116" s="20">
        <f t="shared" si="61"/>
        <v>413.33430507425345</v>
      </c>
      <c r="BH116" s="59">
        <f t="shared" si="62"/>
        <v>706.66763840758676</v>
      </c>
      <c r="BI116" s="59">
        <f ca="1">AVERAGE(OFFSET($BH$3,0,0,'Données projet'!$E$11+1,1))-AVERAGE(OFFSET($H$3,0,0,'Données projet'!$E$11+1,1))</f>
        <v>181.20458942529478</v>
      </c>
      <c r="BJ116" s="59">
        <f t="shared" si="92"/>
        <v>144.05254691566421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24.079224250479996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24.079224250479996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8.2550000000000008</v>
      </c>
      <c r="BY116" s="12">
        <f>IF('Données projet'!$A$114&gt;35,BY115+BX116-CG115,IF(A116&lt;'Données projet'!$A$114,$BV$205^A116,IF(A116='Données projet'!$A$114,'Données projet'!$B$114,BY115+BX116-CG115)))</f>
        <v>416.30500000000006</v>
      </c>
      <c r="BZ116" s="13">
        <f>BY116*VLOOKUP('Données projet'!$B$12,Paramètres!$A$1:$I$89,3,0)*VLOOKUP('Données projet'!$B$12,Paramètres!$A$1:$I$89,5,0)</f>
        <v>454.60506000000004</v>
      </c>
      <c r="CA116" s="13">
        <f t="shared" si="93"/>
        <v>102.76321944805714</v>
      </c>
      <c r="CB116" s="20">
        <f t="shared" si="64"/>
        <v>970.74975337203284</v>
      </c>
      <c r="CC116" s="59">
        <f t="shared" si="65"/>
        <v>1264.0830867053662</v>
      </c>
      <c r="CD116" s="59">
        <f ca="1">AVERAGE(OFFSET($CC$3,0,0,'Données projet'!$E$12+1,1))-AVERAGE(OFFSET($H$3,0,0,'Données projet'!$E$12+1,1))</f>
        <v>584.62172668489256</v>
      </c>
      <c r="CE116" s="59">
        <f t="shared" si="94"/>
        <v>141.2899250963593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106.37530640658039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106.37530640658039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1267.5899274270118</v>
      </c>
      <c r="AN117" s="59">
        <f ca="1">AVERAGE(OFFSET($AM$3,0,0,'Données projet'!$E$10+1,1))-AVERAGE(OFFSET($H$3,0,0,'Données projet'!$E$10+1,1))</f>
        <v>560.46996660256696</v>
      </c>
      <c r="AO117" s="59">
        <f t="shared" si="90"/>
        <v>175.49465199136262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234.00000000000003</v>
      </c>
      <c r="BE117" s="13">
        <f>BD117*VLOOKUP('Données projet'!$B$11,Paramètres!$A$1:$I$89,3,0)*VLOOKUP('Données projet'!$B$11,Paramètres!$A$1:$I$89,5,0)</f>
        <v>189.82080000000005</v>
      </c>
      <c r="BF117" s="13">
        <f t="shared" si="91"/>
        <v>47.500332100049796</v>
      </c>
      <c r="BG117" s="20">
        <f t="shared" si="61"/>
        <v>413.33430507425345</v>
      </c>
      <c r="BH117" s="59">
        <f t="shared" si="62"/>
        <v>706.66763840758676</v>
      </c>
      <c r="BI117" s="59">
        <f ca="1">AVERAGE(OFFSET($BH$3,0,0,'Données projet'!$E$11+1,1))-AVERAGE(OFFSET($H$3,0,0,'Données projet'!$E$11+1,1))</f>
        <v>181.20458942529478</v>
      </c>
      <c r="BJ117" s="59">
        <f t="shared" si="92"/>
        <v>144.05254691566421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23.607045349804668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23.607045349804668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8.2550000000000008</v>
      </c>
      <c r="BX117" s="12">
        <f t="array" ref="BX117">INDEX(BW:BW,MIN(IF(ISNUMBER(BW117:BW313),ROW(BW117:BW313),"")))</f>
        <v>8.2550000000000008</v>
      </c>
      <c r="BY117" s="12">
        <f>IF('Données projet'!$A$114&gt;35,BY116+BX117-CG116,IF(A117&lt;'Données projet'!$A$114,$BV$205^A117,IF(A117='Données projet'!$A$114,'Données projet'!$B$114,BY116+BX117-CG116)))</f>
        <v>424.56000000000006</v>
      </c>
      <c r="BZ117" s="13">
        <f>BY117*VLOOKUP('Données projet'!$B$12,Paramètres!$A$1:$I$89,3,0)*VLOOKUP('Données projet'!$B$12,Paramètres!$A$1:$I$89,5,0)</f>
        <v>463.61952000000002</v>
      </c>
      <c r="CA117" s="13">
        <f t="shared" si="93"/>
        <v>104.56168048115646</v>
      </c>
      <c r="CB117" s="20">
        <f t="shared" si="64"/>
        <v>989.58225750468091</v>
      </c>
      <c r="CC117" s="59">
        <f t="shared" si="65"/>
        <v>1282.9155908380142</v>
      </c>
      <c r="CD117" s="59">
        <f ca="1">AVERAGE(OFFSET($CC$3,0,0,'Données projet'!$E$12+1,1))-AVERAGE(OFFSET($H$3,0,0,'Données projet'!$E$12+1,1))</f>
        <v>584.62172668489256</v>
      </c>
      <c r="CE117" s="59">
        <f t="shared" si="94"/>
        <v>141.2899250963593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0.43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133.39442905663213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133.39442905663213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1286.7141447939055</v>
      </c>
      <c r="AN118" s="59">
        <f ca="1">AVERAGE(OFFSET($AM$3,0,0,'Données projet'!$E$10+1,1))-AVERAGE(OFFSET($H$3,0,0,'Données projet'!$E$10+1,1))</f>
        <v>560.46996660256696</v>
      </c>
      <c r="AO118" s="59">
        <f t="shared" si="90"/>
        <v>175.49465199136262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234.00000000000003</v>
      </c>
      <c r="BE118" s="13">
        <f>BD118*VLOOKUP('Données projet'!$B$11,Paramètres!$A$1:$I$89,3,0)*VLOOKUP('Données projet'!$B$11,Paramètres!$A$1:$I$89,5,0)</f>
        <v>189.82080000000005</v>
      </c>
      <c r="BF118" s="13">
        <f t="shared" si="91"/>
        <v>47.500332100049796</v>
      </c>
      <c r="BG118" s="20">
        <f t="shared" si="61"/>
        <v>413.33430507425345</v>
      </c>
      <c r="BH118" s="59">
        <f t="shared" si="62"/>
        <v>706.66763840758676</v>
      </c>
      <c r="BI118" s="59">
        <f ca="1">AVERAGE(OFFSET($BH$3,0,0,'Données projet'!$E$11+1,1))-AVERAGE(OFFSET($H$3,0,0,'Données projet'!$E$11+1,1))</f>
        <v>181.20458942529478</v>
      </c>
      <c r="BJ118" s="59">
        <f t="shared" si="92"/>
        <v>144.05254691566421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23.144125589370891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23.144125589370891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8.3369999999999997</v>
      </c>
      <c r="BY118" s="12">
        <f>IF('Données projet'!$A$114&gt;35,BY117+BX118-CG117,IF(A118&lt;'Données projet'!$A$114,$BV$205^A118,IF(A118='Données projet'!$A$114,'Données projet'!$B$114,BY117+BX118-CG117)))</f>
        <v>376.82700000000006</v>
      </c>
      <c r="BZ118" s="13">
        <f>BY118*VLOOKUP('Données projet'!$B$12,Paramètres!$A$1:$I$89,3,0)*VLOOKUP('Données projet'!$B$12,Paramètres!$A$1:$I$89,5,0)</f>
        <v>411.49508400000002</v>
      </c>
      <c r="CA118" s="13">
        <f t="shared" si="93"/>
        <v>94.103260391968092</v>
      </c>
      <c r="CB118" s="20">
        <f t="shared" si="64"/>
        <v>880.58378314934441</v>
      </c>
      <c r="CC118" s="59">
        <f t="shared" si="65"/>
        <v>1173.9171164826778</v>
      </c>
      <c r="CD118" s="59">
        <f ca="1">AVERAGE(OFFSET($CC$3,0,0,'Données projet'!$E$12+1,1))-AVERAGE(OFFSET($H$3,0,0,'Données projet'!$E$12+1,1))</f>
        <v>584.62172668489256</v>
      </c>
      <c r="CE118" s="59">
        <f t="shared" si="94"/>
        <v>141.2899250963593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130.77864566539941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130.77864566539941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1305.8310901873938</v>
      </c>
      <c r="AN119" s="59">
        <f ca="1">AVERAGE(OFFSET($AM$3,0,0,'Données projet'!$E$10+1,1))-AVERAGE(OFFSET($H$3,0,0,'Données projet'!$E$10+1,1))</f>
        <v>560.46996660256696</v>
      </c>
      <c r="AO119" s="59">
        <f t="shared" si="90"/>
        <v>175.49465199136262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234.00000000000003</v>
      </c>
      <c r="BE119" s="13">
        <f>BD119*VLOOKUP('Données projet'!$B$11,Paramètres!$A$1:$I$89,3,0)*VLOOKUP('Données projet'!$B$11,Paramètres!$A$1:$I$89,5,0)</f>
        <v>189.82080000000005</v>
      </c>
      <c r="BF119" s="13">
        <f t="shared" si="91"/>
        <v>47.500332100049796</v>
      </c>
      <c r="BG119" s="20">
        <f t="shared" si="61"/>
        <v>413.33430507425345</v>
      </c>
      <c r="BH119" s="59">
        <f t="shared" si="62"/>
        <v>706.66763840758676</v>
      </c>
      <c r="BI119" s="59">
        <f ca="1">AVERAGE(OFFSET($BH$3,0,0,'Données projet'!$E$11+1,1))-AVERAGE(OFFSET($H$3,0,0,'Données projet'!$E$11+1,1))</f>
        <v>181.20458942529478</v>
      </c>
      <c r="BJ119" s="59">
        <f t="shared" si="92"/>
        <v>144.05254691566421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22.690283403086045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22.690283403086045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8.3369999999999997</v>
      </c>
      <c r="BY119" s="12">
        <f>IF('Données projet'!$A$114&gt;35,BY118+BX119-CG118,IF(A119&lt;'Données projet'!$A$114,$BV$205^A119,IF(A119='Données projet'!$A$114,'Données projet'!$B$114,BY118+BX119-CG118)))</f>
        <v>385.16400000000004</v>
      </c>
      <c r="BZ119" s="13">
        <f>BY119*VLOOKUP('Données projet'!$B$12,Paramètres!$A$1:$I$89,3,0)*VLOOKUP('Données projet'!$B$12,Paramètres!$A$1:$I$89,5,0)</f>
        <v>420.59908799999999</v>
      </c>
      <c r="CA119" s="13">
        <f t="shared" si="93"/>
        <v>95.940531107168511</v>
      </c>
      <c r="CB119" s="20">
        <f t="shared" si="64"/>
        <v>899.63983661165173</v>
      </c>
      <c r="CC119" s="59">
        <f t="shared" si="65"/>
        <v>1192.9731699449851</v>
      </c>
      <c r="CD119" s="59">
        <f ca="1">AVERAGE(OFFSET($CC$3,0,0,'Données projet'!$E$12+1,1))-AVERAGE(OFFSET($H$3,0,0,'Données projet'!$E$12+1,1))</f>
        <v>584.62172668489256</v>
      </c>
      <c r="CE119" s="59">
        <f t="shared" si="94"/>
        <v>141.2899250963593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128.21415619099844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128.21415619099844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1324.9409200536611</v>
      </c>
      <c r="AN120" s="59">
        <f ca="1">AVERAGE(OFFSET($AM$3,0,0,'Données projet'!$E$10+1,1))-AVERAGE(OFFSET($H$3,0,0,'Données projet'!$E$10+1,1))</f>
        <v>560.46996660256696</v>
      </c>
      <c r="AO120" s="59">
        <f t="shared" si="90"/>
        <v>175.49465199136262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234.00000000000003</v>
      </c>
      <c r="BE120" s="13">
        <f>BD120*VLOOKUP('Données projet'!$B$11,Paramètres!$A$1:$I$89,3,0)*VLOOKUP('Données projet'!$B$11,Paramètres!$A$1:$I$89,5,0)</f>
        <v>189.82080000000005</v>
      </c>
      <c r="BF120" s="13">
        <f t="shared" si="91"/>
        <v>47.500332100049796</v>
      </c>
      <c r="BG120" s="20">
        <f t="shared" si="61"/>
        <v>413.33430507425345</v>
      </c>
      <c r="BH120" s="59">
        <f t="shared" si="62"/>
        <v>706.66763840758676</v>
      </c>
      <c r="BI120" s="59">
        <f ca="1">AVERAGE(OFFSET($BH$3,0,0,'Données projet'!$E$11+1,1))-AVERAGE(OFFSET($H$3,0,0,'Données projet'!$E$11+1,1))</f>
        <v>181.20458942529478</v>
      </c>
      <c r="BJ120" s="59">
        <f t="shared" si="92"/>
        <v>144.05254691566421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22.245340785257845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22.245340785257845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8.3369999999999997</v>
      </c>
      <c r="BY120" s="12">
        <f>IF('Données projet'!$A$114&gt;35,BY119+BX120-CG119,IF(A120&lt;'Données projet'!$A$114,$BV$205^A120,IF(A120='Données projet'!$A$114,'Données projet'!$B$114,BY119+BX120-CG119)))</f>
        <v>393.50100000000003</v>
      </c>
      <c r="BZ120" s="13">
        <f>BY120*VLOOKUP('Données projet'!$B$12,Paramètres!$A$1:$I$89,3,0)*VLOOKUP('Données projet'!$B$12,Paramètres!$A$1:$I$89,5,0)</f>
        <v>429.70309199999997</v>
      </c>
      <c r="CA120" s="13">
        <f t="shared" si="93"/>
        <v>97.773178234645428</v>
      </c>
      <c r="CB120" s="20">
        <f t="shared" si="64"/>
        <v>918.68783732534075</v>
      </c>
      <c r="CC120" s="59">
        <f t="shared" si="65"/>
        <v>1212.021170658674</v>
      </c>
      <c r="CD120" s="59">
        <f ca="1">AVERAGE(OFFSET($CC$3,0,0,'Données projet'!$E$12+1,1))-AVERAGE(OFFSET($H$3,0,0,'Données projet'!$E$12+1,1))</f>
        <v>584.62172668489256</v>
      </c>
      <c r="CE120" s="59">
        <f t="shared" si="94"/>
        <v>141.2899250963593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125.69995479100633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125.69995479100633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1344.0437845786594</v>
      </c>
      <c r="AN121" s="59">
        <f ca="1">AVERAGE(OFFSET($AM$3,0,0,'Données projet'!$E$10+1,1))-AVERAGE(OFFSET($H$3,0,0,'Données projet'!$E$10+1,1))</f>
        <v>560.46996660256696</v>
      </c>
      <c r="AO121" s="59">
        <f t="shared" si="90"/>
        <v>175.49465199136262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234.00000000000003</v>
      </c>
      <c r="BE121" s="13">
        <f>BD121*VLOOKUP('Données projet'!$B$11,Paramètres!$A$1:$I$89,3,0)*VLOOKUP('Données projet'!$B$11,Paramètres!$A$1:$I$89,5,0)</f>
        <v>189.82080000000005</v>
      </c>
      <c r="BF121" s="13">
        <f t="shared" si="91"/>
        <v>47.500332100049796</v>
      </c>
      <c r="BG121" s="20">
        <f t="shared" si="61"/>
        <v>413.33430507425345</v>
      </c>
      <c r="BH121" s="59">
        <f t="shared" si="62"/>
        <v>706.66763840758676</v>
      </c>
      <c r="BI121" s="59">
        <f ca="1">AVERAGE(OFFSET($BH$3,0,0,'Données projet'!$E$11+1,1))-AVERAGE(OFFSET($H$3,0,0,'Données projet'!$E$11+1,1))</f>
        <v>181.20458942529478</v>
      </c>
      <c r="BJ121" s="59">
        <f t="shared" si="92"/>
        <v>144.05254691566421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21.809123220777057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21.809123220777057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8.3369999999999997</v>
      </c>
      <c r="BY121" s="12">
        <f>IF('Données projet'!$A$114&gt;35,BY120+BX121-CG120,IF(A121&lt;'Données projet'!$A$114,$BV$205^A121,IF(A121='Données projet'!$A$114,'Données projet'!$B$114,BY120+BX121-CG120)))</f>
        <v>401.83800000000002</v>
      </c>
      <c r="BZ121" s="13">
        <f>BY121*VLOOKUP('Données projet'!$B$12,Paramètres!$A$1:$I$89,3,0)*VLOOKUP('Données projet'!$B$12,Paramètres!$A$1:$I$89,5,0)</f>
        <v>438.80709600000006</v>
      </c>
      <c r="CA121" s="13">
        <f t="shared" si="93"/>
        <v>99.601311017269438</v>
      </c>
      <c r="CB121" s="20">
        <f t="shared" si="64"/>
        <v>937.72797555507771</v>
      </c>
      <c r="CC121" s="59">
        <f t="shared" si="65"/>
        <v>1231.0613088884111</v>
      </c>
      <c r="CD121" s="59">
        <f ca="1">AVERAGE(OFFSET($CC$3,0,0,'Données projet'!$E$12+1,1))-AVERAGE(OFFSET($H$3,0,0,'Données projet'!$E$12+1,1))</f>
        <v>584.62172668489256</v>
      </c>
      <c r="CE121" s="59">
        <f t="shared" si="94"/>
        <v>141.2899250963593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123.23505534695664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123.23505534695664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1363.1398280501503</v>
      </c>
      <c r="AN122" s="59">
        <f ca="1">AVERAGE(OFFSET($AM$3,0,0,'Données projet'!$E$10+1,1))-AVERAGE(OFFSET($H$3,0,0,'Données projet'!$E$10+1,1))</f>
        <v>560.46996660256696</v>
      </c>
      <c r="AO122" s="59">
        <f t="shared" si="90"/>
        <v>175.49465199136262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234.00000000000003</v>
      </c>
      <c r="BE122" s="13">
        <f>BD122*VLOOKUP('Données projet'!$B$11,Paramètres!$A$1:$I$89,3,0)*VLOOKUP('Données projet'!$B$11,Paramètres!$A$1:$I$89,5,0)</f>
        <v>189.82080000000005</v>
      </c>
      <c r="BF122" s="13">
        <f t="shared" si="91"/>
        <v>47.500332100049796</v>
      </c>
      <c r="BG122" s="20">
        <f t="shared" si="61"/>
        <v>413.33430507425345</v>
      </c>
      <c r="BH122" s="59">
        <f t="shared" si="62"/>
        <v>706.66763840758676</v>
      </c>
      <c r="BI122" s="59">
        <f ca="1">AVERAGE(OFFSET($BH$3,0,0,'Données projet'!$E$11+1,1))-AVERAGE(OFFSET($H$3,0,0,'Données projet'!$E$11+1,1))</f>
        <v>181.20458942529478</v>
      </c>
      <c r="BJ122" s="59">
        <f t="shared" si="92"/>
        <v>144.05254691566421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21.381459616669297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21.381459616669297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8.3369999999999997</v>
      </c>
      <c r="BY122" s="12">
        <f>IF('Données projet'!$A$114&gt;35,BY121+BX122-CG121,IF(A122&lt;'Données projet'!$A$114,$BV$205^A122,IF(A122='Données projet'!$A$114,'Données projet'!$B$114,BY121+BX122-CG121)))</f>
        <v>410.17500000000001</v>
      </c>
      <c r="BZ122" s="13">
        <f>BY122*VLOOKUP('Données projet'!$B$12,Paramètres!$A$1:$I$89,3,0)*VLOOKUP('Données projet'!$B$12,Paramètres!$A$1:$I$89,5,0)</f>
        <v>447.91110000000003</v>
      </c>
      <c r="CA122" s="13">
        <f t="shared" si="93"/>
        <v>101.42503390588769</v>
      </c>
      <c r="CB122" s="20">
        <f t="shared" si="64"/>
        <v>956.76043321942097</v>
      </c>
      <c r="CC122" s="59">
        <f t="shared" si="65"/>
        <v>1250.0937665527542</v>
      </c>
      <c r="CD122" s="59">
        <f ca="1">AVERAGE(OFFSET($CC$3,0,0,'Données projet'!$E$12+1,1))-AVERAGE(OFFSET($H$3,0,0,'Données projet'!$E$12+1,1))</f>
        <v>584.62172668489256</v>
      </c>
      <c r="CE122" s="59">
        <f t="shared" si="94"/>
        <v>141.2899250963593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120.81849107756456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120.81849107756456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1382.2291891925947</v>
      </c>
      <c r="AN123" s="59">
        <f ca="1">AVERAGE(OFFSET($AM$3,0,0,'Données projet'!$E$10+1,1))-AVERAGE(OFFSET($H$3,0,0,'Données projet'!$E$10+1,1))</f>
        <v>560.46996660256696</v>
      </c>
      <c r="AO123" s="59">
        <f t="shared" si="90"/>
        <v>175.49465199136262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189.82080000000005</v>
      </c>
      <c r="BF123" s="13">
        <f t="shared" si="91"/>
        <v>47.500332100049796</v>
      </c>
      <c r="BG123" s="20">
        <f t="shared" si="61"/>
        <v>413.33430507425345</v>
      </c>
      <c r="BH123" s="59">
        <f t="shared" si="62"/>
        <v>706.66763840758676</v>
      </c>
      <c r="BI123" s="59">
        <f ca="1">AVERAGE(OFFSET($BH$3,0,0,'Données projet'!$E$11+1,1))-AVERAGE(OFFSET($H$3,0,0,'Données projet'!$E$11+1,1))</f>
        <v>181.20458942529478</v>
      </c>
      <c r="BJ123" s="59">
        <f t="shared" si="92"/>
        <v>144.05254691566421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20.962182234989047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20.962182234989047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8.3369999999999997</v>
      </c>
      <c r="BY123" s="12">
        <f>IF('Données projet'!$A$114&gt;35,BY122+BX123-CG122,IF(A123&lt;'Données projet'!$A$114,$BV$205^A123,IF(A123='Données projet'!$A$114,'Données projet'!$B$114,BY122+BX123-CG122)))</f>
        <v>418.512</v>
      </c>
      <c r="BZ123" s="13">
        <f>BY123*VLOOKUP('Données projet'!$B$12,Paramètres!$A$1:$I$89,3,0)*VLOOKUP('Données projet'!$B$12,Paramètres!$A$1:$I$89,5,0)</f>
        <v>457.01510400000001</v>
      </c>
      <c r="CA123" s="13">
        <f t="shared" si="93"/>
        <v>103.24444686258714</v>
      </c>
      <c r="CB123" s="20">
        <f t="shared" si="64"/>
        <v>975.78538441900582</v>
      </c>
      <c r="CC123" s="59">
        <f t="shared" si="65"/>
        <v>1269.1187177523391</v>
      </c>
      <c r="CD123" s="59">
        <f ca="1">AVERAGE(OFFSET($CC$3,0,0,'Données projet'!$E$12+1,1))-AVERAGE(OFFSET($H$3,0,0,'Données projet'!$E$12+1,1))</f>
        <v>584.62172668489256</v>
      </c>
      <c r="CE123" s="59">
        <f t="shared" si="94"/>
        <v>141.2899250963593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118.4493141595366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118.4493141595366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1287.3131939893995</v>
      </c>
      <c r="AN124" s="59">
        <f ca="1">AVERAGE(OFFSET($AM$3,0,0,'Données projet'!$E$10+1,1))-AVERAGE(OFFSET($H$3,0,0,'Données projet'!$E$10+1,1))</f>
        <v>560.46996660256696</v>
      </c>
      <c r="AO124" s="59">
        <f t="shared" si="90"/>
        <v>175.49465199136262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234.00000000000003</v>
      </c>
      <c r="BE124" s="13">
        <f>BD124*VLOOKUP('Données projet'!$B$11,Paramètres!$A$1:$I$89,3,0)*VLOOKUP('Données projet'!$B$11,Paramètres!$A$1:$I$89,5,0)</f>
        <v>189.82080000000005</v>
      </c>
      <c r="BF124" s="13">
        <f t="shared" si="91"/>
        <v>47.500332100049796</v>
      </c>
      <c r="BG124" s="20">
        <f t="shared" si="61"/>
        <v>413.33430507425345</v>
      </c>
      <c r="BH124" s="59">
        <f t="shared" si="62"/>
        <v>706.66763840758676</v>
      </c>
      <c r="BI124" s="59">
        <f ca="1">AVERAGE(OFFSET($BH$3,0,0,'Données projet'!$E$11+1,1))-AVERAGE(OFFSET($H$3,0,0,'Données projet'!$E$11+1,1))</f>
        <v>181.20458942529478</v>
      </c>
      <c r="BJ124" s="59">
        <f t="shared" si="92"/>
        <v>144.05254691566421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20.551126627029596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20.551126627029596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8.3369999999999997</v>
      </c>
      <c r="BY124" s="12">
        <f>IF('Données projet'!$A$114&gt;35,BY123+BX124-CG123,IF(A124&lt;'Données projet'!$A$114,$BV$205^A124,IF(A124='Données projet'!$A$114,'Données projet'!$B$114,BY123+BX124-CG123)))</f>
        <v>426.84899999999999</v>
      </c>
      <c r="BZ124" s="13">
        <f>BY124*VLOOKUP('Données projet'!$B$12,Paramètres!$A$1:$I$89,3,0)*VLOOKUP('Données projet'!$B$12,Paramètres!$A$1:$I$89,5,0)</f>
        <v>466.11910799999998</v>
      </c>
      <c r="CA124" s="13">
        <f t="shared" si="93"/>
        <v>105.0596456391097</v>
      </c>
      <c r="CB124" s="20">
        <f t="shared" si="64"/>
        <v>994.80299592144922</v>
      </c>
      <c r="CC124" s="59">
        <f t="shared" si="65"/>
        <v>1288.1363292547826</v>
      </c>
      <c r="CD124" s="59">
        <f ca="1">AVERAGE(OFFSET($CC$3,0,0,'Données projet'!$E$12+1,1))-AVERAGE(OFFSET($H$3,0,0,'Données projet'!$E$12+1,1))</f>
        <v>584.62172668489256</v>
      </c>
      <c r="CE124" s="59">
        <f t="shared" si="94"/>
        <v>141.2899250963593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116.12659535581592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116.12659535581592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1306.5602565635338</v>
      </c>
      <c r="AN125" s="59">
        <f ca="1">AVERAGE(OFFSET($AM$3,0,0,'Données projet'!$E$10+1,1))-AVERAGE(OFFSET($H$3,0,0,'Données projet'!$E$10+1,1))</f>
        <v>560.46996660256696</v>
      </c>
      <c r="AO125" s="59">
        <f t="shared" si="90"/>
        <v>175.49465199136262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234.00000000000003</v>
      </c>
      <c r="BE125" s="13">
        <f>BD125*VLOOKUP('Données projet'!$B$11,Paramètres!$A$1:$I$89,3,0)*VLOOKUP('Données projet'!$B$11,Paramètres!$A$1:$I$89,5,0)</f>
        <v>189.82080000000005</v>
      </c>
      <c r="BF125" s="13">
        <f t="shared" si="91"/>
        <v>47.500332100049796</v>
      </c>
      <c r="BG125" s="20">
        <f t="shared" si="61"/>
        <v>413.33430507425345</v>
      </c>
      <c r="BH125" s="59">
        <f t="shared" si="62"/>
        <v>706.66763840758676</v>
      </c>
      <c r="BI125" s="59">
        <f ca="1">AVERAGE(OFFSET($BH$3,0,0,'Données projet'!$E$11+1,1))-AVERAGE(OFFSET($H$3,0,0,'Données projet'!$E$11+1,1))</f>
        <v>181.20458942529478</v>
      </c>
      <c r="BJ125" s="59">
        <f t="shared" si="92"/>
        <v>144.05254691566421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20.148131568823064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20.148131568823064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8.3369999999999997</v>
      </c>
      <c r="BY125" s="12">
        <f>IF('Données projet'!$A$114&gt;35,BY124+BX125-CG124,IF(A125&lt;'Données projet'!$A$114,$BV$205^A125,IF(A125='Données projet'!$A$114,'Données projet'!$B$114,BY124+BX125-CG124)))</f>
        <v>435.18599999999998</v>
      </c>
      <c r="BZ125" s="13">
        <f>BY125*VLOOKUP('Données projet'!$B$12,Paramètres!$A$1:$I$89,3,0)*VLOOKUP('Données projet'!$B$12,Paramètres!$A$1:$I$89,5,0)</f>
        <v>475.22311199999996</v>
      </c>
      <c r="CA125" s="13">
        <f t="shared" si="93"/>
        <v>106.87072203290123</v>
      </c>
      <c r="CB125" s="20">
        <f t="shared" si="64"/>
        <v>1013.813427607303</v>
      </c>
      <c r="CC125" s="59">
        <f t="shared" si="65"/>
        <v>1307.1467609406363</v>
      </c>
      <c r="CD125" s="59">
        <f ca="1">AVERAGE(OFFSET($CC$3,0,0,'Données projet'!$E$12+1,1))-AVERAGE(OFFSET($H$3,0,0,'Données projet'!$E$12+1,1))</f>
        <v>584.62172668489256</v>
      </c>
      <c r="CE125" s="59">
        <f t="shared" si="94"/>
        <v>141.2899250963593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113.84942365111763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113.84942365111763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1325.8001121452089</v>
      </c>
      <c r="AN126" s="59">
        <f ca="1">AVERAGE(OFFSET($AM$3,0,0,'Données projet'!$E$10+1,1))-AVERAGE(OFFSET($H$3,0,0,'Données projet'!$E$10+1,1))</f>
        <v>560.46996660256696</v>
      </c>
      <c r="AO126" s="59">
        <f t="shared" si="90"/>
        <v>175.49465199136262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234.00000000000003</v>
      </c>
      <c r="BE126" s="13">
        <f>BD126*VLOOKUP('Données projet'!$B$11,Paramètres!$A$1:$I$89,3,0)*VLOOKUP('Données projet'!$B$11,Paramètres!$A$1:$I$89,5,0)</f>
        <v>189.82080000000005</v>
      </c>
      <c r="BF126" s="13">
        <f t="shared" si="91"/>
        <v>47.500332100049796</v>
      </c>
      <c r="BG126" s="20">
        <f t="shared" si="61"/>
        <v>413.33430507425345</v>
      </c>
      <c r="BH126" s="59">
        <f t="shared" si="62"/>
        <v>706.66763840758676</v>
      </c>
      <c r="BI126" s="59">
        <f ca="1">AVERAGE(OFFSET($BH$3,0,0,'Données projet'!$E$11+1,1))-AVERAGE(OFFSET($H$3,0,0,'Données projet'!$E$11+1,1))</f>
        <v>181.20458942529478</v>
      </c>
      <c r="BJ126" s="59">
        <f t="shared" si="92"/>
        <v>144.05254691566421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19.75303899790525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19.75303899790525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8.3369999999999997</v>
      </c>
      <c r="BY126" s="12">
        <f>IF('Données projet'!$A$114&gt;35,BY125+BX126-CG125,IF(A126&lt;'Données projet'!$A$114,$BV$205^A126,IF(A126='Données projet'!$A$114,'Données projet'!$B$114,BY125+BX126-CG125)))</f>
        <v>443.52299999999997</v>
      </c>
      <c r="BZ126" s="13">
        <f>BY126*VLOOKUP('Données projet'!$B$12,Paramètres!$A$1:$I$89,3,0)*VLOOKUP('Données projet'!$B$12,Paramètres!$A$1:$I$89,5,0)</f>
        <v>484.32711599999999</v>
      </c>
      <c r="CA126" s="13">
        <f t="shared" si="93"/>
        <v>108.67776412298494</v>
      </c>
      <c r="CB126" s="20">
        <f t="shared" si="64"/>
        <v>1032.8168328808654</v>
      </c>
      <c r="CC126" s="59">
        <f t="shared" si="65"/>
        <v>1326.1501662141986</v>
      </c>
      <c r="CD126" s="59">
        <f ca="1">AVERAGE(OFFSET($CC$3,0,0,'Données projet'!$E$12+1,1))-AVERAGE(OFFSET($H$3,0,0,'Données projet'!$E$12+1,1))</f>
        <v>584.62172668489256</v>
      </c>
      <c r="CE126" s="59">
        <f t="shared" si="94"/>
        <v>141.2899250963593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111.61690589461088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111.61690589461088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1345.0329137572667</v>
      </c>
      <c r="AN127" s="59">
        <f ca="1">AVERAGE(OFFSET($AM$3,0,0,'Données projet'!$E$10+1,1))-AVERAGE(OFFSET($H$3,0,0,'Données projet'!$E$10+1,1))</f>
        <v>560.46996660256696</v>
      </c>
      <c r="AO127" s="59">
        <f t="shared" si="90"/>
        <v>175.49465199136262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234.00000000000003</v>
      </c>
      <c r="BE127" s="13">
        <f>BD127*VLOOKUP('Données projet'!$B$11,Paramètres!$A$1:$I$89,3,0)*VLOOKUP('Données projet'!$B$11,Paramètres!$A$1:$I$89,5,0)</f>
        <v>189.82080000000005</v>
      </c>
      <c r="BF127" s="13">
        <f t="shared" si="91"/>
        <v>47.500332100049796</v>
      </c>
      <c r="BG127" s="20">
        <f t="shared" si="61"/>
        <v>413.33430507425345</v>
      </c>
      <c r="BH127" s="59">
        <f t="shared" si="62"/>
        <v>706.66763840758676</v>
      </c>
      <c r="BI127" s="59">
        <f ca="1">AVERAGE(OFFSET($BH$3,0,0,'Données projet'!$E$11+1,1))-AVERAGE(OFFSET($H$3,0,0,'Données projet'!$E$11+1,1))</f>
        <v>181.20458942529478</v>
      </c>
      <c r="BJ127" s="59">
        <f t="shared" si="92"/>
        <v>144.05254691566421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19.365693951320459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19.365693951320459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8.3369999999999997</v>
      </c>
      <c r="BX127" s="12">
        <f t="array" ref="BX127">INDEX(BW:BW,MIN(IF(ISNUMBER(BW127:BW323),ROW(BW127:BW323),"")))</f>
        <v>8.3369999999999997</v>
      </c>
      <c r="BY127" s="12">
        <f>IF('Données projet'!$A$114&gt;35,BY126+BX127-CG126,IF(A127&lt;'Données projet'!$A$114,$BV$205^A127,IF(A127='Données projet'!$A$114,'Données projet'!$B$114,BY126+BX127-CG126)))</f>
        <v>451.85999999999996</v>
      </c>
      <c r="BZ127" s="13">
        <f>BY127*VLOOKUP('Données projet'!$B$12,Paramètres!$A$1:$I$89,3,0)*VLOOKUP('Données projet'!$B$12,Paramètres!$A$1:$I$89,5,0)</f>
        <v>493.43111999999996</v>
      </c>
      <c r="CA127" s="13">
        <f t="shared" si="93"/>
        <v>110.48085648759901</v>
      </c>
      <c r="CB127" s="20">
        <f t="shared" si="64"/>
        <v>1051.8133590492348</v>
      </c>
      <c r="CC127" s="59">
        <f t="shared" si="65"/>
        <v>1345.1466923825681</v>
      </c>
      <c r="CD127" s="59">
        <f ca="1">AVERAGE(OFFSET($CC$3,0,0,'Données projet'!$E$12+1,1))-AVERAGE(OFFSET($H$3,0,0,'Données projet'!$E$12+1,1))</f>
        <v>584.62172668489256</v>
      </c>
      <c r="CE127" s="59">
        <f t="shared" si="94"/>
        <v>141.2899250963593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0.43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136.69568423895859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136.69568423895859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1364.2588083778039</v>
      </c>
      <c r="AN128" s="59">
        <f ca="1">AVERAGE(OFFSET($AM$3,0,0,'Données projet'!$E$10+1,1))-AVERAGE(OFFSET($H$3,0,0,'Données projet'!$E$10+1,1))</f>
        <v>560.46996660256696</v>
      </c>
      <c r="AO128" s="59">
        <f t="shared" si="90"/>
        <v>175.49465199136262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234.00000000000003</v>
      </c>
      <c r="BE128" s="13">
        <f>BD128*VLOOKUP('Données projet'!$B$11,Paramètres!$A$1:$I$89,3,0)*VLOOKUP('Données projet'!$B$11,Paramètres!$A$1:$I$89,5,0)</f>
        <v>189.82080000000005</v>
      </c>
      <c r="BF128" s="13">
        <f t="shared" si="91"/>
        <v>47.500332100049796</v>
      </c>
      <c r="BG128" s="20">
        <f t="shared" si="61"/>
        <v>413.33430507425345</v>
      </c>
      <c r="BH128" s="59">
        <f t="shared" si="62"/>
        <v>706.66763840758676</v>
      </c>
      <c r="BI128" s="59">
        <f ca="1">AVERAGE(OFFSET($BH$3,0,0,'Données projet'!$E$11+1,1))-AVERAGE(OFFSET($H$3,0,0,'Données projet'!$E$11+1,1))</f>
        <v>181.20458942529478</v>
      </c>
      <c r="BJ128" s="59">
        <f t="shared" si="92"/>
        <v>144.05254691566421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18.985944504842045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18.985944504842045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8.4949999999999939</v>
      </c>
      <c r="BY128" s="12">
        <f>IF('Données projet'!$A$114&gt;35,BY127+BX128-CG127,IF(A128&lt;'Données projet'!$A$114,$BV$205^A128,IF(A128='Données projet'!$A$114,'Données projet'!$B$114,BY127+BX128-CG127)))</f>
        <v>407.82499999999993</v>
      </c>
      <c r="BZ128" s="13">
        <f>BY128*VLOOKUP('Données projet'!$B$12,Paramètres!$A$1:$I$89,3,0)*VLOOKUP('Données projet'!$B$12,Paramètres!$A$1:$I$89,5,0)</f>
        <v>445.34489999999988</v>
      </c>
      <c r="CA128" s="13">
        <f t="shared" si="93"/>
        <v>100.91141069417796</v>
      </c>
      <c r="CB128" s="20">
        <f t="shared" si="64"/>
        <v>951.39640779235981</v>
      </c>
      <c r="CC128" s="59">
        <f t="shared" si="65"/>
        <v>1244.7297411256932</v>
      </c>
      <c r="CD128" s="59">
        <f ca="1">AVERAGE(OFFSET($CC$3,0,0,'Données projet'!$E$12+1,1))-AVERAGE(OFFSET($H$3,0,0,'Données projet'!$E$12+1,1))</f>
        <v>584.62172668489256</v>
      </c>
      <c r="CE128" s="59">
        <f t="shared" si="94"/>
        <v>141.2899250963593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134.01516524716729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134.01516524716729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1383.4779372853532</v>
      </c>
      <c r="AN129" s="59">
        <f ca="1">AVERAGE(OFFSET($AM$3,0,0,'Données projet'!$E$10+1,1))-AVERAGE(OFFSET($H$3,0,0,'Données projet'!$E$10+1,1))</f>
        <v>560.46996660256696</v>
      </c>
      <c r="AO129" s="59">
        <f t="shared" si="90"/>
        <v>175.49465199136262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234.00000000000003</v>
      </c>
      <c r="BE129" s="13">
        <f>BD129*VLOOKUP('Données projet'!$B$11,Paramètres!$A$1:$I$89,3,0)*VLOOKUP('Données projet'!$B$11,Paramètres!$A$1:$I$89,5,0)</f>
        <v>189.82080000000005</v>
      </c>
      <c r="BF129" s="13">
        <f t="shared" si="91"/>
        <v>47.500332100049796</v>
      </c>
      <c r="BG129" s="20">
        <f t="shared" si="61"/>
        <v>413.33430507425345</v>
      </c>
      <c r="BH129" s="59">
        <f t="shared" si="62"/>
        <v>706.66763840758676</v>
      </c>
      <c r="BI129" s="59">
        <f ca="1">AVERAGE(OFFSET($BH$3,0,0,'Données projet'!$E$11+1,1))-AVERAGE(OFFSET($H$3,0,0,'Données projet'!$E$11+1,1))</f>
        <v>181.20458942529478</v>
      </c>
      <c r="BJ129" s="59">
        <f t="shared" si="92"/>
        <v>144.05254691566421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18.613641713384784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18.613641713384784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8.4949999999999939</v>
      </c>
      <c r="BY129" s="12">
        <f>IF('Données projet'!$A$114&gt;35,BY128+BX129-CG128,IF(A129&lt;'Données projet'!$A$114,$BV$205^A129,IF(A129='Données projet'!$A$114,'Données projet'!$B$114,BY128+BX129-CG128)))</f>
        <v>416.31999999999994</v>
      </c>
      <c r="BZ129" s="13">
        <f>BY129*VLOOKUP('Données projet'!$B$12,Paramètres!$A$1:$I$89,3,0)*VLOOKUP('Données projet'!$B$12,Paramètres!$A$1:$I$89,5,0)</f>
        <v>454.62143999999989</v>
      </c>
      <c r="CA129" s="13">
        <f t="shared" si="93"/>
        <v>102.76649113793452</v>
      </c>
      <c r="CB129" s="20">
        <f t="shared" si="64"/>
        <v>970.78398006523582</v>
      </c>
      <c r="CC129" s="59">
        <f t="shared" si="65"/>
        <v>1264.1173133985692</v>
      </c>
      <c r="CD129" s="59">
        <f ca="1">AVERAGE(OFFSET($CC$3,0,0,'Données projet'!$E$12+1,1))-AVERAGE(OFFSET($H$3,0,0,'Données projet'!$E$12+1,1))</f>
        <v>584.62172668489256</v>
      </c>
      <c r="CE129" s="59">
        <f t="shared" si="94"/>
        <v>141.2899250963593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131.38720959784987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131.38720959784987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1402.6904363784961</v>
      </c>
      <c r="AN130" s="59">
        <f ca="1">AVERAGE(OFFSET($AM$3,0,0,'Données projet'!$E$10+1,1))-AVERAGE(OFFSET($H$3,0,0,'Données projet'!$E$10+1,1))</f>
        <v>560.46996660256696</v>
      </c>
      <c r="AO130" s="59">
        <f t="shared" si="90"/>
        <v>175.49465199136262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234.00000000000003</v>
      </c>
      <c r="BE130" s="13">
        <f>BD130*VLOOKUP('Données projet'!$B$11,Paramètres!$A$1:$I$89,3,0)*VLOOKUP('Données projet'!$B$11,Paramètres!$A$1:$I$89,5,0)</f>
        <v>189.82080000000005</v>
      </c>
      <c r="BF130" s="13">
        <f t="shared" si="91"/>
        <v>47.500332100049796</v>
      </c>
      <c r="BG130" s="20">
        <f t="shared" si="61"/>
        <v>413.33430507425345</v>
      </c>
      <c r="BH130" s="59">
        <f t="shared" si="62"/>
        <v>706.66763840758676</v>
      </c>
      <c r="BI130" s="59">
        <f ca="1">AVERAGE(OFFSET($BH$3,0,0,'Données projet'!$E$11+1,1))-AVERAGE(OFFSET($H$3,0,0,'Données projet'!$E$11+1,1))</f>
        <v>181.20458942529478</v>
      </c>
      <c r="BJ130" s="59">
        <f t="shared" si="92"/>
        <v>144.05254691566421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18.248639552585718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18.248639552585718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8.4949999999999939</v>
      </c>
      <c r="BY130" s="12">
        <f>IF('Données projet'!$A$114&gt;35,BY129+BX130-CG129,IF(A130&lt;'Données projet'!$A$114,$BV$205^A130,IF(A130='Données projet'!$A$114,'Données projet'!$B$114,BY129+BX130-CG129)))</f>
        <v>424.81499999999994</v>
      </c>
      <c r="BZ130" s="13">
        <f>BY130*VLOOKUP('Données projet'!$B$12,Paramètres!$A$1:$I$89,3,0)*VLOOKUP('Données projet'!$B$12,Paramètres!$A$1:$I$89,5,0)</f>
        <v>463.8979799999999</v>
      </c>
      <c r="CA130" s="13">
        <f t="shared" si="93"/>
        <v>104.61717041273698</v>
      </c>
      <c r="CB130" s="20">
        <f t="shared" si="64"/>
        <v>990.16388696884985</v>
      </c>
      <c r="CC130" s="59">
        <f t="shared" si="65"/>
        <v>1283.4972203021832</v>
      </c>
      <c r="CD130" s="59">
        <f ca="1">AVERAGE(OFFSET($CC$3,0,0,'Données projet'!$E$12+1,1))-AVERAGE(OFFSET($H$3,0,0,'Données projet'!$E$12+1,1))</f>
        <v>584.62172668489256</v>
      </c>
      <c r="CE130" s="59">
        <f t="shared" si="94"/>
        <v>141.2899250963593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128.81078655592088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128.81078655592088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1421.8964364722171</v>
      </c>
      <c r="AN131" s="59">
        <f ca="1">AVERAGE(OFFSET($AM$3,0,0,'Données projet'!$E$10+1,1))-AVERAGE(OFFSET($H$3,0,0,'Données projet'!$E$10+1,1))</f>
        <v>560.46996660256696</v>
      </c>
      <c r="AO131" s="59">
        <f t="shared" si="90"/>
        <v>175.49465199136262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234.00000000000003</v>
      </c>
      <c r="BE131" s="13">
        <f>BD131*VLOOKUP('Données projet'!$B$11,Paramètres!$A$1:$I$89,3,0)*VLOOKUP('Données projet'!$B$11,Paramètres!$A$1:$I$89,5,0)</f>
        <v>189.82080000000005</v>
      </c>
      <c r="BF131" s="13">
        <f t="shared" si="91"/>
        <v>47.500332100049796</v>
      </c>
      <c r="BG131" s="20">
        <f t="shared" si="61"/>
        <v>413.33430507425345</v>
      </c>
      <c r="BH131" s="59">
        <f t="shared" si="62"/>
        <v>706.66763840758676</v>
      </c>
      <c r="BI131" s="59">
        <f ca="1">AVERAGE(OFFSET($BH$3,0,0,'Données projet'!$E$11+1,1))-AVERAGE(OFFSET($H$3,0,0,'Données projet'!$E$11+1,1))</f>
        <v>181.20458942529478</v>
      </c>
      <c r="BJ131" s="59">
        <f t="shared" si="92"/>
        <v>144.05254691566421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17.890794861530587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17.890794861530587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8.4949999999999939</v>
      </c>
      <c r="BY131" s="12">
        <f>IF('Données projet'!$A$114&gt;35,BY130+BX131-CG130,IF(A131&lt;'Données projet'!$A$114,$BV$205^A131,IF(A131='Données projet'!$A$114,'Données projet'!$B$114,BY130+BX131-CG130)))</f>
        <v>433.30999999999995</v>
      </c>
      <c r="BZ131" s="13">
        <f>BY131*VLOOKUP('Données projet'!$B$12,Paramètres!$A$1:$I$89,3,0)*VLOOKUP('Données projet'!$B$12,Paramètres!$A$1:$I$89,5,0)</f>
        <v>473.17451999999992</v>
      </c>
      <c r="CA131" s="13">
        <f t="shared" si="93"/>
        <v>106.46354667179045</v>
      </c>
      <c r="CB131" s="20">
        <f t="shared" si="64"/>
        <v>1009.5362994533681</v>
      </c>
      <c r="CC131" s="59">
        <f t="shared" si="65"/>
        <v>1302.8696327867015</v>
      </c>
      <c r="CD131" s="59">
        <f ca="1">AVERAGE(OFFSET($CC$3,0,0,'Données projet'!$E$12+1,1))-AVERAGE(OFFSET($H$3,0,0,'Données projet'!$E$12+1,1))</f>
        <v>584.62172668489256</v>
      </c>
      <c r="CE131" s="59">
        <f t="shared" si="94"/>
        <v>141.2899250963593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126.28488559838125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126.28488559838125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1441.0960635730698</v>
      </c>
      <c r="AN132" s="59">
        <f ca="1">AVERAGE(OFFSET($AM$3,0,0,'Données projet'!$E$10+1,1))-AVERAGE(OFFSET($H$3,0,0,'Données projet'!$E$10+1,1))</f>
        <v>560.46996660256696</v>
      </c>
      <c r="AO132" s="59">
        <f t="shared" si="90"/>
        <v>175.49465199136262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234.00000000000003</v>
      </c>
      <c r="BE132" s="13">
        <f>BD132*VLOOKUP('Données projet'!$B$11,Paramètres!$A$1:$I$89,3,0)*VLOOKUP('Données projet'!$B$11,Paramètres!$A$1:$I$89,5,0)</f>
        <v>189.82080000000005</v>
      </c>
      <c r="BF132" s="13">
        <f t="shared" si="91"/>
        <v>47.500332100049796</v>
      </c>
      <c r="BG132" s="20">
        <f t="shared" ref="BG132:BG153" si="115">(BE132+BF132)*0.475*44/12</f>
        <v>413.33430507425345</v>
      </c>
      <c r="BH132" s="59">
        <f t="shared" ref="BH132:BH195" si="116">BG132+(AY132+AZ132)*44/12</f>
        <v>706.66763840758676</v>
      </c>
      <c r="BI132" s="59">
        <f ca="1">AVERAGE(OFFSET($BH$3,0,0,'Données projet'!$E$11+1,1))-AVERAGE(OFFSET($H$3,0,0,'Données projet'!$E$11+1,1))</f>
        <v>181.20458942529478</v>
      </c>
      <c r="BJ132" s="59">
        <f t="shared" si="92"/>
        <v>144.05254691566421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17.539967286603336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17.539967286603336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8.4949999999999939</v>
      </c>
      <c r="BY132" s="12">
        <f>IF('Données projet'!$A$114&gt;35,BY131+BX132-CG131,IF(A132&lt;'Données projet'!$A$114,$BV$205^A132,IF(A132='Données projet'!$A$114,'Données projet'!$B$114,BY131+BX132-CG131)))</f>
        <v>441.80499999999995</v>
      </c>
      <c r="BZ132" s="13">
        <f>BY132*VLOOKUP('Données projet'!$B$12,Paramètres!$A$1:$I$89,3,0)*VLOOKUP('Données projet'!$B$12,Paramètres!$A$1:$I$89,5,0)</f>
        <v>482.45105999999998</v>
      </c>
      <c r="CA132" s="13">
        <f t="shared" si="93"/>
        <v>108.30571399960745</v>
      </c>
      <c r="CB132" s="20">
        <f t="shared" ref="CB132:CB153" si="118">(BZ132+CA132)*0.475*44/12</f>
        <v>1028.9013813826496</v>
      </c>
      <c r="CC132" s="59">
        <f t="shared" ref="CC132:CC195" si="119">CB132+(BT132+BU132)*44/12</f>
        <v>1322.2347147159828</v>
      </c>
      <c r="CD132" s="59">
        <f ca="1">AVERAGE(OFFSET($CC$3,0,0,'Données projet'!$E$12+1,1))-AVERAGE(OFFSET($H$3,0,0,'Données projet'!$E$12+1,1))</f>
        <v>584.62172668489256</v>
      </c>
      <c r="CE132" s="59">
        <f t="shared" si="94"/>
        <v>141.2899250963593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123.80851601797151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123.80851601797151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1460.2894391350028</v>
      </c>
      <c r="AN133" s="59">
        <f ca="1">AVERAGE(OFFSET($AM$3,0,0,'Données projet'!$E$10+1,1))-AVERAGE(OFFSET($H$3,0,0,'Données projet'!$E$10+1,1))</f>
        <v>560.46996660256696</v>
      </c>
      <c r="AO133" s="59">
        <f t="shared" ref="AO133:AO196" si="144">$AO$3</f>
        <v>175.49465199136262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234.00000000000003</v>
      </c>
      <c r="BE133" s="13">
        <f>BD133*VLOOKUP('Données projet'!$B$11,Paramètres!$A$1:$I$89,3,0)*VLOOKUP('Données projet'!$B$11,Paramètres!$A$1:$I$89,5,0)</f>
        <v>189.82080000000005</v>
      </c>
      <c r="BF133" s="13">
        <f t="shared" ref="BF133:BF153" si="145">EXP(-1.0587+0.8836*LN(BE133)+0.284)</f>
        <v>47.500332100049796</v>
      </c>
      <c r="BG133" s="20">
        <f t="shared" si="115"/>
        <v>413.33430507425345</v>
      </c>
      <c r="BH133" s="59">
        <f t="shared" si="116"/>
        <v>706.66763840758676</v>
      </c>
      <c r="BI133" s="59">
        <f ca="1">AVERAGE(OFFSET($BH$3,0,0,'Données projet'!$E$11+1,1))-AVERAGE(OFFSET($H$3,0,0,'Données projet'!$E$11+1,1))</f>
        <v>181.20458942529478</v>
      </c>
      <c r="BJ133" s="59">
        <f t="shared" ref="BJ133:BJ196" si="146">$BJ$3</f>
        <v>144.05254691566421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17.196019226436718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17.196019226436718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8.4949999999999939</v>
      </c>
      <c r="BY133" s="12">
        <f>IF('Données projet'!$A$114&gt;35,BY132+BX133-CG132,IF(A133&lt;'Données projet'!$A$114,$BV$205^A133,IF(A133='Données projet'!$A$114,'Données projet'!$B$114,BY132+BX133-CG132)))</f>
        <v>450.29999999999995</v>
      </c>
      <c r="BZ133" s="13">
        <f>BY133*VLOOKUP('Données projet'!$B$12,Paramètres!$A$1:$I$89,3,0)*VLOOKUP('Données projet'!$B$12,Paramètres!$A$1:$I$89,5,0)</f>
        <v>491.72759999999988</v>
      </c>
      <c r="CA133" s="13">
        <f t="shared" ref="CA133:CA153" si="147">EXP(-1.0587+0.8836*LN(BZ133)+0.284)</f>
        <v>110.14376265559871</v>
      </c>
      <c r="CB133" s="20">
        <f t="shared" si="118"/>
        <v>1048.2592899585006</v>
      </c>
      <c r="CC133" s="59">
        <f t="shared" si="119"/>
        <v>1341.5926232918339</v>
      </c>
      <c r="CD133" s="59">
        <f ca="1">AVERAGE(OFFSET($CC$3,0,0,'Données projet'!$E$12+1,1))-AVERAGE(OFFSET($H$3,0,0,'Données projet'!$E$12+1,1))</f>
        <v>584.62172668489256</v>
      </c>
      <c r="CE133" s="59">
        <f t="shared" ref="CE133:CE196" si="148">$CE$3</f>
        <v>141.2899250963593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121.38070653459731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121.38070653459731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1349.3478706815811</v>
      </c>
      <c r="AN134" s="59">
        <f ca="1">AVERAGE(OFFSET($AM$3,0,0,'Données projet'!$E$10+1,1))-AVERAGE(OFFSET($H$3,0,0,'Données projet'!$E$10+1,1))</f>
        <v>560.46996660256696</v>
      </c>
      <c r="AO134" s="59">
        <f t="shared" si="144"/>
        <v>175.49465199136262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234.00000000000003</v>
      </c>
      <c r="BE134" s="13">
        <f>BD134*VLOOKUP('Données projet'!$B$11,Paramètres!$A$1:$I$89,3,0)*VLOOKUP('Données projet'!$B$11,Paramètres!$A$1:$I$89,5,0)</f>
        <v>189.82080000000005</v>
      </c>
      <c r="BF134" s="13">
        <f t="shared" si="145"/>
        <v>47.500332100049796</v>
      </c>
      <c r="BG134" s="20">
        <f t="shared" si="115"/>
        <v>413.33430507425345</v>
      </c>
      <c r="BH134" s="59">
        <f t="shared" si="116"/>
        <v>706.66763840758676</v>
      </c>
      <c r="BI134" s="59">
        <f ca="1">AVERAGE(OFFSET($BH$3,0,0,'Données projet'!$E$11+1,1))-AVERAGE(OFFSET($H$3,0,0,'Données projet'!$E$11+1,1))</f>
        <v>181.20458942529478</v>
      </c>
      <c r="BJ134" s="59">
        <f t="shared" si="146"/>
        <v>144.05254691566421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16.858815777942365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16.858815777942365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8.4949999999999939</v>
      </c>
      <c r="BY134" s="12">
        <f>IF('Données projet'!$A$114&gt;35,BY133+BX134-CG133,IF(A134&lt;'Données projet'!$A$114,$BV$205^A134,IF(A134='Données projet'!$A$114,'Données projet'!$B$114,BY133+BX134-CG133)))</f>
        <v>458.79499999999996</v>
      </c>
      <c r="BZ134" s="13">
        <f>BY134*VLOOKUP('Données projet'!$B$12,Paramètres!$A$1:$I$89,3,0)*VLOOKUP('Données projet'!$B$12,Paramètres!$A$1:$I$89,5,0)</f>
        <v>501.00413999999989</v>
      </c>
      <c r="CA134" s="13">
        <f t="shared" si="147"/>
        <v>111.97777929876422</v>
      </c>
      <c r="CB134" s="20">
        <f t="shared" si="118"/>
        <v>1067.610176112014</v>
      </c>
      <c r="CC134" s="59">
        <f t="shared" si="119"/>
        <v>1360.9435094453472</v>
      </c>
      <c r="CD134" s="59">
        <f ca="1">AVERAGE(OFFSET($CC$3,0,0,'Données projet'!$E$12+1,1))-AVERAGE(OFFSET($H$3,0,0,'Données projet'!$E$12+1,1))</f>
        <v>584.62172668489256</v>
      </c>
      <c r="CE134" s="59">
        <f t="shared" si="148"/>
        <v>141.2899250963593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119.0005049143745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119.0005049143745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1368.5288382141594</v>
      </c>
      <c r="AN135" s="59">
        <f ca="1">AVERAGE(OFFSET($AM$3,0,0,'Données projet'!$E$10+1,1))-AVERAGE(OFFSET($H$3,0,0,'Données projet'!$E$10+1,1))</f>
        <v>560.46996660256696</v>
      </c>
      <c r="AO135" s="59">
        <f t="shared" si="144"/>
        <v>175.49465199136262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234.00000000000003</v>
      </c>
      <c r="BE135" s="13">
        <f>BD135*VLOOKUP('Données projet'!$B$11,Paramètres!$A$1:$I$89,3,0)*VLOOKUP('Données projet'!$B$11,Paramètres!$A$1:$I$89,5,0)</f>
        <v>189.82080000000005</v>
      </c>
      <c r="BF135" s="13">
        <f t="shared" si="145"/>
        <v>47.500332100049796</v>
      </c>
      <c r="BG135" s="20">
        <f t="shared" si="115"/>
        <v>413.33430507425345</v>
      </c>
      <c r="BH135" s="59">
        <f t="shared" si="116"/>
        <v>706.66763840758676</v>
      </c>
      <c r="BI135" s="59">
        <f ca="1">AVERAGE(OFFSET($BH$3,0,0,'Données projet'!$E$11+1,1))-AVERAGE(OFFSET($H$3,0,0,'Données projet'!$E$11+1,1))</f>
        <v>181.20458942529478</v>
      </c>
      <c r="BJ135" s="59">
        <f t="shared" si="146"/>
        <v>144.05254691566421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16.528224683399191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16.528224683399191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8.4949999999999939</v>
      </c>
      <c r="BY135" s="12">
        <f>IF('Données projet'!$A$114&gt;35,BY134+BX135-CG134,IF(A135&lt;'Données projet'!$A$114,$BV$205^A135,IF(A135='Données projet'!$A$114,'Données projet'!$B$114,BY134+BX135-CG134)))</f>
        <v>467.28999999999996</v>
      </c>
      <c r="BZ135" s="13">
        <f>BY135*VLOOKUP('Données projet'!$B$12,Paramètres!$A$1:$I$89,3,0)*VLOOKUP('Données projet'!$B$12,Paramètres!$A$1:$I$89,5,0)</f>
        <v>510.28067999999996</v>
      </c>
      <c r="CA135" s="13">
        <f t="shared" si="147"/>
        <v>113.80784719526973</v>
      </c>
      <c r="CB135" s="20">
        <f t="shared" si="118"/>
        <v>1086.9541848650945</v>
      </c>
      <c r="CC135" s="59">
        <f t="shared" si="119"/>
        <v>1380.2875181984277</v>
      </c>
      <c r="CD135" s="59">
        <f ca="1">AVERAGE(OFFSET($CC$3,0,0,'Données projet'!$E$12+1,1))-AVERAGE(OFFSET($H$3,0,0,'Données projet'!$E$12+1,1))</f>
        <v>584.62172668489256</v>
      </c>
      <c r="CE135" s="59">
        <f t="shared" si="148"/>
        <v>141.2899250963593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116.66697759614463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116.66697759614463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1387.7031010573573</v>
      </c>
      <c r="AN136" s="59">
        <f ca="1">AVERAGE(OFFSET($AM$3,0,0,'Données projet'!$E$10+1,1))-AVERAGE(OFFSET($H$3,0,0,'Données projet'!$E$10+1,1))</f>
        <v>560.46996660256696</v>
      </c>
      <c r="AO136" s="59">
        <f t="shared" si="144"/>
        <v>175.49465199136262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234.00000000000003</v>
      </c>
      <c r="BE136" s="13">
        <f>BD136*VLOOKUP('Données projet'!$B$11,Paramètres!$A$1:$I$89,3,0)*VLOOKUP('Données projet'!$B$11,Paramètres!$A$1:$I$89,5,0)</f>
        <v>189.82080000000005</v>
      </c>
      <c r="BF136" s="13">
        <f t="shared" si="145"/>
        <v>47.500332100049796</v>
      </c>
      <c r="BG136" s="20">
        <f t="shared" si="115"/>
        <v>413.33430507425345</v>
      </c>
      <c r="BH136" s="59">
        <f t="shared" si="116"/>
        <v>706.66763840758676</v>
      </c>
      <c r="BI136" s="59">
        <f ca="1">AVERAGE(OFFSET($BH$3,0,0,'Données projet'!$E$11+1,1))-AVERAGE(OFFSET($H$3,0,0,'Données projet'!$E$11+1,1))</f>
        <v>181.20458942529478</v>
      </c>
      <c r="BJ136" s="59">
        <f t="shared" si="146"/>
        <v>144.05254691566421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16.204116278579352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16.204116278579352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8.4949999999999939</v>
      </c>
      <c r="BY136" s="12">
        <f>IF('Données projet'!$A$114&gt;35,BY135+BX136-CG135,IF(A136&lt;'Données projet'!$A$114,$BV$205^A136,IF(A136='Données projet'!$A$114,'Données projet'!$B$114,BY135+BX136-CG135)))</f>
        <v>475.78499999999997</v>
      </c>
      <c r="BZ136" s="13">
        <f>BY136*VLOOKUP('Données projet'!$B$12,Paramètres!$A$1:$I$89,3,0)*VLOOKUP('Données projet'!$B$12,Paramètres!$A$1:$I$89,5,0)</f>
        <v>519.55721999999992</v>
      </c>
      <c r="CA136" s="13">
        <f t="shared" si="147"/>
        <v>115.63404641050475</v>
      </c>
      <c r="CB136" s="20">
        <f t="shared" si="118"/>
        <v>1106.2914556649623</v>
      </c>
      <c r="CC136" s="59">
        <f t="shared" si="119"/>
        <v>1399.6247889982956</v>
      </c>
      <c r="CD136" s="59">
        <f ca="1">AVERAGE(OFFSET($CC$3,0,0,'Données projet'!$E$12+1,1))-AVERAGE(OFFSET($H$3,0,0,'Données projet'!$E$12+1,1))</f>
        <v>584.62172668489256</v>
      </c>
      <c r="CE136" s="59">
        <f t="shared" si="148"/>
        <v>141.2899250963593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114.37920932531412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114.37920932531412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1406.870793050645</v>
      </c>
      <c r="AN137" s="59">
        <f ca="1">AVERAGE(OFFSET($AM$3,0,0,'Données projet'!$E$10+1,1))-AVERAGE(OFFSET($H$3,0,0,'Données projet'!$E$10+1,1))</f>
        <v>560.46996660256696</v>
      </c>
      <c r="AO137" s="59">
        <f t="shared" si="144"/>
        <v>175.49465199136262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234.00000000000003</v>
      </c>
      <c r="BE137" s="13">
        <f>BD137*VLOOKUP('Données projet'!$B$11,Paramètres!$A$1:$I$89,3,0)*VLOOKUP('Données projet'!$B$11,Paramètres!$A$1:$I$89,5,0)</f>
        <v>189.82080000000005</v>
      </c>
      <c r="BF137" s="13">
        <f t="shared" si="145"/>
        <v>47.500332100049796</v>
      </c>
      <c r="BG137" s="20">
        <f t="shared" si="115"/>
        <v>413.33430507425345</v>
      </c>
      <c r="BH137" s="59">
        <f t="shared" si="116"/>
        <v>706.66763840758676</v>
      </c>
      <c r="BI137" s="59">
        <f ca="1">AVERAGE(OFFSET($BH$3,0,0,'Données projet'!$E$11+1,1))-AVERAGE(OFFSET($H$3,0,0,'Données projet'!$E$11+1,1))</f>
        <v>181.20458942529478</v>
      </c>
      <c r="BJ137" s="59">
        <f t="shared" si="146"/>
        <v>144.05254691566421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15.886363441891424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15.886363441891424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8.4949999999999939</v>
      </c>
      <c r="BX137" s="12">
        <f t="array" ref="BX137">INDEX(BW:BW,MIN(IF(ISNUMBER(BW137:BW333),ROW(BW137:BW333),"")))</f>
        <v>8.4949999999999939</v>
      </c>
      <c r="BY137" s="12">
        <f>IF('Données projet'!$A$114&gt;35,BY136+BX137-CG136,IF(A137&lt;'Données projet'!$A$114,$BV$205^A137,IF(A137='Données projet'!$A$114,'Données projet'!$B$114,BY136+BX137-CG136)))</f>
        <v>484.28</v>
      </c>
      <c r="BZ137" s="13">
        <f>BY137*VLOOKUP('Données projet'!$B$12,Paramètres!$A$1:$I$89,3,0)*VLOOKUP('Données projet'!$B$12,Paramètres!$A$1:$I$89,5,0)</f>
        <v>528.83375999999998</v>
      </c>
      <c r="CA137" s="13">
        <f t="shared" si="147"/>
        <v>117.456453987033</v>
      </c>
      <c r="CB137" s="20">
        <f t="shared" si="118"/>
        <v>1125.6221226940825</v>
      </c>
      <c r="CC137" s="59">
        <f t="shared" si="119"/>
        <v>1418.9554560274157</v>
      </c>
      <c r="CD137" s="59">
        <f ca="1">AVERAGE(OFFSET($CC$3,0,0,'Données projet'!$E$12+1,1))-AVERAGE(OFFSET($H$3,0,0,'Données projet'!$E$12+1,1))</f>
        <v>584.62172668489256</v>
      </c>
      <c r="CE137" s="59">
        <f t="shared" si="148"/>
        <v>141.2899250963593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0.43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140.66000548904512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140.66000548904512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1426.0320430573586</v>
      </c>
      <c r="AN138" s="59">
        <f ca="1">AVERAGE(OFFSET($AM$3,0,0,'Données projet'!$E$10+1,1))-AVERAGE(OFFSET($H$3,0,0,'Données projet'!$E$10+1,1))</f>
        <v>560.46996660256696</v>
      </c>
      <c r="AO138" s="59">
        <f t="shared" si="144"/>
        <v>175.49465199136262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234.00000000000003</v>
      </c>
      <c r="BE138" s="13">
        <f>BD138*VLOOKUP('Données projet'!$B$11,Paramètres!$A$1:$I$89,3,0)*VLOOKUP('Données projet'!$B$11,Paramètres!$A$1:$I$89,5,0)</f>
        <v>189.82080000000005</v>
      </c>
      <c r="BF138" s="13">
        <f t="shared" si="145"/>
        <v>47.500332100049796</v>
      </c>
      <c r="BG138" s="20">
        <f t="shared" si="115"/>
        <v>413.33430507425345</v>
      </c>
      <c r="BH138" s="59">
        <f t="shared" si="116"/>
        <v>706.66763840758676</v>
      </c>
      <c r="BI138" s="59">
        <f ca="1">AVERAGE(OFFSET($BH$3,0,0,'Données projet'!$E$11+1,1))-AVERAGE(OFFSET($H$3,0,0,'Données projet'!$E$11+1,1))</f>
        <v>181.20458942529478</v>
      </c>
      <c r="BJ138" s="59">
        <f t="shared" si="146"/>
        <v>144.05254691566421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15.574841544520853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15.574841544520853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8.561000000000007</v>
      </c>
      <c r="BY138" s="12">
        <f>IF('Données projet'!$A$114&gt;35,BY137+BX138-CG137,IF(A138&lt;'Données projet'!$A$114,$BV$205^A138,IF(A138='Données projet'!$A$114,'Données projet'!$B$114,BY137+BX138-CG137)))</f>
        <v>437.89100000000002</v>
      </c>
      <c r="BZ138" s="13">
        <f>BY138*VLOOKUP('Données projet'!$B$12,Paramètres!$A$1:$I$89,3,0)*VLOOKUP('Données projet'!$B$12,Paramètres!$A$1:$I$89,5,0)</f>
        <v>478.17697200000003</v>
      </c>
      <c r="CA138" s="13">
        <f t="shared" si="147"/>
        <v>107.45746788759651</v>
      </c>
      <c r="CB138" s="20">
        <f t="shared" si="118"/>
        <v>1019.9799828042305</v>
      </c>
      <c r="CC138" s="59">
        <f t="shared" si="119"/>
        <v>1313.3133161375638</v>
      </c>
      <c r="CD138" s="59">
        <f ca="1">AVERAGE(OFFSET($CC$3,0,0,'Données projet'!$E$12+1,1))-AVERAGE(OFFSET($H$3,0,0,'Données projet'!$E$12+1,1))</f>
        <v>584.62172668489256</v>
      </c>
      <c r="CE138" s="59">
        <f t="shared" si="148"/>
        <v>141.2899250963593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137.90174857553683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137.90174857553683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1445.1869752324437</v>
      </c>
      <c r="AN139" s="59">
        <f ca="1">AVERAGE(OFFSET($AM$3,0,0,'Données projet'!$E$10+1,1))-AVERAGE(OFFSET($H$3,0,0,'Données projet'!$E$10+1,1))</f>
        <v>560.46996660256696</v>
      </c>
      <c r="AO139" s="59">
        <f t="shared" si="144"/>
        <v>175.49465199136262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234.00000000000003</v>
      </c>
      <c r="BE139" s="13">
        <f>BD139*VLOOKUP('Données projet'!$B$11,Paramètres!$A$1:$I$89,3,0)*VLOOKUP('Données projet'!$B$11,Paramètres!$A$1:$I$89,5,0)</f>
        <v>189.82080000000005</v>
      </c>
      <c r="BF139" s="13">
        <f t="shared" si="145"/>
        <v>47.500332100049796</v>
      </c>
      <c r="BG139" s="20">
        <f t="shared" si="115"/>
        <v>413.33430507425345</v>
      </c>
      <c r="BH139" s="59">
        <f t="shared" si="116"/>
        <v>706.66763840758676</v>
      </c>
      <c r="BI139" s="59">
        <f ca="1">AVERAGE(OFFSET($BH$3,0,0,'Données projet'!$E$11+1,1))-AVERAGE(OFFSET($H$3,0,0,'Données projet'!$E$11+1,1))</f>
        <v>181.20458942529478</v>
      </c>
      <c r="BJ139" s="59">
        <f t="shared" si="146"/>
        <v>144.05254691566421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15.269428401548122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15.269428401548122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8.561000000000007</v>
      </c>
      <c r="BY139" s="12">
        <f>IF('Données projet'!$A$114&gt;35,BY138+BX139-CG138,IF(A139&lt;'Données projet'!$A$114,$BV$205^A139,IF(A139='Données projet'!$A$114,'Données projet'!$B$114,BY138+BX139-CG138)))</f>
        <v>446.452</v>
      </c>
      <c r="BZ139" s="13">
        <f>BY139*VLOOKUP('Données projet'!$B$12,Paramètres!$A$1:$I$89,3,0)*VLOOKUP('Données projet'!$B$12,Paramètres!$A$1:$I$89,5,0)</f>
        <v>487.52558399999998</v>
      </c>
      <c r="CA139" s="13">
        <f t="shared" si="147"/>
        <v>109.31168212293034</v>
      </c>
      <c r="CB139" s="20">
        <f t="shared" si="118"/>
        <v>1039.49157183077</v>
      </c>
      <c r="CC139" s="59">
        <f t="shared" si="119"/>
        <v>1332.8249051641033</v>
      </c>
      <c r="CD139" s="59">
        <f ca="1">AVERAGE(OFFSET($CC$3,0,0,'Données projet'!$E$12+1,1))-AVERAGE(OFFSET($H$3,0,0,'Données projet'!$E$12+1,1))</f>
        <v>584.62172668489256</v>
      </c>
      <c r="CE139" s="59">
        <f t="shared" si="148"/>
        <v>141.2899250963593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135.19757939773183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135.19757939773183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1464.3357092714871</v>
      </c>
      <c r="AN140" s="59">
        <f ca="1">AVERAGE(OFFSET($AM$3,0,0,'Données projet'!$E$10+1,1))-AVERAGE(OFFSET($H$3,0,0,'Données projet'!$E$10+1,1))</f>
        <v>560.46996660256696</v>
      </c>
      <c r="AO140" s="59">
        <f t="shared" si="144"/>
        <v>175.49465199136262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234.00000000000003</v>
      </c>
      <c r="BE140" s="13">
        <f>BD140*VLOOKUP('Données projet'!$B$11,Paramètres!$A$1:$I$89,3,0)*VLOOKUP('Données projet'!$B$11,Paramètres!$A$1:$I$89,5,0)</f>
        <v>189.82080000000005</v>
      </c>
      <c r="BF140" s="13">
        <f t="shared" si="145"/>
        <v>47.500332100049796</v>
      </c>
      <c r="BG140" s="20">
        <f t="shared" si="115"/>
        <v>413.33430507425345</v>
      </c>
      <c r="BH140" s="59">
        <f t="shared" si="116"/>
        <v>706.66763840758676</v>
      </c>
      <c r="BI140" s="59">
        <f ca="1">AVERAGE(OFFSET($BH$3,0,0,'Données projet'!$E$11+1,1))-AVERAGE(OFFSET($H$3,0,0,'Données projet'!$E$11+1,1))</f>
        <v>181.20458942529478</v>
      </c>
      <c r="BJ140" s="59">
        <f t="shared" si="146"/>
        <v>144.05254691566421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14.970004224025464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14.970004224025464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8.561000000000007</v>
      </c>
      <c r="BY140" s="12">
        <f>IF('Données projet'!$A$114&gt;35,BY139+BX140-CG139,IF(A140&lt;'Données projet'!$A$114,$BV$205^A140,IF(A140='Données projet'!$A$114,'Données projet'!$B$114,BY139+BX140-CG139)))</f>
        <v>455.01300000000003</v>
      </c>
      <c r="BZ140" s="13">
        <f>BY140*VLOOKUP('Données projet'!$B$12,Paramètres!$A$1:$I$89,3,0)*VLOOKUP('Données projet'!$B$12,Paramètres!$A$1:$I$89,5,0)</f>
        <v>496.87419599999998</v>
      </c>
      <c r="CA140" s="13">
        <f t="shared" si="147"/>
        <v>111.16176201854434</v>
      </c>
      <c r="CB140" s="20">
        <f t="shared" si="118"/>
        <v>1058.9959602156312</v>
      </c>
      <c r="CC140" s="59">
        <f t="shared" si="119"/>
        <v>1352.3292935489644</v>
      </c>
      <c r="CD140" s="59">
        <f ca="1">AVERAGE(OFFSET($CC$3,0,0,'Données projet'!$E$12+1,1))-AVERAGE(OFFSET($H$3,0,0,'Données projet'!$E$12+1,1))</f>
        <v>584.62172668489256</v>
      </c>
      <c r="CE140" s="59">
        <f t="shared" si="148"/>
        <v>141.2899250963593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132.54643732812326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132.54643732812326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1483.478360642642</v>
      </c>
      <c r="AN141" s="59">
        <f ca="1">AVERAGE(OFFSET($AM$3,0,0,'Données projet'!$E$10+1,1))-AVERAGE(OFFSET($H$3,0,0,'Données projet'!$E$10+1,1))</f>
        <v>560.46996660256696</v>
      </c>
      <c r="AO141" s="59">
        <f t="shared" si="144"/>
        <v>175.49465199136262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234.00000000000003</v>
      </c>
      <c r="BE141" s="13">
        <f>BD141*VLOOKUP('Données projet'!$B$11,Paramètres!$A$1:$I$89,3,0)*VLOOKUP('Données projet'!$B$11,Paramètres!$A$1:$I$89,5,0)</f>
        <v>189.82080000000005</v>
      </c>
      <c r="BF141" s="13">
        <f t="shared" si="145"/>
        <v>47.500332100049796</v>
      </c>
      <c r="BG141" s="20">
        <f t="shared" si="115"/>
        <v>413.33430507425345</v>
      </c>
      <c r="BH141" s="59">
        <f t="shared" si="116"/>
        <v>706.66763840758676</v>
      </c>
      <c r="BI141" s="59">
        <f ca="1">AVERAGE(OFFSET($BH$3,0,0,'Données projet'!$E$11+1,1))-AVERAGE(OFFSET($H$3,0,0,'Données projet'!$E$11+1,1))</f>
        <v>181.20458942529478</v>
      </c>
      <c r="BJ141" s="59">
        <f t="shared" si="146"/>
        <v>144.05254691566421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14.67645157199331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14.67645157199331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8.561000000000007</v>
      </c>
      <c r="BY141" s="12">
        <f>IF('Données projet'!$A$114&gt;35,BY140+BX141-CG140,IF(A141&lt;'Données projet'!$A$114,$BV$205^A141,IF(A141='Données projet'!$A$114,'Données projet'!$B$114,BY140+BX141-CG140)))</f>
        <v>463.57400000000007</v>
      </c>
      <c r="BZ141" s="13">
        <f>BY141*VLOOKUP('Données projet'!$B$12,Paramètres!$A$1:$I$89,3,0)*VLOOKUP('Données projet'!$B$12,Paramètres!$A$1:$I$89,5,0)</f>
        <v>506.22280800000004</v>
      </c>
      <c r="CA141" s="13">
        <f t="shared" si="147"/>
        <v>113.00779433111202</v>
      </c>
      <c r="CB141" s="20">
        <f t="shared" si="118"/>
        <v>1078.4932990600203</v>
      </c>
      <c r="CC141" s="59">
        <f t="shared" si="119"/>
        <v>1371.8266323933535</v>
      </c>
      <c r="CD141" s="59">
        <f ca="1">AVERAGE(OFFSET($CC$3,0,0,'Données projet'!$E$12+1,1))-AVERAGE(OFFSET($H$3,0,0,'Données projet'!$E$12+1,1))</f>
        <v>584.62172668489256</v>
      </c>
      <c r="CE141" s="59">
        <f t="shared" si="148"/>
        <v>141.2899250963593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129.94728253746271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129.94728253746271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1502.6150408028789</v>
      </c>
      <c r="AN142" s="59">
        <f ca="1">AVERAGE(OFFSET($AM$3,0,0,'Données projet'!$E$10+1,1))-AVERAGE(OFFSET($H$3,0,0,'Données projet'!$E$10+1,1))</f>
        <v>560.46996660256696</v>
      </c>
      <c r="AO142" s="59">
        <f t="shared" si="144"/>
        <v>175.49465199136262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234.00000000000003</v>
      </c>
      <c r="BE142" s="13">
        <f>BD142*VLOOKUP('Données projet'!$B$11,Paramètres!$A$1:$I$89,3,0)*VLOOKUP('Données projet'!$B$11,Paramètres!$A$1:$I$89,5,0)</f>
        <v>189.82080000000005</v>
      </c>
      <c r="BF142" s="13">
        <f t="shared" si="145"/>
        <v>47.500332100049796</v>
      </c>
      <c r="BG142" s="20">
        <f t="shared" si="115"/>
        <v>413.33430507425345</v>
      </c>
      <c r="BH142" s="59">
        <f t="shared" si="116"/>
        <v>706.66763840758676</v>
      </c>
      <c r="BI142" s="59">
        <f ca="1">AVERAGE(OFFSET($BH$3,0,0,'Données projet'!$E$11+1,1))-AVERAGE(OFFSET($H$3,0,0,'Données projet'!$E$11+1,1))</f>
        <v>181.20458942529478</v>
      </c>
      <c r="BJ142" s="59">
        <f t="shared" si="146"/>
        <v>144.05254691566421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14.388655308418068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14.388655308418068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8.561000000000007</v>
      </c>
      <c r="BY142" s="12">
        <f>IF('Données projet'!$A$114&gt;35,BY141+BX142-CG141,IF(A142&lt;'Données projet'!$A$114,$BV$205^A142,IF(A142='Données projet'!$A$114,'Données projet'!$B$114,BY141+BX142-CG141)))</f>
        <v>472.1350000000001</v>
      </c>
      <c r="BZ142" s="13">
        <f>BY142*VLOOKUP('Données projet'!$B$12,Paramètres!$A$1:$I$89,3,0)*VLOOKUP('Données projet'!$B$12,Paramètres!$A$1:$I$89,5,0)</f>
        <v>515.5714200000001</v>
      </c>
      <c r="CA142" s="13">
        <f t="shared" si="147"/>
        <v>114.84986242954167</v>
      </c>
      <c r="CB142" s="20">
        <f t="shared" si="118"/>
        <v>1097.9837335647851</v>
      </c>
      <c r="CC142" s="59">
        <f t="shared" si="119"/>
        <v>1391.3170668981184</v>
      </c>
      <c r="CD142" s="59">
        <f ca="1">AVERAGE(OFFSET($CC$3,0,0,'Données projet'!$E$12+1,1))-AVERAGE(OFFSET($H$3,0,0,'Données projet'!$E$12+1,1))</f>
        <v>584.62172668489256</v>
      </c>
      <c r="CE142" s="59">
        <f t="shared" si="148"/>
        <v>141.2899250963593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127.39909558691915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127.39909558691915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1521.7458573998647</v>
      </c>
      <c r="AN143" s="59">
        <f ca="1">AVERAGE(OFFSET($AM$3,0,0,'Données projet'!$E$10+1,1))-AVERAGE(OFFSET($H$3,0,0,'Données projet'!$E$10+1,1))</f>
        <v>560.46996660256696</v>
      </c>
      <c r="AO143" s="59">
        <f t="shared" si="144"/>
        <v>175.49465199136262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234.00000000000003</v>
      </c>
      <c r="BE143" s="13">
        <f>BD143*VLOOKUP('Données projet'!$B$11,Paramètres!$A$1:$I$89,3,0)*VLOOKUP('Données projet'!$B$11,Paramètres!$A$1:$I$89,5,0)</f>
        <v>189.82080000000005</v>
      </c>
      <c r="BF143" s="13">
        <f t="shared" si="145"/>
        <v>47.500332100049796</v>
      </c>
      <c r="BG143" s="20">
        <f t="shared" si="115"/>
        <v>413.33430507425345</v>
      </c>
      <c r="BH143" s="59">
        <f t="shared" si="116"/>
        <v>706.66763840758676</v>
      </c>
      <c r="BI143" s="59">
        <f ca="1">AVERAGE(OFFSET($BH$3,0,0,'Données projet'!$E$11+1,1))-AVERAGE(OFFSET($H$3,0,0,'Données projet'!$E$11+1,1))</f>
        <v>181.20458942529478</v>
      </c>
      <c r="BJ143" s="59">
        <f t="shared" si="146"/>
        <v>144.05254691566421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14.106502554033149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14.106502554033149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8.561000000000007</v>
      </c>
      <c r="BY143" s="12">
        <f>IF('Données projet'!$A$114&gt;35,BY142+BX143-CG142,IF(A143&lt;'Données projet'!$A$114,$BV$205^A143,IF(A143='Données projet'!$A$114,'Données projet'!$B$114,BY142+BX143-CG142)))</f>
        <v>480.69600000000014</v>
      </c>
      <c r="BZ143" s="13">
        <f>BY143*VLOOKUP('Données projet'!$B$12,Paramètres!$A$1:$I$89,3,0)*VLOOKUP('Données projet'!$B$12,Paramètres!$A$1:$I$89,5,0)</f>
        <v>524.92003200000011</v>
      </c>
      <c r="CA143" s="13">
        <f t="shared" si="147"/>
        <v>116.68804648625293</v>
      </c>
      <c r="CB143" s="20">
        <f t="shared" si="118"/>
        <v>1117.4674033635572</v>
      </c>
      <c r="CC143" s="59">
        <f t="shared" si="119"/>
        <v>1410.8007366968905</v>
      </c>
      <c r="CD143" s="59">
        <f ca="1">AVERAGE(OFFSET($CC$3,0,0,'Données projet'!$E$12+1,1))-AVERAGE(OFFSET($H$3,0,0,'Données projet'!$E$12+1,1))</f>
        <v>584.62172668489256</v>
      </c>
      <c r="CE143" s="59">
        <f t="shared" si="148"/>
        <v>141.2899250963593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124.90087702823516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124.90087702823516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1413.0078389119599</v>
      </c>
      <c r="AN144" s="59">
        <f ca="1">AVERAGE(OFFSET($AM$3,0,0,'Données projet'!$E$10+1,1))-AVERAGE(OFFSET($H$3,0,0,'Données projet'!$E$10+1,1))</f>
        <v>560.46996660256696</v>
      </c>
      <c r="AO144" s="59">
        <f t="shared" si="144"/>
        <v>175.49465199136262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234.00000000000003</v>
      </c>
      <c r="BE144" s="13">
        <f>BD144*VLOOKUP('Données projet'!$B$11,Paramètres!$A$1:$I$89,3,0)*VLOOKUP('Données projet'!$B$11,Paramètres!$A$1:$I$89,5,0)</f>
        <v>189.82080000000005</v>
      </c>
      <c r="BF144" s="13">
        <f t="shared" si="145"/>
        <v>47.500332100049796</v>
      </c>
      <c r="BG144" s="20">
        <f t="shared" si="115"/>
        <v>413.33430507425345</v>
      </c>
      <c r="BH144" s="59">
        <f t="shared" si="116"/>
        <v>706.66763840758676</v>
      </c>
      <c r="BI144" s="59">
        <f ca="1">AVERAGE(OFFSET($BH$3,0,0,'Données projet'!$E$11+1,1))-AVERAGE(OFFSET($H$3,0,0,'Données projet'!$E$11+1,1))</f>
        <v>181.20458942529478</v>
      </c>
      <c r="BJ144" s="59">
        <f t="shared" si="146"/>
        <v>144.05254691566421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13.829882643065531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13.829882643065531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8.561000000000007</v>
      </c>
      <c r="BY144" s="12">
        <f>IF('Données projet'!$A$114&gt;35,BY143+BX144-CG143,IF(A144&lt;'Données projet'!$A$114,$BV$205^A144,IF(A144='Données projet'!$A$114,'Données projet'!$B$114,BY143+BX144-CG143)))</f>
        <v>489.25700000000018</v>
      </c>
      <c r="BZ144" s="13">
        <f>BY144*VLOOKUP('Données projet'!$B$12,Paramètres!$A$1:$I$89,3,0)*VLOOKUP('Données projet'!$B$12,Paramètres!$A$1:$I$89,5,0)</f>
        <v>534.26864400000022</v>
      </c>
      <c r="CA144" s="13">
        <f t="shared" si="147"/>
        <v>118.52242365444097</v>
      </c>
      <c r="CB144" s="20">
        <f t="shared" si="118"/>
        <v>1136.9444428314853</v>
      </c>
      <c r="CC144" s="59">
        <f t="shared" si="119"/>
        <v>1430.2777761648185</v>
      </c>
      <c r="CD144" s="59">
        <f ca="1">AVERAGE(OFFSET($CC$3,0,0,'Données projet'!$E$12+1,1))-AVERAGE(OFFSET($H$3,0,0,'Données projet'!$E$12+1,1))</f>
        <v>584.62172668489256</v>
      </c>
      <c r="CE144" s="59">
        <f t="shared" si="148"/>
        <v>141.2899250963593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122.45164701172411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122.45164701172411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1432.23678607489</v>
      </c>
      <c r="AN145" s="59">
        <f ca="1">AVERAGE(OFFSET($AM$3,0,0,'Données projet'!$E$10+1,1))-AVERAGE(OFFSET($H$3,0,0,'Données projet'!$E$10+1,1))</f>
        <v>560.46996660256696</v>
      </c>
      <c r="AO145" s="59">
        <f t="shared" si="144"/>
        <v>175.49465199136262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234.00000000000003</v>
      </c>
      <c r="BE145" s="13">
        <f>BD145*VLOOKUP('Données projet'!$B$11,Paramètres!$A$1:$I$89,3,0)*VLOOKUP('Données projet'!$B$11,Paramètres!$A$1:$I$89,5,0)</f>
        <v>189.82080000000005</v>
      </c>
      <c r="BF145" s="13">
        <f t="shared" si="145"/>
        <v>47.500332100049796</v>
      </c>
      <c r="BG145" s="20">
        <f t="shared" si="115"/>
        <v>413.33430507425345</v>
      </c>
      <c r="BH145" s="59">
        <f t="shared" si="116"/>
        <v>706.66763840758676</v>
      </c>
      <c r="BI145" s="59">
        <f ca="1">AVERAGE(OFFSET($BH$3,0,0,'Données projet'!$E$11+1,1))-AVERAGE(OFFSET($H$3,0,0,'Données projet'!$E$11+1,1))</f>
        <v>181.20458942529478</v>
      </c>
      <c r="BJ145" s="59">
        <f t="shared" si="146"/>
        <v>144.05254691566421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13.558687079830502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13.558687079830502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8.561000000000007</v>
      </c>
      <c r="BY145" s="12">
        <f>IF('Données projet'!$A$114&gt;35,BY144+BX145-CG144,IF(A145&lt;'Données projet'!$A$114,$BV$205^A145,IF(A145='Données projet'!$A$114,'Données projet'!$B$114,BY144+BX145-CG144)))</f>
        <v>497.81800000000021</v>
      </c>
      <c r="BZ145" s="13">
        <f>BY145*VLOOKUP('Données projet'!$B$12,Paramètres!$A$1:$I$89,3,0)*VLOOKUP('Données projet'!$B$12,Paramètres!$A$1:$I$89,5,0)</f>
        <v>543.61725600000022</v>
      </c>
      <c r="CA145" s="13">
        <f t="shared" si="147"/>
        <v>120.35306823258307</v>
      </c>
      <c r="CB145" s="20">
        <f t="shared" si="118"/>
        <v>1156.414981371749</v>
      </c>
      <c r="CC145" s="59">
        <f t="shared" si="119"/>
        <v>1449.7483147050823</v>
      </c>
      <c r="CD145" s="59">
        <f ca="1">AVERAGE(OFFSET($CC$3,0,0,'Données projet'!$E$12+1,1))-AVERAGE(OFFSET($H$3,0,0,'Données projet'!$E$12+1,1))</f>
        <v>584.62172668489256</v>
      </c>
      <c r="CE145" s="59">
        <f t="shared" si="148"/>
        <v>141.2899250963593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120.05044490195404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120.05044490195404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1451.4594088531578</v>
      </c>
      <c r="AN146" s="59">
        <f ca="1">AVERAGE(OFFSET($AM$3,0,0,'Données projet'!$E$10+1,1))-AVERAGE(OFFSET($H$3,0,0,'Données projet'!$E$10+1,1))</f>
        <v>560.46996660256696</v>
      </c>
      <c r="AO146" s="59">
        <f t="shared" si="144"/>
        <v>175.49465199136262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234.00000000000003</v>
      </c>
      <c r="BE146" s="13">
        <f>BD146*VLOOKUP('Données projet'!$B$11,Paramètres!$A$1:$I$89,3,0)*VLOOKUP('Données projet'!$B$11,Paramètres!$A$1:$I$89,5,0)</f>
        <v>189.82080000000005</v>
      </c>
      <c r="BF146" s="13">
        <f t="shared" si="145"/>
        <v>47.500332100049796</v>
      </c>
      <c r="BG146" s="20">
        <f t="shared" si="115"/>
        <v>413.33430507425345</v>
      </c>
      <c r="BH146" s="59">
        <f t="shared" si="116"/>
        <v>706.66763840758676</v>
      </c>
      <c r="BI146" s="59">
        <f ca="1">AVERAGE(OFFSET($BH$3,0,0,'Données projet'!$E$11+1,1))-AVERAGE(OFFSET($H$3,0,0,'Données projet'!$E$11+1,1))</f>
        <v>181.20458942529478</v>
      </c>
      <c r="BJ146" s="59">
        <f t="shared" si="146"/>
        <v>144.05254691566421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13.292809496177552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13.292809496177552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8.561000000000007</v>
      </c>
      <c r="BY146" s="12">
        <f>IF('Données projet'!$A$114&gt;35,BY145+BX146-CG145,IF(A146&lt;'Données projet'!$A$114,$BV$205^A146,IF(A146='Données projet'!$A$114,'Données projet'!$B$114,BY145+BX146-CG145)))</f>
        <v>506.37900000000025</v>
      </c>
      <c r="BZ146" s="13">
        <f>BY146*VLOOKUP('Données projet'!$B$12,Paramètres!$A$1:$I$89,3,0)*VLOOKUP('Données projet'!$B$12,Paramètres!$A$1:$I$89,5,0)</f>
        <v>552.96586800000023</v>
      </c>
      <c r="CA146" s="13">
        <f t="shared" si="147"/>
        <v>122.18005181730778</v>
      </c>
      <c r="CB146" s="20">
        <f t="shared" si="118"/>
        <v>1175.8791436818112</v>
      </c>
      <c r="CC146" s="59">
        <f t="shared" si="119"/>
        <v>1469.2124770151445</v>
      </c>
      <c r="CD146" s="59">
        <f ca="1">AVERAGE(OFFSET($CC$3,0,0,'Données projet'!$E$12+1,1))-AVERAGE(OFFSET($H$3,0,0,'Données projet'!$E$12+1,1))</f>
        <v>584.62172668489256</v>
      </c>
      <c r="CE146" s="59">
        <f t="shared" si="148"/>
        <v>141.2899250963593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117.69632890096788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117.69632890096788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1470.6758268375538</v>
      </c>
      <c r="AN147" s="59">
        <f ca="1">AVERAGE(OFFSET($AM$3,0,0,'Données projet'!$E$10+1,1))-AVERAGE(OFFSET($H$3,0,0,'Données projet'!$E$10+1,1))</f>
        <v>560.46996660256696</v>
      </c>
      <c r="AO147" s="59">
        <f t="shared" si="144"/>
        <v>175.49465199136262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234.00000000000003</v>
      </c>
      <c r="BE147" s="13">
        <f>BD147*VLOOKUP('Données projet'!$B$11,Paramètres!$A$1:$I$89,3,0)*VLOOKUP('Données projet'!$B$11,Paramètres!$A$1:$I$89,5,0)</f>
        <v>189.82080000000005</v>
      </c>
      <c r="BF147" s="13">
        <f t="shared" si="145"/>
        <v>47.500332100049796</v>
      </c>
      <c r="BG147" s="20">
        <f t="shared" si="115"/>
        <v>413.33430507425345</v>
      </c>
      <c r="BH147" s="59">
        <f t="shared" si="116"/>
        <v>706.66763840758676</v>
      </c>
      <c r="BI147" s="59">
        <f ca="1">AVERAGE(OFFSET($BH$3,0,0,'Données projet'!$E$11+1,1))-AVERAGE(OFFSET($H$3,0,0,'Données projet'!$E$11+1,1))</f>
        <v>181.20458942529478</v>
      </c>
      <c r="BJ147" s="59">
        <f t="shared" si="146"/>
        <v>144.05254691566421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13.032145609770723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13.032145609770723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8.561000000000007</v>
      </c>
      <c r="BX147" s="12">
        <f t="array" ref="BX147">INDEX(BW:BW,MIN(IF(ISNUMBER(BW147:BW343),ROW(BW147:BW343),"")))</f>
        <v>8.561000000000007</v>
      </c>
      <c r="BY147" s="12">
        <f>IF('Données projet'!$A$114&gt;35,BY146+BX147-CG146,IF(A147&lt;'Données projet'!$A$114,$BV$205^A147,IF(A147='Données projet'!$A$114,'Données projet'!$B$114,BY146+BX147-CG146)))</f>
        <v>514.94000000000028</v>
      </c>
      <c r="BZ147" s="13">
        <f>BY147*VLOOKUP('Données projet'!$B$12,Paramètres!$A$1:$I$89,3,0)*VLOOKUP('Données projet'!$B$12,Paramètres!$A$1:$I$89,5,0)</f>
        <v>562.31448000000034</v>
      </c>
      <c r="CA147" s="13">
        <f t="shared" si="147"/>
        <v>124.0034434456341</v>
      </c>
      <c r="CB147" s="20">
        <f t="shared" si="118"/>
        <v>1195.3370500011467</v>
      </c>
      <c r="CC147" s="59">
        <f t="shared" si="119"/>
        <v>1488.67038333448</v>
      </c>
      <c r="CD147" s="59">
        <f ca="1">AVERAGE(OFFSET($CC$3,0,0,'Données projet'!$E$12+1,1))-AVERAGE(OFFSET($H$3,0,0,'Données projet'!$E$12+1,1))</f>
        <v>584.62172668489256</v>
      </c>
      <c r="CE147" s="59">
        <f t="shared" si="148"/>
        <v>141.2899250963593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0.43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144.46230812476179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144.46230812476179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1489.8861554030718</v>
      </c>
      <c r="AN148" s="59">
        <f ca="1">AVERAGE(OFFSET($AM$3,0,0,'Données projet'!$E$10+1,1))-AVERAGE(OFFSET($H$3,0,0,'Données projet'!$E$10+1,1))</f>
        <v>560.46996660256696</v>
      </c>
      <c r="AO148" s="59">
        <f t="shared" si="144"/>
        <v>175.49465199136262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234.00000000000003</v>
      </c>
      <c r="BE148" s="13">
        <f>BD148*VLOOKUP('Données projet'!$B$11,Paramètres!$A$1:$I$89,3,0)*VLOOKUP('Données projet'!$B$11,Paramètres!$A$1:$I$89,5,0)</f>
        <v>189.82080000000005</v>
      </c>
      <c r="BF148" s="13">
        <f t="shared" si="145"/>
        <v>47.500332100049796</v>
      </c>
      <c r="BG148" s="20">
        <f t="shared" si="115"/>
        <v>413.33430507425345</v>
      </c>
      <c r="BH148" s="59">
        <f t="shared" si="116"/>
        <v>706.66763840758676</v>
      </c>
      <c r="BI148" s="59">
        <f ca="1">AVERAGE(OFFSET($BH$3,0,0,'Données projet'!$E$11+1,1))-AVERAGE(OFFSET($H$3,0,0,'Données projet'!$E$11+1,1))</f>
        <v>181.20458942529478</v>
      </c>
      <c r="BJ148" s="59">
        <f t="shared" si="146"/>
        <v>144.05254691566421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12.77659318318706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12.77659318318706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8.7559999999999949</v>
      </c>
      <c r="BY148" s="12">
        <f>IF('Données projet'!$A$114&gt;35,BY147+BX148-CG147,IF(A148&lt;'Données projet'!$A$114,$BV$205^A148,IF(A148='Données projet'!$A$114,'Données projet'!$B$114,BY147+BX148-CG147)))</f>
        <v>467.68600000000026</v>
      </c>
      <c r="BZ148" s="13">
        <f>BY148*VLOOKUP('Données projet'!$B$12,Paramètres!$A$1:$I$89,3,0)*VLOOKUP('Données projet'!$B$12,Paramètres!$A$1:$I$89,5,0)</f>
        <v>510.71311200000031</v>
      </c>
      <c r="CA148" s="13">
        <f t="shared" si="147"/>
        <v>113.89306202892035</v>
      </c>
      <c r="CB148" s="20">
        <f t="shared" si="118"/>
        <v>1087.8557531003703</v>
      </c>
      <c r="CC148" s="59">
        <f t="shared" si="119"/>
        <v>1381.1890864337036</v>
      </c>
      <c r="CD148" s="59">
        <f ca="1">AVERAGE(OFFSET($CC$3,0,0,'Données projet'!$E$12+1,1))-AVERAGE(OFFSET($H$3,0,0,'Données projet'!$E$12+1,1))</f>
        <v>584.62172668489256</v>
      </c>
      <c r="CE148" s="59">
        <f t="shared" si="148"/>
        <v>141.2899250963593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141.62949037574271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141.62949037574271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1509.0905059241695</v>
      </c>
      <c r="AN149" s="59">
        <f ca="1">AVERAGE(OFFSET($AM$3,0,0,'Données projet'!$E$10+1,1))-AVERAGE(OFFSET($H$3,0,0,'Données projet'!$E$10+1,1))</f>
        <v>560.46996660256696</v>
      </c>
      <c r="AO149" s="59">
        <f t="shared" si="144"/>
        <v>175.49465199136262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234.00000000000003</v>
      </c>
      <c r="BE149" s="13">
        <f>BD149*VLOOKUP('Données projet'!$B$11,Paramètres!$A$1:$I$89,3,0)*VLOOKUP('Données projet'!$B$11,Paramètres!$A$1:$I$89,5,0)</f>
        <v>189.82080000000005</v>
      </c>
      <c r="BF149" s="13">
        <f t="shared" si="145"/>
        <v>47.500332100049796</v>
      </c>
      <c r="BG149" s="20">
        <f t="shared" si="115"/>
        <v>413.33430507425345</v>
      </c>
      <c r="BH149" s="59">
        <f t="shared" si="116"/>
        <v>706.66763840758676</v>
      </c>
      <c r="BI149" s="59">
        <f ca="1">AVERAGE(OFFSET($BH$3,0,0,'Données projet'!$E$11+1,1))-AVERAGE(OFFSET($H$3,0,0,'Données projet'!$E$11+1,1))</f>
        <v>181.20458942529478</v>
      </c>
      <c r="BJ149" s="59">
        <f t="shared" si="146"/>
        <v>144.05254691566421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12.526051983817114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12.526051983817114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8.7559999999999949</v>
      </c>
      <c r="BY149" s="12">
        <f>IF('Données projet'!$A$114&gt;35,BY148+BX149-CG148,IF(A149&lt;'Données projet'!$A$114,$BV$205^A149,IF(A149='Données projet'!$A$114,'Données projet'!$B$114,BY148+BX149-CG148)))</f>
        <v>476.44200000000023</v>
      </c>
      <c r="BZ149" s="13">
        <f>BY149*VLOOKUP('Données projet'!$B$12,Paramètres!$A$1:$I$89,3,0)*VLOOKUP('Données projet'!$B$12,Paramètres!$A$1:$I$89,5,0)</f>
        <v>520.27466400000026</v>
      </c>
      <c r="CA149" s="13">
        <f t="shared" si="147"/>
        <v>115.77512501907172</v>
      </c>
      <c r="CB149" s="20">
        <f t="shared" si="118"/>
        <v>1107.7867158748836</v>
      </c>
      <c r="CC149" s="59">
        <f t="shared" si="119"/>
        <v>1401.1200492082169</v>
      </c>
      <c r="CD149" s="59">
        <f ca="1">AVERAGE(OFFSET($CC$3,0,0,'Données projet'!$E$12+1,1))-AVERAGE(OFFSET($H$3,0,0,'Données projet'!$E$12+1,1))</f>
        <v>584.62172668489256</v>
      </c>
      <c r="CE149" s="59">
        <f t="shared" si="148"/>
        <v>141.2899250963593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138.85222245493367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138.85222245493367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1528.2889859757397</v>
      </c>
      <c r="AN150" s="59">
        <f ca="1">AVERAGE(OFFSET($AM$3,0,0,'Données projet'!$E$10+1,1))-AVERAGE(OFFSET($H$3,0,0,'Données projet'!$E$10+1,1))</f>
        <v>560.46996660256696</v>
      </c>
      <c r="AO150" s="59">
        <f t="shared" si="144"/>
        <v>175.49465199136262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234.00000000000003</v>
      </c>
      <c r="BE150" s="13">
        <f>BD150*VLOOKUP('Données projet'!$B$11,Paramètres!$A$1:$I$89,3,0)*VLOOKUP('Données projet'!$B$11,Paramètres!$A$1:$I$89,5,0)</f>
        <v>189.82080000000005</v>
      </c>
      <c r="BF150" s="13">
        <f t="shared" si="145"/>
        <v>47.500332100049796</v>
      </c>
      <c r="BG150" s="20">
        <f t="shared" si="115"/>
        <v>413.33430507425345</v>
      </c>
      <c r="BH150" s="59">
        <f t="shared" si="116"/>
        <v>706.66763840758676</v>
      </c>
      <c r="BI150" s="59">
        <f ca="1">AVERAGE(OFFSET($BH$3,0,0,'Données projet'!$E$11+1,1))-AVERAGE(OFFSET($H$3,0,0,'Données projet'!$E$11+1,1))</f>
        <v>181.20458942529478</v>
      </c>
      <c r="BJ150" s="59">
        <f t="shared" si="146"/>
        <v>144.05254691566421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12.28042374455177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12.28042374455177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8.7559999999999949</v>
      </c>
      <c r="BY150" s="12">
        <f>IF('Données projet'!$A$114&gt;35,BY149+BX150-CG149,IF(A150&lt;'Données projet'!$A$114,$BV$205^A150,IF(A150='Données projet'!$A$114,'Données projet'!$B$114,BY149+BX150-CG149)))</f>
        <v>485.19800000000021</v>
      </c>
      <c r="BZ150" s="13">
        <f>BY150*VLOOKUP('Données projet'!$B$12,Paramètres!$A$1:$I$89,3,0)*VLOOKUP('Données projet'!$B$12,Paramètres!$A$1:$I$89,5,0)</f>
        <v>529.83621600000015</v>
      </c>
      <c r="CA150" s="13">
        <f t="shared" si="147"/>
        <v>117.65316598892505</v>
      </c>
      <c r="CB150" s="20">
        <f t="shared" si="118"/>
        <v>1127.7106736307112</v>
      </c>
      <c r="CC150" s="59">
        <f t="shared" si="119"/>
        <v>1421.0440069640445</v>
      </c>
      <c r="CD150" s="59">
        <f ca="1">AVERAGE(OFFSET($CC$3,0,0,'Données projet'!$E$12+1,1))-AVERAGE(OFFSET($H$3,0,0,'Données projet'!$E$12+1,1))</f>
        <v>584.62172668489256</v>
      </c>
      <c r="CE150" s="59">
        <f t="shared" si="148"/>
        <v>141.2899250963593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136.12941506408552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136.12941506408552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1547.4816995209637</v>
      </c>
      <c r="AN151" s="59">
        <f ca="1">AVERAGE(OFFSET($AM$3,0,0,'Données projet'!$E$10+1,1))-AVERAGE(OFFSET($H$3,0,0,'Données projet'!$E$10+1,1))</f>
        <v>560.46996660256696</v>
      </c>
      <c r="AO151" s="59">
        <f t="shared" si="144"/>
        <v>175.49465199136262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234.00000000000003</v>
      </c>
      <c r="BE151" s="13">
        <f>BD151*VLOOKUP('Données projet'!$B$11,Paramètres!$A$1:$I$89,3,0)*VLOOKUP('Données projet'!$B$11,Paramètres!$A$1:$I$89,5,0)</f>
        <v>189.82080000000005</v>
      </c>
      <c r="BF151" s="13">
        <f t="shared" si="145"/>
        <v>47.500332100049796</v>
      </c>
      <c r="BG151" s="20">
        <f t="shared" si="115"/>
        <v>413.33430507425345</v>
      </c>
      <c r="BH151" s="59">
        <f t="shared" si="116"/>
        <v>706.66763840758676</v>
      </c>
      <c r="BI151" s="59">
        <f ca="1">AVERAGE(OFFSET($BH$3,0,0,'Données projet'!$E$11+1,1))-AVERAGE(OFFSET($H$3,0,0,'Données projet'!$E$11+1,1))</f>
        <v>181.20458942529478</v>
      </c>
      <c r="BJ151" s="59">
        <f t="shared" si="146"/>
        <v>144.05254691566421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12.039612125239987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12.039612125239987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8.7559999999999949</v>
      </c>
      <c r="BY151" s="12">
        <f>IF('Données projet'!$A$114&gt;35,BY150+BX151-CG150,IF(A151&lt;'Données projet'!$A$114,$BV$205^A151,IF(A151='Données projet'!$A$114,'Données projet'!$B$114,BY150+BX151-CG150)))</f>
        <v>493.95400000000018</v>
      </c>
      <c r="BZ151" s="13">
        <f>BY151*VLOOKUP('Données projet'!$B$12,Paramètres!$A$1:$I$89,3,0)*VLOOKUP('Données projet'!$B$12,Paramètres!$A$1:$I$89,5,0)</f>
        <v>539.39776800000016</v>
      </c>
      <c r="CA151" s="13">
        <f t="shared" si="147"/>
        <v>119.52726589322627</v>
      </c>
      <c r="CB151" s="20">
        <f t="shared" si="118"/>
        <v>1147.6277673640361</v>
      </c>
      <c r="CC151" s="59">
        <f t="shared" si="119"/>
        <v>1440.9611006973694</v>
      </c>
      <c r="CD151" s="59">
        <f ca="1">AVERAGE(OFFSET($CC$3,0,0,'Données projet'!$E$12+1,1))-AVERAGE(OFFSET($H$3,0,0,'Données projet'!$E$12+1,1))</f>
        <v>584.62172668489256</v>
      </c>
      <c r="CE151" s="59">
        <f t="shared" si="148"/>
        <v>141.2899250963593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133.46000026542339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133.46000026542339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1566.66874708708</v>
      </c>
      <c r="AN152" s="59">
        <f ca="1">AVERAGE(OFFSET($AM$3,0,0,'Données projet'!$E$10+1,1))-AVERAGE(OFFSET($H$3,0,0,'Données projet'!$E$10+1,1))</f>
        <v>560.46996660256696</v>
      </c>
      <c r="AO152" s="59">
        <f t="shared" si="144"/>
        <v>175.49465199136262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234.00000000000003</v>
      </c>
      <c r="BE152" s="13">
        <f>BD152*VLOOKUP('Données projet'!$B$11,Paramètres!$A$1:$I$89,3,0)*VLOOKUP('Données projet'!$B$11,Paramètres!$A$1:$I$89,5,0)</f>
        <v>189.82080000000005</v>
      </c>
      <c r="BF152" s="13">
        <f t="shared" si="145"/>
        <v>47.500332100049796</v>
      </c>
      <c r="BG152" s="20">
        <f t="shared" si="115"/>
        <v>413.33430507425345</v>
      </c>
      <c r="BH152" s="59">
        <f t="shared" si="116"/>
        <v>706.66763840758676</v>
      </c>
      <c r="BI152" s="59">
        <f ca="1">AVERAGE(OFFSET($BH$3,0,0,'Données projet'!$E$11+1,1))-AVERAGE(OFFSET($H$3,0,0,'Données projet'!$E$11+1,1))</f>
        <v>181.20458942529478</v>
      </c>
      <c r="BJ152" s="59">
        <f t="shared" si="146"/>
        <v>144.05254691566421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11.803522674902323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11.803522674902323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8.7559999999999949</v>
      </c>
      <c r="BY152" s="12">
        <f>IF('Données projet'!$A$114&gt;35,BY151+BX152-CG151,IF(A152&lt;'Données projet'!$A$114,$BV$205^A152,IF(A152='Données projet'!$A$114,'Données projet'!$B$114,BY151+BX152-CG151)))</f>
        <v>502.71000000000015</v>
      </c>
      <c r="BZ152" s="13">
        <f>BY152*VLOOKUP('Données projet'!$B$12,Paramètres!$A$1:$I$89,3,0)*VLOOKUP('Données projet'!$B$12,Paramètres!$A$1:$I$89,5,0)</f>
        <v>548.95932000000016</v>
      </c>
      <c r="CA152" s="13">
        <f t="shared" si="147"/>
        <v>121.39750265227576</v>
      </c>
      <c r="CB152" s="20">
        <f t="shared" si="118"/>
        <v>1167.5381327860471</v>
      </c>
      <c r="CC152" s="59">
        <f t="shared" si="119"/>
        <v>1460.8714661193803</v>
      </c>
      <c r="CD152" s="59">
        <f ca="1">AVERAGE(OFFSET($CC$3,0,0,'Données projet'!$E$12+1,1))-AVERAGE(OFFSET($H$3,0,0,'Données projet'!$E$12+1,1))</f>
        <v>584.62172668489256</v>
      </c>
      <c r="CE152" s="59">
        <f t="shared" si="148"/>
        <v>141.2899250963593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130.84293106278076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130.84293106278076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1585.8502259300358</v>
      </c>
      <c r="AN153" s="59">
        <f ca="1">AVERAGE(OFFSET($AM$3,0,0,'Données projet'!$E$10+1,1))-AVERAGE(OFFSET($H$3,0,0,'Données projet'!$E$10+1,1))</f>
        <v>560.46996660256696</v>
      </c>
      <c r="AO153" s="59">
        <f t="shared" si="144"/>
        <v>175.49465199136262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234.00000000000003</v>
      </c>
      <c r="BE153" s="13">
        <f>BD153*VLOOKUP('Données projet'!$B$11,Paramètres!$A$1:$I$89,3,0)*VLOOKUP('Données projet'!$B$11,Paramètres!$A$1:$I$89,5,0)</f>
        <v>189.82080000000005</v>
      </c>
      <c r="BF153" s="13">
        <f t="shared" si="145"/>
        <v>47.500332100049796</v>
      </c>
      <c r="BG153" s="20">
        <f t="shared" si="115"/>
        <v>413.33430507425345</v>
      </c>
      <c r="BH153" s="59">
        <f t="shared" si="116"/>
        <v>706.66763840758676</v>
      </c>
      <c r="BI153" s="59">
        <f ca="1">AVERAGE(OFFSET($BH$3,0,0,'Données projet'!$E$11+1,1))-AVERAGE(OFFSET($H$3,0,0,'Données projet'!$E$11+1,1))</f>
        <v>181.20458942529478</v>
      </c>
      <c r="BJ153" s="59">
        <f t="shared" si="146"/>
        <v>144.05254691566421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11.572062794685435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11.572062794685435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8.7559999999999949</v>
      </c>
      <c r="BY153" s="12">
        <f>IF('Données projet'!$A$114&gt;35,BY152+BX153-CG152,IF(A153&lt;'Données projet'!$A$114,$BV$205^A153,IF(A153='Données projet'!$A$114,'Données projet'!$B$114,BY152+BX153-CG152)))</f>
        <v>511.46600000000012</v>
      </c>
      <c r="BZ153" s="13">
        <f>BY153*VLOOKUP('Données projet'!$B$12,Paramètres!$A$1:$I$89,3,0)*VLOOKUP('Données projet'!$B$12,Paramètres!$A$1:$I$89,5,0)</f>
        <v>558.52087200000017</v>
      </c>
      <c r="CA153" s="13">
        <f t="shared" si="147"/>
        <v>123.26395131650432</v>
      </c>
      <c r="CB153" s="20">
        <f t="shared" si="118"/>
        <v>1187.4419006095786</v>
      </c>
      <c r="CC153" s="59">
        <f t="shared" si="119"/>
        <v>1480.7752339429119</v>
      </c>
      <c r="CD153" s="59">
        <f ca="1">AVERAGE(OFFSET($CC$3,0,0,'Données projet'!$E$12+1,1))-AVERAGE(OFFSET($H$3,0,0,'Données projet'!$E$12+1,1))</f>
        <v>584.62172668489256</v>
      </c>
      <c r="CE153" s="59">
        <f t="shared" si="148"/>
        <v>141.2899250963593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128.27718099094736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128.27718099094736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1140.9669502470615</v>
      </c>
      <c r="AN154" s="59">
        <f ca="1">AVERAGE(OFFSET($AM$3,0,0,'Données projet'!$E$10+1,1))-AVERAGE(OFFSET($H$3,0,0,'Données projet'!$E$10+1,1))</f>
        <v>560.46996660256696</v>
      </c>
      <c r="AO154" s="59">
        <f t="shared" si="144"/>
        <v>175.49465199136262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234.00000000000003</v>
      </c>
      <c r="BE154" s="13">
        <f>BD154*VLOOKUP('Données projet'!$B$11,Paramètres!$A$1:$I$89,3,0)*VLOOKUP('Données projet'!$B$11,Paramètres!$A$1:$I$89,5,0)</f>
        <v>189.82080000000005</v>
      </c>
      <c r="BF154" s="13">
        <f t="shared" ref="BF154:BF203" si="167">EXP(-1.0587+0.8836*LN(BE154)+0.284)</f>
        <v>47.500332100049796</v>
      </c>
      <c r="BG154" s="20">
        <f t="shared" ref="BG154:BG203" si="168">(BE154+BF154)*0.475*44/12</f>
        <v>413.33430507425345</v>
      </c>
      <c r="BH154" s="59">
        <f t="shared" si="116"/>
        <v>706.66763840758676</v>
      </c>
      <c r="BI154" s="59">
        <f ca="1">AVERAGE(OFFSET($BH$3,0,0,'Données projet'!$E$11+1,1))-AVERAGE(OFFSET($H$3,0,0,'Données projet'!$E$11+1,1))</f>
        <v>181.20458942529478</v>
      </c>
      <c r="BJ154" s="59">
        <f t="shared" si="146"/>
        <v>144.05254691566421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11.345141701543012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11.345141701543012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8.7559999999999949</v>
      </c>
      <c r="BY154" s="12">
        <f>IF('Données projet'!$A$114&gt;35,BY153+BX154-CG153,IF(A154&lt;'Données projet'!$A$114,$BV$205^A154,IF(A154='Données projet'!$A$114,'Données projet'!$B$114,BY153+BX154-CG153)))</f>
        <v>520.22200000000009</v>
      </c>
      <c r="BZ154" s="13">
        <f>BY154*VLOOKUP('Données projet'!$B$12,Paramètres!$A$1:$I$89,3,0)*VLOOKUP('Données projet'!$B$12,Paramètres!$A$1:$I$89,5,0)</f>
        <v>568.08242400000006</v>
      </c>
      <c r="CA154" s="13">
        <f t="shared" ref="CA154:CA203" si="170">EXP(-1.0587+0.8836*LN(BZ154)+0.284)</f>
        <v>125.12668421946067</v>
      </c>
      <c r="CB154" s="20">
        <f t="shared" ref="CB154:CB203" si="171">(BZ154+CA154)*0.475*44/12</f>
        <v>1207.3391968155606</v>
      </c>
      <c r="CC154" s="59">
        <f t="shared" si="119"/>
        <v>1500.6725301488939</v>
      </c>
      <c r="CD154" s="59">
        <f ca="1">AVERAGE(OFFSET($CC$3,0,0,'Données projet'!$E$12+1,1))-AVERAGE(OFFSET($H$3,0,0,'Données projet'!$E$12+1,1))</f>
        <v>584.62172668489256</v>
      </c>
      <c r="CE154" s="59">
        <f t="shared" si="148"/>
        <v>141.2899250963593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125.76174371306959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125.76174371306959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1138.6604062712454</v>
      </c>
      <c r="AN155" s="59">
        <f ca="1">AVERAGE(OFFSET($AM$3,0,0,'Données projet'!$E$10+1,1))-AVERAGE(OFFSET($H$3,0,0,'Données projet'!$E$10+1,1))</f>
        <v>560.46996660256696</v>
      </c>
      <c r="AO155" s="59">
        <f t="shared" si="144"/>
        <v>175.49465199136262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234.00000000000003</v>
      </c>
      <c r="BE155" s="13">
        <f>BD155*VLOOKUP('Données projet'!$B$11,Paramètres!$A$1:$I$89,3,0)*VLOOKUP('Données projet'!$B$11,Paramètres!$A$1:$I$89,5,0)</f>
        <v>189.82080000000005</v>
      </c>
      <c r="BF155" s="13">
        <f t="shared" si="167"/>
        <v>47.500332100049796</v>
      </c>
      <c r="BG155" s="20">
        <f t="shared" si="168"/>
        <v>413.33430507425345</v>
      </c>
      <c r="BH155" s="59">
        <f t="shared" si="116"/>
        <v>706.66763840758676</v>
      </c>
      <c r="BI155" s="59">
        <f ca="1">AVERAGE(OFFSET($BH$3,0,0,'Données projet'!$E$11+1,1))-AVERAGE(OFFSET($H$3,0,0,'Données projet'!$E$11+1,1))</f>
        <v>181.20458942529478</v>
      </c>
      <c r="BJ155" s="59">
        <f t="shared" si="146"/>
        <v>144.05254691566421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11.122670392628914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11.122670392628914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8.7559999999999949</v>
      </c>
      <c r="BY155" s="12">
        <f>IF('Données projet'!$A$114&gt;35,BY154+BX155-CG154,IF(A155&lt;'Données projet'!$A$114,$BV$205^A155,IF(A155='Données projet'!$A$114,'Données projet'!$B$114,BY154+BX155-CG154)))</f>
        <v>528.97800000000007</v>
      </c>
      <c r="BZ155" s="13">
        <f>BY155*VLOOKUP('Données projet'!$B$12,Paramètres!$A$1:$I$89,3,0)*VLOOKUP('Données projet'!$B$12,Paramètres!$A$1:$I$89,5,0)</f>
        <v>577.64397600000007</v>
      </c>
      <c r="CA155" s="13">
        <f t="shared" si="170"/>
        <v>126.98577112020834</v>
      </c>
      <c r="CB155" s="20">
        <f t="shared" si="171"/>
        <v>1227.2301429010297</v>
      </c>
      <c r="CC155" s="59">
        <f t="shared" si="119"/>
        <v>1520.563476234363</v>
      </c>
      <c r="CD155" s="59">
        <f ca="1">AVERAGE(OFFSET($CC$3,0,0,'Données projet'!$E$12+1,1))-AVERAGE(OFFSET($H$3,0,0,'Données projet'!$E$12+1,1))</f>
        <v>584.62172668489256</v>
      </c>
      <c r="CE155" s="59">
        <f t="shared" si="148"/>
        <v>141.2899250963593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123.29563262594577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123.29563262594577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1136.3537358947829</v>
      </c>
      <c r="AN156" s="59">
        <f ca="1">AVERAGE(OFFSET($AM$3,0,0,'Données projet'!$E$10+1,1))-AVERAGE(OFFSET($H$3,0,0,'Données projet'!$E$10+1,1))</f>
        <v>560.46996660256696</v>
      </c>
      <c r="AO156" s="59">
        <f t="shared" si="144"/>
        <v>175.49465199136262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234.00000000000003</v>
      </c>
      <c r="BE156" s="13">
        <f>BD156*VLOOKUP('Données projet'!$B$11,Paramètres!$A$1:$I$89,3,0)*VLOOKUP('Données projet'!$B$11,Paramètres!$A$1:$I$89,5,0)</f>
        <v>189.82080000000005</v>
      </c>
      <c r="BF156" s="13">
        <f t="shared" si="167"/>
        <v>47.500332100049796</v>
      </c>
      <c r="BG156" s="20">
        <f t="shared" si="168"/>
        <v>413.33430507425345</v>
      </c>
      <c r="BH156" s="59">
        <f t="shared" si="116"/>
        <v>706.66763840758676</v>
      </c>
      <c r="BI156" s="59">
        <f ca="1">AVERAGE(OFFSET($BH$3,0,0,'Données projet'!$E$11+1,1))-AVERAGE(OFFSET($H$3,0,0,'Données projet'!$E$11+1,1))</f>
        <v>181.20458942529478</v>
      </c>
      <c r="BJ156" s="59">
        <f t="shared" si="146"/>
        <v>144.05254691566421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10.904561610388519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10.904561610388519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8.7559999999999949</v>
      </c>
      <c r="BY156" s="12">
        <f>IF('Données projet'!$A$114&gt;35,BY155+BX156-CG155,IF(A156&lt;'Données projet'!$A$114,$BV$205^A156,IF(A156='Données projet'!$A$114,'Données projet'!$B$114,BY155+BX156-CG155)))</f>
        <v>537.73400000000004</v>
      </c>
      <c r="BZ156" s="13">
        <f>BY156*VLOOKUP('Données projet'!$B$12,Paramètres!$A$1:$I$89,3,0)*VLOOKUP('Données projet'!$B$12,Paramètres!$A$1:$I$89,5,0)</f>
        <v>587.20552799999996</v>
      </c>
      <c r="CA156" s="13">
        <f t="shared" si="170"/>
        <v>128.84127933602468</v>
      </c>
      <c r="CB156" s="20">
        <f t="shared" si="171"/>
        <v>1247.114856110243</v>
      </c>
      <c r="CC156" s="59">
        <f t="shared" si="119"/>
        <v>1540.4481894435762</v>
      </c>
      <c r="CD156" s="59">
        <f ca="1">AVERAGE(OFFSET($CC$3,0,0,'Données projet'!$E$12+1,1))-AVERAGE(OFFSET($H$3,0,0,'Données projet'!$E$12+1,1))</f>
        <v>584.62172668489256</v>
      </c>
      <c r="CE156" s="59">
        <f t="shared" si="148"/>
        <v>141.2899250963593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120.87788047306121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120.87788047306121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865.8323087522167</v>
      </c>
      <c r="AN157" s="59">
        <f ca="1">AVERAGE(OFFSET($AM$3,0,0,'Données projet'!$E$10+1,1))-AVERAGE(OFFSET($H$3,0,0,'Données projet'!$E$10+1,1))</f>
        <v>560.46996660256696</v>
      </c>
      <c r="AO157" s="59">
        <f t="shared" si="144"/>
        <v>175.49465199136262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234.00000000000003</v>
      </c>
      <c r="BE157" s="13">
        <f>BD157*VLOOKUP('Données projet'!$B$11,Paramètres!$A$1:$I$89,3,0)*VLOOKUP('Données projet'!$B$11,Paramètres!$A$1:$I$89,5,0)</f>
        <v>189.82080000000005</v>
      </c>
      <c r="BF157" s="13">
        <f t="shared" si="167"/>
        <v>47.500332100049796</v>
      </c>
      <c r="BG157" s="20">
        <f t="shared" si="168"/>
        <v>413.33430507425345</v>
      </c>
      <c r="BH157" s="59">
        <f t="shared" si="116"/>
        <v>706.66763840758676</v>
      </c>
      <c r="BI157" s="59">
        <f ca="1">AVERAGE(OFFSET($BH$3,0,0,'Données projet'!$E$11+1,1))-AVERAGE(OFFSET($H$3,0,0,'Données projet'!$E$11+1,1))</f>
        <v>181.20458942529478</v>
      </c>
      <c r="BJ157" s="59">
        <f t="shared" si="146"/>
        <v>144.05254691566421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10.690729808334639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10.690729808334639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8.7559999999999949</v>
      </c>
      <c r="BX157" s="12">
        <f t="array" ref="BX157">INDEX(BW:BW,MIN(IF(ISNUMBER(BW157:BW353),ROW(BW157:BW353),"")))</f>
        <v>8.7559999999999949</v>
      </c>
      <c r="BY157" s="12">
        <f>IF('Données projet'!$A$114&gt;35,BY156+BX157-CG156,IF(A157&lt;'Données projet'!$A$114,$BV$205^A157,IF(A157='Données projet'!$A$114,'Données projet'!$B$114,BY156+BX157-CG156)))</f>
        <v>546.49</v>
      </c>
      <c r="BZ157" s="13">
        <f>BY157*VLOOKUP('Données projet'!$B$12,Paramètres!$A$1:$I$89,3,0)*VLOOKUP('Données projet'!$B$12,Paramètres!$A$1:$I$89,5,0)</f>
        <v>596.76708000000008</v>
      </c>
      <c r="CA157" s="13">
        <f t="shared" si="170"/>
        <v>130.6932738662143</v>
      </c>
      <c r="CB157" s="20">
        <f t="shared" si="171"/>
        <v>1266.9934496503233</v>
      </c>
      <c r="CC157" s="59">
        <f t="shared" si="119"/>
        <v>1560.3267829836566</v>
      </c>
      <c r="CD157" s="59">
        <f ca="1">AVERAGE(OFFSET($CC$3,0,0,'Données projet'!$E$12+1,1))-AVERAGE(OFFSET($H$3,0,0,'Données projet'!$E$12+1,1))</f>
        <v>584.62172668489256</v>
      </c>
      <c r="CE157" s="59">
        <f t="shared" si="148"/>
        <v>141.2899250963593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0.43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147.12467690023732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147.12467690023732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864.03587657838307</v>
      </c>
      <c r="AN158" s="59">
        <f ca="1">AVERAGE(OFFSET($AM$3,0,0,'Données projet'!$E$10+1,1))-AVERAGE(OFFSET($H$3,0,0,'Données projet'!$E$10+1,1))</f>
        <v>560.46996660256696</v>
      </c>
      <c r="AO158" s="59">
        <f t="shared" si="144"/>
        <v>175.49465199136262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234.00000000000003</v>
      </c>
      <c r="BE158" s="13">
        <f>BD158*VLOOKUP('Données projet'!$B$11,Paramètres!$A$1:$I$89,3,0)*VLOOKUP('Données projet'!$B$11,Paramètres!$A$1:$I$89,5,0)</f>
        <v>189.82080000000005</v>
      </c>
      <c r="BF158" s="13">
        <f t="shared" si="167"/>
        <v>47.500332100049796</v>
      </c>
      <c r="BG158" s="20">
        <f t="shared" si="168"/>
        <v>413.33430507425345</v>
      </c>
      <c r="BH158" s="59">
        <f t="shared" si="116"/>
        <v>706.66763840758676</v>
      </c>
      <c r="BI158" s="59">
        <f ca="1">AVERAGE(OFFSET($BH$3,0,0,'Données projet'!$E$11+1,1))-AVERAGE(OFFSET($H$3,0,0,'Données projet'!$E$11+1,1))</f>
        <v>181.20458942529478</v>
      </c>
      <c r="BJ158" s="59">
        <f t="shared" si="146"/>
        <v>144.05254691566421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10.481091117494515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10.481091117494515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8.8960000000000043</v>
      </c>
      <c r="BY158" s="12">
        <f>IF('Données projet'!$A$114&gt;35,BY157+BX158-CG157,IF(A158&lt;'Données projet'!$A$114,$BV$205^A158,IF(A158='Données projet'!$A$114,'Données projet'!$B$114,BY157+BX158-CG157)))</f>
        <v>500.25599999999997</v>
      </c>
      <c r="BZ158" s="13">
        <f>BY158*VLOOKUP('Données projet'!$B$12,Paramètres!$A$1:$I$89,3,0)*VLOOKUP('Données projet'!$B$12,Paramètres!$A$1:$I$89,5,0)</f>
        <v>546.27955199999997</v>
      </c>
      <c r="CA158" s="13">
        <f t="shared" si="170"/>
        <v>120.87372605903938</v>
      </c>
      <c r="CB158" s="20">
        <f t="shared" si="171"/>
        <v>1161.9586259528269</v>
      </c>
      <c r="CC158" s="59">
        <f t="shared" si="119"/>
        <v>1455.2919592861601</v>
      </c>
      <c r="CD158" s="59">
        <f ca="1">AVERAGE(OFFSET($CC$3,0,0,'Données projet'!$E$12+1,1))-AVERAGE(OFFSET($H$3,0,0,'Données projet'!$E$12+1,1))</f>
        <v>584.62172668489256</v>
      </c>
      <c r="CE158" s="59">
        <f t="shared" si="148"/>
        <v>141.2899250963593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144.23965172341576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144.23965172341576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862.23932624883059</v>
      </c>
      <c r="AN159" s="59">
        <f ca="1">AVERAGE(OFFSET($AM$3,0,0,'Données projet'!$E$10+1,1))-AVERAGE(OFFSET($H$3,0,0,'Données projet'!$E$10+1,1))</f>
        <v>560.46996660256696</v>
      </c>
      <c r="AO159" s="59">
        <f t="shared" si="144"/>
        <v>175.49465199136262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234.00000000000003</v>
      </c>
      <c r="BE159" s="13">
        <f>BD159*VLOOKUP('Données projet'!$B$11,Paramètres!$A$1:$I$89,3,0)*VLOOKUP('Données projet'!$B$11,Paramètres!$A$1:$I$89,5,0)</f>
        <v>189.82080000000005</v>
      </c>
      <c r="BF159" s="13">
        <f t="shared" si="167"/>
        <v>47.500332100049796</v>
      </c>
      <c r="BG159" s="20">
        <f t="shared" si="168"/>
        <v>413.33430507425345</v>
      </c>
      <c r="BH159" s="59">
        <f t="shared" si="116"/>
        <v>706.66763840758676</v>
      </c>
      <c r="BI159" s="59">
        <f ca="1">AVERAGE(OFFSET($BH$3,0,0,'Données projet'!$E$11+1,1))-AVERAGE(OFFSET($H$3,0,0,'Données projet'!$E$11+1,1))</f>
        <v>181.20458942529478</v>
      </c>
      <c r="BJ159" s="59">
        <f t="shared" si="146"/>
        <v>144.05254691566421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10.275563313514789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10.275563313514789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8.8960000000000043</v>
      </c>
      <c r="BY159" s="12">
        <f>IF('Données projet'!$A$114&gt;35,BY158+BX159-CG158,IF(A159&lt;'Données projet'!$A$114,$BV$205^A159,IF(A159='Données projet'!$A$114,'Données projet'!$B$114,BY158+BX159-CG158)))</f>
        <v>509.15199999999999</v>
      </c>
      <c r="BZ159" s="13">
        <f>BY159*VLOOKUP('Données projet'!$B$12,Paramètres!$A$1:$I$89,3,0)*VLOOKUP('Données projet'!$B$12,Paramètres!$A$1:$I$89,5,0)</f>
        <v>555.99398399999995</v>
      </c>
      <c r="CA159" s="13">
        <f t="shared" si="170"/>
        <v>122.7710580212207</v>
      </c>
      <c r="CB159" s="20">
        <f t="shared" si="171"/>
        <v>1182.1824481869592</v>
      </c>
      <c r="CC159" s="59">
        <f t="shared" si="119"/>
        <v>1475.5157815202924</v>
      </c>
      <c r="CD159" s="59">
        <f ca="1">AVERAGE(OFFSET($CC$3,0,0,'Données projet'!$E$12+1,1))-AVERAGE(OFFSET($H$3,0,0,'Données projet'!$E$12+1,1))</f>
        <v>584.62172668489256</v>
      </c>
      <c r="CE159" s="59">
        <f t="shared" si="148"/>
        <v>141.2899250963593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141.41120013062007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141.41120013062007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693.44995020280771</v>
      </c>
      <c r="AN160" s="59">
        <f ca="1">AVERAGE(OFFSET($AM$3,0,0,'Données projet'!$E$10+1,1))-AVERAGE(OFFSET($H$3,0,0,'Données projet'!$E$10+1,1))</f>
        <v>560.46996660256696</v>
      </c>
      <c r="AO160" s="59">
        <f t="shared" si="144"/>
        <v>175.49465199136262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234.00000000000003</v>
      </c>
      <c r="BE160" s="13">
        <f>BD160*VLOOKUP('Données projet'!$B$11,Paramètres!$A$1:$I$89,3,0)*VLOOKUP('Données projet'!$B$11,Paramètres!$A$1:$I$89,5,0)</f>
        <v>189.82080000000005</v>
      </c>
      <c r="BF160" s="13">
        <f t="shared" si="167"/>
        <v>47.500332100049796</v>
      </c>
      <c r="BG160" s="20">
        <f t="shared" si="168"/>
        <v>413.33430507425345</v>
      </c>
      <c r="BH160" s="59">
        <f t="shared" si="116"/>
        <v>706.66763840758676</v>
      </c>
      <c r="BI160" s="59">
        <f ca="1">AVERAGE(OFFSET($BH$3,0,0,'Données projet'!$E$11+1,1))-AVERAGE(OFFSET($H$3,0,0,'Données projet'!$E$11+1,1))</f>
        <v>181.20458942529478</v>
      </c>
      <c r="BJ160" s="59">
        <f t="shared" si="146"/>
        <v>144.05254691566421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10.074065784411523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10.074065784411523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8.8960000000000043</v>
      </c>
      <c r="BY160" s="12">
        <f>IF('Données projet'!$A$114&gt;35,BY159+BX160-CG159,IF(A160&lt;'Données projet'!$A$114,$BV$205^A160,IF(A160='Données projet'!$A$114,'Données projet'!$B$114,BY159+BX160-CG159)))</f>
        <v>518.048</v>
      </c>
      <c r="BZ160" s="13">
        <f>BY160*VLOOKUP('Données projet'!$B$12,Paramètres!$A$1:$I$89,3,0)*VLOOKUP('Données projet'!$B$12,Paramètres!$A$1:$I$89,5,0)</f>
        <v>565.70841600000006</v>
      </c>
      <c r="CA160" s="13">
        <f t="shared" si="170"/>
        <v>124.6645349740714</v>
      </c>
      <c r="CB160" s="20">
        <f t="shared" si="171"/>
        <v>1202.3995562798411</v>
      </c>
      <c r="CC160" s="59">
        <f t="shared" si="119"/>
        <v>1495.7328896131744</v>
      </c>
      <c r="CD160" s="59">
        <f ca="1">AVERAGE(OFFSET($CC$3,0,0,'Données projet'!$E$12+1,1))-AVERAGE(OFFSET($H$3,0,0,'Données projet'!$E$12+1,1))</f>
        <v>584.62172668489256</v>
      </c>
      <c r="CE160" s="59">
        <f t="shared" si="148"/>
        <v>141.2899250963593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138.63821274837397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138.63821274837397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692.05701021686423</v>
      </c>
      <c r="AN161" s="59">
        <f ca="1">AVERAGE(OFFSET($AM$3,0,0,'Données projet'!$E$10+1,1))-AVERAGE(OFFSET($H$3,0,0,'Données projet'!$E$10+1,1))</f>
        <v>560.46996660256696</v>
      </c>
      <c r="AO161" s="59">
        <f t="shared" si="144"/>
        <v>175.49465199136262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234.00000000000003</v>
      </c>
      <c r="BE161" s="13">
        <f>BD161*VLOOKUP('Données projet'!$B$11,Paramètres!$A$1:$I$89,3,0)*VLOOKUP('Données projet'!$B$11,Paramètres!$A$1:$I$89,5,0)</f>
        <v>189.82080000000005</v>
      </c>
      <c r="BF161" s="13">
        <f t="shared" si="167"/>
        <v>47.500332100049796</v>
      </c>
      <c r="BG161" s="20">
        <f t="shared" si="168"/>
        <v>413.33430507425345</v>
      </c>
      <c r="BH161" s="59">
        <f t="shared" si="116"/>
        <v>706.66763840758676</v>
      </c>
      <c r="BI161" s="59">
        <f ca="1">AVERAGE(OFFSET($BH$3,0,0,'Données projet'!$E$11+1,1))-AVERAGE(OFFSET($H$3,0,0,'Données projet'!$E$11+1,1))</f>
        <v>181.20458942529478</v>
      </c>
      <c r="BJ161" s="59">
        <f t="shared" si="146"/>
        <v>144.05254691566421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9.8765194989526162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9.8765194989526162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8.8960000000000043</v>
      </c>
      <c r="BY161" s="12">
        <f>IF('Données projet'!$A$114&gt;35,BY160+BX161-CG160,IF(A161&lt;'Données projet'!$A$114,$BV$205^A161,IF(A161='Données projet'!$A$114,'Données projet'!$B$114,BY160+BX161-CG160)))</f>
        <v>526.94399999999996</v>
      </c>
      <c r="BZ161" s="13">
        <f>BY161*VLOOKUP('Données projet'!$B$12,Paramètres!$A$1:$I$89,3,0)*VLOOKUP('Données projet'!$B$12,Paramètres!$A$1:$I$89,5,0)</f>
        <v>575.42284799999993</v>
      </c>
      <c r="CA161" s="13">
        <f t="shared" si="170"/>
        <v>126.55423075544957</v>
      </c>
      <c r="CB161" s="20">
        <f t="shared" si="171"/>
        <v>1222.6100788324077</v>
      </c>
      <c r="CC161" s="59">
        <f t="shared" si="119"/>
        <v>1515.9434121657409</v>
      </c>
      <c r="CD161" s="59">
        <f ca="1">AVERAGE(OFFSET($CC$3,0,0,'Données projet'!$E$12+1,1))-AVERAGE(OFFSET($H$3,0,0,'Données projet'!$E$12+1,1))</f>
        <v>584.62172668489256</v>
      </c>
      <c r="CE161" s="59">
        <f t="shared" si="148"/>
        <v>141.2899250963593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135.91960195733844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135.91960195733844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690.66396483309677</v>
      </c>
      <c r="AN162" s="59">
        <f ca="1">AVERAGE(OFFSET($AM$3,0,0,'Données projet'!$E$10+1,1))-AVERAGE(OFFSET($H$3,0,0,'Données projet'!$E$10+1,1))</f>
        <v>560.46996660256696</v>
      </c>
      <c r="AO162" s="59">
        <f t="shared" si="144"/>
        <v>175.49465199136262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234.00000000000003</v>
      </c>
      <c r="BE162" s="13">
        <f>BD162*VLOOKUP('Données projet'!$B$11,Paramètres!$A$1:$I$89,3,0)*VLOOKUP('Données projet'!$B$11,Paramètres!$A$1:$I$89,5,0)</f>
        <v>189.82080000000005</v>
      </c>
      <c r="BF162" s="13">
        <f t="shared" si="167"/>
        <v>47.500332100049796</v>
      </c>
      <c r="BG162" s="20">
        <f t="shared" si="168"/>
        <v>413.33430507425345</v>
      </c>
      <c r="BH162" s="59">
        <f t="shared" si="116"/>
        <v>706.66763840758676</v>
      </c>
      <c r="BI162" s="59">
        <f ca="1">AVERAGE(OFFSET($BH$3,0,0,'Données projet'!$E$11+1,1))-AVERAGE(OFFSET($H$3,0,0,'Données projet'!$E$11+1,1))</f>
        <v>181.20458942529478</v>
      </c>
      <c r="BJ162" s="59">
        <f t="shared" si="146"/>
        <v>144.05254691566421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9.6828469756602207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9.6828469756602207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8.8960000000000043</v>
      </c>
      <c r="BY162" s="12">
        <f>IF('Données projet'!$A$114&gt;35,BY161+BX162-CG161,IF(A162&lt;'Données projet'!$A$114,$BV$205^A162,IF(A162='Données projet'!$A$114,'Données projet'!$B$114,BY161+BX162-CG161)))</f>
        <v>535.83999999999992</v>
      </c>
      <c r="BZ162" s="13">
        <f>BY162*VLOOKUP('Données projet'!$B$12,Paramètres!$A$1:$I$89,3,0)*VLOOKUP('Données projet'!$B$12,Paramètres!$A$1:$I$89,5,0)</f>
        <v>585.13727999999992</v>
      </c>
      <c r="CA162" s="13">
        <f t="shared" si="170"/>
        <v>128.44021656723206</v>
      </c>
      <c r="CB162" s="20">
        <f t="shared" si="171"/>
        <v>1242.8141398545956</v>
      </c>
      <c r="CC162" s="59">
        <f t="shared" si="119"/>
        <v>1536.1474731879289</v>
      </c>
      <c r="CD162" s="59">
        <f ca="1">AVERAGE(OFFSET($CC$3,0,0,'Données projet'!$E$12+1,1))-AVERAGE(OFFSET($H$3,0,0,'Données projet'!$E$12+1,1))</f>
        <v>584.62172668489256</v>
      </c>
      <c r="CE162" s="59">
        <f t="shared" si="148"/>
        <v>141.2899250963593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133.25430146572626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133.25430146572626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337.00791351100759</v>
      </c>
      <c r="AN163" s="59">
        <f ca="1">AVERAGE(OFFSET($AM$3,0,0,'Données projet'!$E$10+1,1))-AVERAGE(OFFSET($H$3,0,0,'Données projet'!$E$10+1,1))</f>
        <v>560.46996660256696</v>
      </c>
      <c r="AO163" s="59">
        <f t="shared" si="144"/>
        <v>175.49465199136262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234.00000000000003</v>
      </c>
      <c r="BE163" s="13">
        <f>BD163*VLOOKUP('Données projet'!$B$11,Paramètres!$A$1:$I$89,3,0)*VLOOKUP('Données projet'!$B$11,Paramètres!$A$1:$I$89,5,0)</f>
        <v>189.82080000000005</v>
      </c>
      <c r="BF163" s="13">
        <f t="shared" si="167"/>
        <v>47.500332100049796</v>
      </c>
      <c r="BG163" s="20">
        <f t="shared" si="168"/>
        <v>413.33430507425345</v>
      </c>
      <c r="BH163" s="59">
        <f t="shared" si="116"/>
        <v>706.66763840758676</v>
      </c>
      <c r="BI163" s="59">
        <f ca="1">AVERAGE(OFFSET($BH$3,0,0,'Données projet'!$E$11+1,1))-AVERAGE(OFFSET($H$3,0,0,'Données projet'!$E$11+1,1))</f>
        <v>181.20458942529478</v>
      </c>
      <c r="BJ163" s="59">
        <f t="shared" si="146"/>
        <v>144.05254691566421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9.4929722524210138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9.4929722524210138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8.8960000000000043</v>
      </c>
      <c r="BY163" s="12">
        <f>IF('Données projet'!$A$114&gt;35,BY162+BX163-CG162,IF(A163&lt;'Données projet'!$A$114,$BV$205^A163,IF(A163='Données projet'!$A$114,'Données projet'!$B$114,BY162+BX163-CG162)))</f>
        <v>544.73599999999988</v>
      </c>
      <c r="BZ163" s="13">
        <f>BY163*VLOOKUP('Données projet'!$B$12,Paramètres!$A$1:$I$89,3,0)*VLOOKUP('Données projet'!$B$12,Paramètres!$A$1:$I$89,5,0)</f>
        <v>594.85171199999979</v>
      </c>
      <c r="CA163" s="13">
        <f t="shared" si="170"/>
        <v>130.3225611115902</v>
      </c>
      <c r="CB163" s="20">
        <f t="shared" si="171"/>
        <v>1263.0118590026857</v>
      </c>
      <c r="CC163" s="59">
        <f t="shared" si="119"/>
        <v>1556.345192336019</v>
      </c>
      <c r="CD163" s="59">
        <f ca="1">AVERAGE(OFFSET($CC$3,0,0,'Données projet'!$E$12+1,1))-AVERAGE(OFFSET($H$3,0,0,'Données projet'!$E$12+1,1))</f>
        <v>584.62172668489256</v>
      </c>
      <c r="CE163" s="59">
        <f t="shared" si="148"/>
        <v>141.2899250963593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130.64126589108182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130.64126589108182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337.00791351100759</v>
      </c>
      <c r="AN164" s="59">
        <f ca="1">AVERAGE(OFFSET($AM$3,0,0,'Données projet'!$E$10+1,1))-AVERAGE(OFFSET($H$3,0,0,'Données projet'!$E$10+1,1))</f>
        <v>560.46996660256696</v>
      </c>
      <c r="AO164" s="59">
        <f t="shared" si="144"/>
        <v>175.49465199136262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234.00000000000003</v>
      </c>
      <c r="BE164" s="13">
        <f>BD164*VLOOKUP('Données projet'!$B$11,Paramètres!$A$1:$I$89,3,0)*VLOOKUP('Données projet'!$B$11,Paramètres!$A$1:$I$89,5,0)</f>
        <v>189.82080000000005</v>
      </c>
      <c r="BF164" s="13">
        <f t="shared" si="167"/>
        <v>47.500332100049796</v>
      </c>
      <c r="BG164" s="20">
        <f t="shared" si="168"/>
        <v>413.33430507425345</v>
      </c>
      <c r="BH164" s="59">
        <f t="shared" si="116"/>
        <v>706.66763840758676</v>
      </c>
      <c r="BI164" s="59">
        <f ca="1">AVERAGE(OFFSET($BH$3,0,0,'Données projet'!$E$11+1,1))-AVERAGE(OFFSET($H$3,0,0,'Données projet'!$E$11+1,1))</f>
        <v>181.20458942529478</v>
      </c>
      <c r="BJ164" s="59">
        <f t="shared" si="146"/>
        <v>144.05254691566421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9.3068208566923829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9.3068208566923829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8.8960000000000043</v>
      </c>
      <c r="BY164" s="12">
        <f>IF('Données projet'!$A$114&gt;35,BY163+BX164-CG163,IF(A164&lt;'Données projet'!$A$114,$BV$205^A164,IF(A164='Données projet'!$A$114,'Données projet'!$B$114,BY163+BX164-CG163)))</f>
        <v>553.63199999999983</v>
      </c>
      <c r="BZ164" s="13">
        <f>BY164*VLOOKUP('Données projet'!$B$12,Paramètres!$A$1:$I$89,3,0)*VLOOKUP('Données projet'!$B$12,Paramètres!$A$1:$I$89,5,0)</f>
        <v>604.56614399999978</v>
      </c>
      <c r="CA164" s="13">
        <f t="shared" si="170"/>
        <v>132.20133071810972</v>
      </c>
      <c r="CB164" s="20">
        <f t="shared" si="171"/>
        <v>1283.2033518007072</v>
      </c>
      <c r="CC164" s="59">
        <f t="shared" si="119"/>
        <v>1576.5366851340405</v>
      </c>
      <c r="CD164" s="59">
        <f ca="1">AVERAGE(OFFSET($CC$3,0,0,'Données projet'!$E$12+1,1))-AVERAGE(OFFSET($H$3,0,0,'Données projet'!$E$12+1,1))</f>
        <v>584.62172668489256</v>
      </c>
      <c r="CE164" s="59">
        <f t="shared" si="148"/>
        <v>141.2899250963593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128.07947035026183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128.07947035026183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337.00791351100759</v>
      </c>
      <c r="AN165" s="59">
        <f ca="1">AVERAGE(OFFSET($AM$3,0,0,'Données projet'!$E$10+1,1))-AVERAGE(OFFSET($H$3,0,0,'Données projet'!$E$10+1,1))</f>
        <v>560.46996660256696</v>
      </c>
      <c r="AO165" s="59">
        <f t="shared" si="144"/>
        <v>175.49465199136262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234.00000000000003</v>
      </c>
      <c r="BE165" s="13">
        <f>BD165*VLOOKUP('Données projet'!$B$11,Paramètres!$A$1:$I$89,3,0)*VLOOKUP('Données projet'!$B$11,Paramètres!$A$1:$I$89,5,0)</f>
        <v>189.82080000000005</v>
      </c>
      <c r="BF165" s="13">
        <f t="shared" si="167"/>
        <v>47.500332100049796</v>
      </c>
      <c r="BG165" s="20">
        <f t="shared" si="168"/>
        <v>413.33430507425345</v>
      </c>
      <c r="BH165" s="59">
        <f t="shared" si="116"/>
        <v>706.66763840758676</v>
      </c>
      <c r="BI165" s="59">
        <f ca="1">AVERAGE(OFFSET($BH$3,0,0,'Données projet'!$E$11+1,1))-AVERAGE(OFFSET($H$3,0,0,'Données projet'!$E$11+1,1))</f>
        <v>181.20458942529478</v>
      </c>
      <c r="BJ165" s="59">
        <f t="shared" si="146"/>
        <v>144.05254691566421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9.1243197762928503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9.1243197762928503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8.8960000000000043</v>
      </c>
      <c r="BY165" s="12">
        <f>IF('Données projet'!$A$114&gt;35,BY164+BX165-CG164,IF(A165&lt;'Données projet'!$A$114,$BV$205^A165,IF(A165='Données projet'!$A$114,'Données projet'!$B$114,BY164+BX165-CG164)))</f>
        <v>562.52799999999979</v>
      </c>
      <c r="BZ165" s="13">
        <f>BY165*VLOOKUP('Données projet'!$B$12,Paramètres!$A$1:$I$89,3,0)*VLOOKUP('Données projet'!$B$12,Paramètres!$A$1:$I$89,5,0)</f>
        <v>614.28057599999977</v>
      </c>
      <c r="CA165" s="13">
        <f t="shared" si="170"/>
        <v>134.07658946250857</v>
      </c>
      <c r="CB165" s="20">
        <f t="shared" si="171"/>
        <v>1303.3887298472018</v>
      </c>
      <c r="CC165" s="59">
        <f t="shared" si="119"/>
        <v>1596.7220631805351</v>
      </c>
      <c r="CD165" s="59">
        <f ca="1">AVERAGE(OFFSET($CC$3,0,0,'Données projet'!$E$12+1,1))-AVERAGE(OFFSET($H$3,0,0,'Données projet'!$E$12+1,1))</f>
        <v>584.62172668489256</v>
      </c>
      <c r="CE165" s="59">
        <f t="shared" si="148"/>
        <v>141.2899250963593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125.56791005745632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125.56791005745632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337.00791351100759</v>
      </c>
      <c r="AN166" s="59">
        <f ca="1">AVERAGE(OFFSET($AM$3,0,0,'Données projet'!$E$10+1,1))-AVERAGE(OFFSET($H$3,0,0,'Données projet'!$E$10+1,1))</f>
        <v>560.46996660256696</v>
      </c>
      <c r="AO166" s="59">
        <f t="shared" si="144"/>
        <v>175.49465199136262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234.00000000000003</v>
      </c>
      <c r="BE166" s="13">
        <f>BD166*VLOOKUP('Données projet'!$B$11,Paramètres!$A$1:$I$89,3,0)*VLOOKUP('Données projet'!$B$11,Paramètres!$A$1:$I$89,5,0)</f>
        <v>189.82080000000005</v>
      </c>
      <c r="BF166" s="13">
        <f t="shared" si="167"/>
        <v>47.500332100049796</v>
      </c>
      <c r="BG166" s="20">
        <f t="shared" si="168"/>
        <v>413.33430507425345</v>
      </c>
      <c r="BH166" s="59">
        <f t="shared" si="116"/>
        <v>706.66763840758676</v>
      </c>
      <c r="BI166" s="59">
        <f ca="1">AVERAGE(OFFSET($BH$3,0,0,'Données projet'!$E$11+1,1))-AVERAGE(OFFSET($H$3,0,0,'Données projet'!$E$11+1,1))</f>
        <v>181.20458942529478</v>
      </c>
      <c r="BJ166" s="59">
        <f t="shared" si="146"/>
        <v>144.05254691566421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8.9453974307652846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8.9453974307652846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8.8960000000000043</v>
      </c>
      <c r="BY166" s="12">
        <f>IF('Données projet'!$A$114&gt;35,BY165+BX166-CG165,IF(A166&lt;'Données projet'!$A$114,$BV$205^A166,IF(A166='Données projet'!$A$114,'Données projet'!$B$114,BY165+BX166-CG165)))</f>
        <v>571.42399999999975</v>
      </c>
      <c r="BZ166" s="13">
        <f>BY166*VLOOKUP('Données projet'!$B$12,Paramètres!$A$1:$I$89,3,0)*VLOOKUP('Données projet'!$B$12,Paramètres!$A$1:$I$89,5,0)</f>
        <v>623.99500799999964</v>
      </c>
      <c r="CA166" s="13">
        <f t="shared" si="170"/>
        <v>135.94839927763263</v>
      </c>
      <c r="CB166" s="20">
        <f t="shared" si="171"/>
        <v>1323.568101008543</v>
      </c>
      <c r="CC166" s="59">
        <f t="shared" si="119"/>
        <v>1616.9014343418762</v>
      </c>
      <c r="CD166" s="59">
        <f ca="1">AVERAGE(OFFSET($CC$3,0,0,'Données projet'!$E$12+1,1))-AVERAGE(OFFSET($H$3,0,0,'Données projet'!$E$12+1,1))</f>
        <v>584.62172668489256</v>
      </c>
      <c r="CE166" s="59">
        <f t="shared" si="148"/>
        <v>141.2899250963593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123.10559993009221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123.10559993009221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337.00791351100759</v>
      </c>
      <c r="AN167" s="59">
        <f ca="1">AVERAGE(OFFSET($AM$3,0,0,'Données projet'!$E$10+1,1))-AVERAGE(OFFSET($H$3,0,0,'Données projet'!$E$10+1,1))</f>
        <v>560.46996660256696</v>
      </c>
      <c r="AO167" s="59">
        <f t="shared" si="144"/>
        <v>175.49465199136262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234.00000000000003</v>
      </c>
      <c r="BE167" s="13">
        <f>BD167*VLOOKUP('Données projet'!$B$11,Paramètres!$A$1:$I$89,3,0)*VLOOKUP('Données projet'!$B$11,Paramètres!$A$1:$I$89,5,0)</f>
        <v>189.82080000000005</v>
      </c>
      <c r="BF167" s="13">
        <f t="shared" si="167"/>
        <v>47.500332100049796</v>
      </c>
      <c r="BG167" s="20">
        <f t="shared" si="168"/>
        <v>413.33430507425345</v>
      </c>
      <c r="BH167" s="59">
        <f t="shared" si="116"/>
        <v>706.66763840758676</v>
      </c>
      <c r="BI167" s="59">
        <f ca="1">AVERAGE(OFFSET($BH$3,0,0,'Données projet'!$E$11+1,1))-AVERAGE(OFFSET($H$3,0,0,'Données projet'!$E$11+1,1))</f>
        <v>181.20458942529478</v>
      </c>
      <c r="BJ167" s="59">
        <f t="shared" si="146"/>
        <v>144.05254691566421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8.7699836433016589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8.7699836433016589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8.8960000000000043</v>
      </c>
      <c r="BX167" s="12">
        <f t="array" ref="BX167">INDEX(BW:BW,MIN(IF(ISNUMBER(BW167:BW363),ROW(BW167:BW363),"")))</f>
        <v>8.8960000000000043</v>
      </c>
      <c r="BY167" s="12">
        <f>IF('Données projet'!$A$114&gt;35,BY166+BX167-CG166,IF(A167&lt;'Données projet'!$A$114,$BV$205^A167,IF(A167='Données projet'!$A$114,'Données projet'!$B$114,BY166+BX167-CG166)))</f>
        <v>580.31999999999971</v>
      </c>
      <c r="BZ167" s="13">
        <f>BY167*VLOOKUP('Données projet'!$B$12,Paramètres!$A$1:$I$89,3,0)*VLOOKUP('Données projet'!$B$12,Paramètres!$A$1:$I$89,5,0)</f>
        <v>633.70943999999963</v>
      </c>
      <c r="CA167" s="13">
        <f t="shared" si="170"/>
        <v>137.81682005734277</v>
      </c>
      <c r="CB167" s="20">
        <f t="shared" si="171"/>
        <v>1343.7415695998711</v>
      </c>
      <c r="CC167" s="59">
        <f t="shared" si="119"/>
        <v>1637.0749029332044</v>
      </c>
      <c r="CD167" s="59">
        <f ca="1">AVERAGE(OFFSET($CC$3,0,0,'Données projet'!$E$12+1,1))-AVERAGE(OFFSET($H$3,0,0,'Données projet'!$E$12+1,1))</f>
        <v>584.62172668489256</v>
      </c>
      <c r="CE167" s="59">
        <f t="shared" si="148"/>
        <v>141.2899250963593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0.43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151.61863892528069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151.61863892528069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337.00791351100759</v>
      </c>
      <c r="AN168" s="59">
        <f ca="1">AVERAGE(OFFSET($AM$3,0,0,'Données projet'!$E$10+1,1))-AVERAGE(OFFSET($H$3,0,0,'Données projet'!$E$10+1,1))</f>
        <v>560.46996660256696</v>
      </c>
      <c r="AO168" s="59">
        <f t="shared" si="144"/>
        <v>175.49465199136262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234.00000000000003</v>
      </c>
      <c r="BE168" s="13">
        <f>BD168*VLOOKUP('Données projet'!$B$11,Paramètres!$A$1:$I$89,3,0)*VLOOKUP('Données projet'!$B$11,Paramètres!$A$1:$I$89,5,0)</f>
        <v>189.82080000000005</v>
      </c>
      <c r="BF168" s="13">
        <f t="shared" si="167"/>
        <v>47.500332100049796</v>
      </c>
      <c r="BG168" s="20">
        <f t="shared" si="168"/>
        <v>413.33430507425345</v>
      </c>
      <c r="BH168" s="59">
        <f t="shared" si="116"/>
        <v>706.66763840758676</v>
      </c>
      <c r="BI168" s="59">
        <f ca="1">AVERAGE(OFFSET($BH$3,0,0,'Données projet'!$E$11+1,1))-AVERAGE(OFFSET($H$3,0,0,'Données projet'!$E$11+1,1))</f>
        <v>181.20458942529478</v>
      </c>
      <c r="BJ168" s="59">
        <f t="shared" si="146"/>
        <v>144.05254691566421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8.5980096132183501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8.5980096132183501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8.977999999999998</v>
      </c>
      <c r="BY168" s="12">
        <f>IF('Données projet'!$A$114&gt;35,BY167+BX168-CG167,IF(A168&lt;'Données projet'!$A$114,$BV$205^A168,IF(A168='Données projet'!$A$114,'Données projet'!$B$114,BY167+BX168-CG167)))</f>
        <v>529.71799999999962</v>
      </c>
      <c r="BZ168" s="13">
        <f>BY168*VLOOKUP('Données projet'!$B$12,Paramètres!$A$1:$I$89,3,0)*VLOOKUP('Données projet'!$B$12,Paramètres!$A$1:$I$89,5,0)</f>
        <v>578.45205599999952</v>
      </c>
      <c r="CA168" s="13">
        <f t="shared" si="170"/>
        <v>127.14272408907243</v>
      </c>
      <c r="CB168" s="20">
        <f t="shared" si="171"/>
        <v>1228.9109086551337</v>
      </c>
      <c r="CC168" s="59">
        <f t="shared" si="119"/>
        <v>1522.2442419884669</v>
      </c>
      <c r="CD168" s="59">
        <f ca="1">AVERAGE(OFFSET($CC$3,0,0,'Données projet'!$E$12+1,1))-AVERAGE(OFFSET($H$3,0,0,'Données projet'!$E$12+1,1))</f>
        <v>584.62172668489256</v>
      </c>
      <c r="CE168" s="59">
        <f t="shared" si="148"/>
        <v>141.2899250963593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148.64548989419421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148.64548989419421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337.00791351100759</v>
      </c>
      <c r="AN169" s="59">
        <f ca="1">AVERAGE(OFFSET($AM$3,0,0,'Données projet'!$E$10+1,1))-AVERAGE(OFFSET($H$3,0,0,'Données projet'!$E$10+1,1))</f>
        <v>560.46996660256696</v>
      </c>
      <c r="AO169" s="59">
        <f t="shared" si="144"/>
        <v>175.49465199136262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234.00000000000003</v>
      </c>
      <c r="BE169" s="13">
        <f>BD169*VLOOKUP('Données projet'!$B$11,Paramètres!$A$1:$I$89,3,0)*VLOOKUP('Données projet'!$B$11,Paramètres!$A$1:$I$89,5,0)</f>
        <v>189.82080000000005</v>
      </c>
      <c r="BF169" s="13">
        <f t="shared" si="167"/>
        <v>47.500332100049796</v>
      </c>
      <c r="BG169" s="20">
        <f t="shared" si="168"/>
        <v>413.33430507425345</v>
      </c>
      <c r="BH169" s="59">
        <f t="shared" si="116"/>
        <v>706.66763840758676</v>
      </c>
      <c r="BI169" s="59">
        <f ca="1">AVERAGE(OFFSET($BH$3,0,0,'Données projet'!$E$11+1,1))-AVERAGE(OFFSET($H$3,0,0,'Données projet'!$E$11+1,1))</f>
        <v>181.20458942529478</v>
      </c>
      <c r="BJ169" s="59">
        <f t="shared" si="146"/>
        <v>144.05254691566421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8.4294078889711734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8.4294078889711734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8.977999999999998</v>
      </c>
      <c r="BY169" s="12">
        <f>IF('Données projet'!$A$114&gt;35,BY168+BX169-CG168,IF(A169&lt;'Données projet'!$A$114,$BV$205^A169,IF(A169='Données projet'!$A$114,'Données projet'!$B$114,BY168+BX169-CG168)))</f>
        <v>538.69599999999957</v>
      </c>
      <c r="BZ169" s="13">
        <f>BY169*VLOOKUP('Données projet'!$B$12,Paramètres!$A$1:$I$89,3,0)*VLOOKUP('Données projet'!$B$12,Paramètres!$A$1:$I$89,5,0)</f>
        <v>588.25603199999944</v>
      </c>
      <c r="CA169" s="13">
        <f t="shared" si="170"/>
        <v>129.04492403993009</v>
      </c>
      <c r="CB169" s="20">
        <f t="shared" si="171"/>
        <v>1249.2991651028772</v>
      </c>
      <c r="CC169" s="59">
        <f t="shared" si="119"/>
        <v>1542.6324984362104</v>
      </c>
      <c r="CD169" s="59">
        <f ca="1">AVERAGE(OFFSET($CC$3,0,0,'Données projet'!$E$12+1,1))-AVERAGE(OFFSET($H$3,0,0,'Données projet'!$E$12+1,1))</f>
        <v>584.62172668489256</v>
      </c>
      <c r="CE169" s="59">
        <f t="shared" si="148"/>
        <v>141.2899250963593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145.73064250216549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145.73064250216549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337.00791351100759</v>
      </c>
      <c r="AN170" s="59">
        <f ca="1">AVERAGE(OFFSET($AM$3,0,0,'Données projet'!$E$10+1,1))-AVERAGE(OFFSET($H$3,0,0,'Données projet'!$E$10+1,1))</f>
        <v>560.46996660256696</v>
      </c>
      <c r="AO170" s="59">
        <f t="shared" si="144"/>
        <v>175.49465199136262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234.00000000000003</v>
      </c>
      <c r="BE170" s="13">
        <f>BD170*VLOOKUP('Données projet'!$B$11,Paramètres!$A$1:$I$89,3,0)*VLOOKUP('Données projet'!$B$11,Paramètres!$A$1:$I$89,5,0)</f>
        <v>189.82080000000005</v>
      </c>
      <c r="BF170" s="13">
        <f t="shared" si="167"/>
        <v>47.500332100049796</v>
      </c>
      <c r="BG170" s="20">
        <f t="shared" si="168"/>
        <v>413.33430507425345</v>
      </c>
      <c r="BH170" s="59">
        <f t="shared" si="116"/>
        <v>706.66763840758676</v>
      </c>
      <c r="BI170" s="59">
        <f ca="1">AVERAGE(OFFSET($BH$3,0,0,'Données projet'!$E$11+1,1))-AVERAGE(OFFSET($H$3,0,0,'Données projet'!$E$11+1,1))</f>
        <v>181.20458942529478</v>
      </c>
      <c r="BJ170" s="59">
        <f t="shared" si="146"/>
        <v>144.05254691566421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8.2641123416995868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8.2641123416995868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8.977999999999998</v>
      </c>
      <c r="BY170" s="12">
        <f>IF('Données projet'!$A$114&gt;35,BY169+BX170-CG169,IF(A170&lt;'Données projet'!$A$114,$BV$205^A170,IF(A170='Données projet'!$A$114,'Données projet'!$B$114,BY169+BX170-CG169)))</f>
        <v>547.67399999999952</v>
      </c>
      <c r="BZ170" s="13">
        <f>BY170*VLOOKUP('Données projet'!$B$12,Paramètres!$A$1:$I$89,3,0)*VLOOKUP('Données projet'!$B$12,Paramètres!$A$1:$I$89,5,0)</f>
        <v>598.06000799999947</v>
      </c>
      <c r="CA170" s="13">
        <f t="shared" si="170"/>
        <v>130.94343722907934</v>
      </c>
      <c r="CB170" s="20">
        <f t="shared" si="171"/>
        <v>1269.6810004406454</v>
      </c>
      <c r="CC170" s="59">
        <f t="shared" si="119"/>
        <v>1563.0143337739787</v>
      </c>
      <c r="CD170" s="59">
        <f ca="1">AVERAGE(OFFSET($CC$3,0,0,'Données projet'!$E$12+1,1))-AVERAGE(OFFSET($H$3,0,0,'Données projet'!$E$12+1,1))</f>
        <v>584.62172668489256</v>
      </c>
      <c r="CE170" s="59">
        <f t="shared" si="148"/>
        <v>141.2899250963593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142.87295348961311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142.87295348961311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337.00791351100759</v>
      </c>
      <c r="AN171" s="59">
        <f ca="1">AVERAGE(OFFSET($AM$3,0,0,'Données projet'!$E$10+1,1))-AVERAGE(OFFSET($H$3,0,0,'Données projet'!$E$10+1,1))</f>
        <v>560.46996660256696</v>
      </c>
      <c r="AO171" s="59">
        <f t="shared" si="144"/>
        <v>175.49465199136262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234.00000000000003</v>
      </c>
      <c r="BE171" s="13">
        <f>BD171*VLOOKUP('Données projet'!$B$11,Paramètres!$A$1:$I$89,3,0)*VLOOKUP('Données projet'!$B$11,Paramètres!$A$1:$I$89,5,0)</f>
        <v>189.82080000000005</v>
      </c>
      <c r="BF171" s="13">
        <f t="shared" si="167"/>
        <v>47.500332100049796</v>
      </c>
      <c r="BG171" s="20">
        <f t="shared" si="168"/>
        <v>413.33430507425345</v>
      </c>
      <c r="BH171" s="59">
        <f t="shared" si="116"/>
        <v>706.66763840758676</v>
      </c>
      <c r="BI171" s="59">
        <f ca="1">AVERAGE(OFFSET($BH$3,0,0,'Données projet'!$E$11+1,1))-AVERAGE(OFFSET($H$3,0,0,'Données projet'!$E$11+1,1))</f>
        <v>181.20458942529478</v>
      </c>
      <c r="BJ171" s="59">
        <f t="shared" si="146"/>
        <v>144.05254691566421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8.1020581392896673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8.1020581392896673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8.977999999999998</v>
      </c>
      <c r="BY171" s="12">
        <f>IF('Données projet'!$A$114&gt;35,BY170+BX171-CG170,IF(A171&lt;'Données projet'!$A$114,$BV$205^A171,IF(A171='Données projet'!$A$114,'Données projet'!$B$114,BY170+BX171-CG170)))</f>
        <v>556.65199999999948</v>
      </c>
      <c r="BZ171" s="13">
        <f>BY171*VLOOKUP('Données projet'!$B$12,Paramètres!$A$1:$I$89,3,0)*VLOOKUP('Données projet'!$B$12,Paramètres!$A$1:$I$89,5,0)</f>
        <v>607.86398399999939</v>
      </c>
      <c r="CA171" s="13">
        <f t="shared" si="170"/>
        <v>132.8383310700838</v>
      </c>
      <c r="CB171" s="20">
        <f t="shared" si="171"/>
        <v>1290.0565320803946</v>
      </c>
      <c r="CC171" s="59">
        <f t="shared" si="119"/>
        <v>1583.3898654137279</v>
      </c>
      <c r="CD171" s="59">
        <f ca="1">AVERAGE(OFFSET($CC$3,0,0,'Données projet'!$E$12+1,1))-AVERAGE(OFFSET($H$3,0,0,'Données projet'!$E$12+1,1))</f>
        <v>584.62172668489256</v>
      </c>
      <c r="CE171" s="59">
        <f t="shared" si="148"/>
        <v>141.2899250963593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140.07130201557868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140.07130201557868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337.00791351100759</v>
      </c>
      <c r="AN172" s="59">
        <f ca="1">AVERAGE(OFFSET($AM$3,0,0,'Données projet'!$E$10+1,1))-AVERAGE(OFFSET($H$3,0,0,'Données projet'!$E$10+1,1))</f>
        <v>560.46996660256696</v>
      </c>
      <c r="AO172" s="59">
        <f t="shared" si="144"/>
        <v>175.49465199136262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234.00000000000003</v>
      </c>
      <c r="BE172" s="13">
        <f>BD172*VLOOKUP('Données projet'!$B$11,Paramètres!$A$1:$I$89,3,0)*VLOOKUP('Données projet'!$B$11,Paramètres!$A$1:$I$89,5,0)</f>
        <v>189.82080000000005</v>
      </c>
      <c r="BF172" s="13">
        <f t="shared" si="167"/>
        <v>47.500332100049796</v>
      </c>
      <c r="BG172" s="20">
        <f t="shared" si="168"/>
        <v>413.33430507425345</v>
      </c>
      <c r="BH172" s="59">
        <f t="shared" si="116"/>
        <v>706.66763840758676</v>
      </c>
      <c r="BI172" s="59">
        <f ca="1">AVERAGE(OFFSET($BH$3,0,0,'Données projet'!$E$11+1,1))-AVERAGE(OFFSET($H$3,0,0,'Données projet'!$E$11+1,1))</f>
        <v>181.20458942529478</v>
      </c>
      <c r="BJ172" s="59">
        <f t="shared" si="146"/>
        <v>144.05254691566421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7.9431817209457032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7.9431817209457032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8.977999999999998</v>
      </c>
      <c r="BY172" s="12">
        <f>IF('Données projet'!$A$114&gt;35,BY171+BX172-CG171,IF(A172&lt;'Données projet'!$A$114,$BV$205^A172,IF(A172='Données projet'!$A$114,'Données projet'!$B$114,BY171+BX172-CG171)))</f>
        <v>565.62999999999943</v>
      </c>
      <c r="BZ172" s="13">
        <f>BY172*VLOOKUP('Données projet'!$B$12,Paramètres!$A$1:$I$89,3,0)*VLOOKUP('Données projet'!$B$12,Paramètres!$A$1:$I$89,5,0)</f>
        <v>617.66795999999931</v>
      </c>
      <c r="CA172" s="13">
        <f t="shared" si="170"/>
        <v>134.72967067723914</v>
      </c>
      <c r="CB172" s="20">
        <f t="shared" si="171"/>
        <v>1310.4258734295236</v>
      </c>
      <c r="CC172" s="59">
        <f t="shared" si="119"/>
        <v>1603.7592067628568</v>
      </c>
      <c r="CD172" s="59">
        <f ca="1">AVERAGE(OFFSET($CC$3,0,0,'Données projet'!$E$12+1,1))-AVERAGE(OFFSET($H$3,0,0,'Données projet'!$E$12+1,1))</f>
        <v>584.62172668489256</v>
      </c>
      <c r="CE172" s="59">
        <f t="shared" si="148"/>
        <v>141.2899250963593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137.32458921811141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137.32458921811141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337.00791351100759</v>
      </c>
      <c r="AN173" s="59">
        <f ca="1">AVERAGE(OFFSET($AM$3,0,0,'Données projet'!$E$10+1,1))-AVERAGE(OFFSET($H$3,0,0,'Données projet'!$E$10+1,1))</f>
        <v>560.46996660256696</v>
      </c>
      <c r="AO173" s="59">
        <f t="shared" si="144"/>
        <v>175.49465199136262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234.00000000000003</v>
      </c>
      <c r="BE173" s="13">
        <f>BD173*VLOOKUP('Données projet'!$B$11,Paramètres!$A$1:$I$89,3,0)*VLOOKUP('Données projet'!$B$11,Paramètres!$A$1:$I$89,5,0)</f>
        <v>189.82080000000005</v>
      </c>
      <c r="BF173" s="13">
        <f t="shared" si="167"/>
        <v>47.500332100049796</v>
      </c>
      <c r="BG173" s="20">
        <f t="shared" si="168"/>
        <v>413.33430507425345</v>
      </c>
      <c r="BH173" s="59">
        <f t="shared" si="116"/>
        <v>706.66763840758676</v>
      </c>
      <c r="BI173" s="59">
        <f ca="1">AVERAGE(OFFSET($BH$3,0,0,'Données projet'!$E$11+1,1))-AVERAGE(OFFSET($H$3,0,0,'Données projet'!$E$11+1,1))</f>
        <v>181.20458942529478</v>
      </c>
      <c r="BJ173" s="59">
        <f t="shared" si="146"/>
        <v>144.05254691566421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7.7874207722604174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7.7874207722604174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8.977999999999998</v>
      </c>
      <c r="BY173" s="12">
        <f>IF('Données projet'!$A$114&gt;35,BY172+BX173-CG172,IF(A173&lt;'Données projet'!$A$114,$BV$205^A173,IF(A173='Données projet'!$A$114,'Données projet'!$B$114,BY172+BX173-CG172)))</f>
        <v>574.60799999999938</v>
      </c>
      <c r="BZ173" s="13">
        <f>BY173*VLOOKUP('Données projet'!$B$12,Paramètres!$A$1:$I$89,3,0)*VLOOKUP('Données projet'!$B$12,Paramètres!$A$1:$I$89,5,0)</f>
        <v>627.47193599999935</v>
      </c>
      <c r="CA173" s="13">
        <f t="shared" si="170"/>
        <v>136.61751897922173</v>
      </c>
      <c r="CB173" s="20">
        <f t="shared" si="171"/>
        <v>1330.78913408881</v>
      </c>
      <c r="CC173" s="59">
        <f t="shared" si="119"/>
        <v>1624.1224674221432</v>
      </c>
      <c r="CD173" s="59">
        <f ca="1">AVERAGE(OFFSET($CC$3,0,0,'Données projet'!$E$12+1,1))-AVERAGE(OFFSET($H$3,0,0,'Données projet'!$E$12+1,1))</f>
        <v>584.62172668489256</v>
      </c>
      <c r="CE173" s="59">
        <f t="shared" si="148"/>
        <v>141.2899250963593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134.63173778327308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134.63173778327308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337.00791351100759</v>
      </c>
      <c r="AN174" s="59">
        <f ca="1">AVERAGE(OFFSET($AM$3,0,0,'Données projet'!$E$10+1,1))-AVERAGE(OFFSET($H$3,0,0,'Données projet'!$E$10+1,1))</f>
        <v>560.46996660256696</v>
      </c>
      <c r="AO174" s="59">
        <f t="shared" si="144"/>
        <v>175.49465199136262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234.00000000000003</v>
      </c>
      <c r="BE174" s="13">
        <f>BD174*VLOOKUP('Données projet'!$B$11,Paramètres!$A$1:$I$89,3,0)*VLOOKUP('Données projet'!$B$11,Paramètres!$A$1:$I$89,5,0)</f>
        <v>189.82080000000005</v>
      </c>
      <c r="BF174" s="13">
        <f t="shared" si="167"/>
        <v>47.500332100049796</v>
      </c>
      <c r="BG174" s="20">
        <f t="shared" si="168"/>
        <v>413.33430507425345</v>
      </c>
      <c r="BH174" s="59">
        <f t="shared" si="116"/>
        <v>706.66763840758676</v>
      </c>
      <c r="BI174" s="59">
        <f ca="1">AVERAGE(OFFSET($BH$3,0,0,'Données projet'!$E$11+1,1))-AVERAGE(OFFSET($H$3,0,0,'Données projet'!$E$11+1,1))</f>
        <v>181.20458942529478</v>
      </c>
      <c r="BJ174" s="59">
        <f t="shared" si="146"/>
        <v>144.05254691566421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7.6347142007740523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7.6347142007740523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8.977999999999998</v>
      </c>
      <c r="BY174" s="12">
        <f>IF('Données projet'!$A$114&gt;35,BY173+BX174-CG173,IF(A174&lt;'Données projet'!$A$114,$BV$205^A174,IF(A174='Données projet'!$A$114,'Données projet'!$B$114,BY173+BX174-CG173)))</f>
        <v>583.58599999999933</v>
      </c>
      <c r="BZ174" s="13">
        <f>BY174*VLOOKUP('Données projet'!$B$12,Paramètres!$A$1:$I$89,3,0)*VLOOKUP('Données projet'!$B$12,Paramètres!$A$1:$I$89,5,0)</f>
        <v>637.27591199999927</v>
      </c>
      <c r="CA174" s="13">
        <f t="shared" si="170"/>
        <v>138.50193682543099</v>
      </c>
      <c r="CB174" s="20">
        <f t="shared" si="171"/>
        <v>1351.1464200376245</v>
      </c>
      <c r="CC174" s="59">
        <f t="shared" si="119"/>
        <v>1644.4797533709577</v>
      </c>
      <c r="CD174" s="59">
        <f ca="1">AVERAGE(OFFSET($CC$3,0,0,'Données projet'!$E$12+1,1))-AVERAGE(OFFSET($H$3,0,0,'Données projet'!$E$12+1,1))</f>
        <v>584.62172668489256</v>
      </c>
      <c r="CE174" s="59">
        <f t="shared" si="148"/>
        <v>141.2899250963593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131.99169152259475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131.99169152259475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337.00791351100759</v>
      </c>
      <c r="AN175" s="59">
        <f ca="1">AVERAGE(OFFSET($AM$3,0,0,'Données projet'!$E$10+1,1))-AVERAGE(OFFSET($H$3,0,0,'Données projet'!$E$10+1,1))</f>
        <v>560.46996660256696</v>
      </c>
      <c r="AO175" s="59">
        <f t="shared" si="144"/>
        <v>175.49465199136262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234.00000000000003</v>
      </c>
      <c r="BE175" s="13">
        <f>BD175*VLOOKUP('Données projet'!$B$11,Paramètres!$A$1:$I$89,3,0)*VLOOKUP('Données projet'!$B$11,Paramètres!$A$1:$I$89,5,0)</f>
        <v>189.82080000000005</v>
      </c>
      <c r="BF175" s="13">
        <f t="shared" si="167"/>
        <v>47.500332100049796</v>
      </c>
      <c r="BG175" s="20">
        <f t="shared" si="168"/>
        <v>413.33430507425345</v>
      </c>
      <c r="BH175" s="59">
        <f t="shared" si="116"/>
        <v>706.66763840758676</v>
      </c>
      <c r="BI175" s="59">
        <f ca="1">AVERAGE(OFFSET($BH$3,0,0,'Données projet'!$E$11+1,1))-AVERAGE(OFFSET($H$3,0,0,'Données projet'!$E$11+1,1))</f>
        <v>181.20458942529478</v>
      </c>
      <c r="BJ175" s="59">
        <f t="shared" si="146"/>
        <v>144.05254691566421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7.4850021120127233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7.4850021120127233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8.977999999999998</v>
      </c>
      <c r="BY175" s="12">
        <f>IF('Données projet'!$A$114&gt;35,BY174+BX175-CG174,IF(A175&lt;'Données projet'!$A$114,$BV$205^A175,IF(A175='Données projet'!$A$114,'Données projet'!$B$114,BY174+BX175-CG174)))</f>
        <v>592.56399999999928</v>
      </c>
      <c r="BZ175" s="13">
        <f>BY175*VLOOKUP('Données projet'!$B$12,Paramètres!$A$1:$I$89,3,0)*VLOOKUP('Données projet'!$B$12,Paramètres!$A$1:$I$89,5,0)</f>
        <v>647.07988799999919</v>
      </c>
      <c r="CA175" s="13">
        <f t="shared" si="170"/>
        <v>140.38298308560479</v>
      </c>
      <c r="CB175" s="20">
        <f t="shared" si="171"/>
        <v>1371.497833807427</v>
      </c>
      <c r="CC175" s="59">
        <f t="shared" si="119"/>
        <v>1664.8311671407603</v>
      </c>
      <c r="CD175" s="59">
        <f ca="1">AVERAGE(OFFSET($CC$3,0,0,'Données projet'!$E$12+1,1))-AVERAGE(OFFSET($H$3,0,0,'Données projet'!$E$12+1,1))</f>
        <v>584.62172668489256</v>
      </c>
      <c r="CE175" s="59">
        <f t="shared" si="148"/>
        <v>141.2899250963593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129.4034149588191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129.4034149588191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337.00791351100759</v>
      </c>
      <c r="AN176" s="59">
        <f ca="1">AVERAGE(OFFSET($AM$3,0,0,'Données projet'!$E$10+1,1))-AVERAGE(OFFSET($H$3,0,0,'Données projet'!$E$10+1,1))</f>
        <v>560.46996660256696</v>
      </c>
      <c r="AO176" s="59">
        <f t="shared" si="144"/>
        <v>175.49465199136262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234.00000000000003</v>
      </c>
      <c r="BE176" s="13">
        <f>BD176*VLOOKUP('Données projet'!$B$11,Paramètres!$A$1:$I$89,3,0)*VLOOKUP('Données projet'!$B$11,Paramètres!$A$1:$I$89,5,0)</f>
        <v>189.82080000000005</v>
      </c>
      <c r="BF176" s="13">
        <f t="shared" si="167"/>
        <v>47.500332100049796</v>
      </c>
      <c r="BG176" s="20">
        <f t="shared" si="168"/>
        <v>413.33430507425345</v>
      </c>
      <c r="BH176" s="59">
        <f t="shared" si="116"/>
        <v>706.66763840758676</v>
      </c>
      <c r="BI176" s="59">
        <f ca="1">AVERAGE(OFFSET($BH$3,0,0,'Données projet'!$E$11+1,1))-AVERAGE(OFFSET($H$3,0,0,'Données projet'!$E$11+1,1))</f>
        <v>181.20458942529478</v>
      </c>
      <c r="BJ176" s="59">
        <f t="shared" si="146"/>
        <v>144.05254691566421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7.338225785996646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7.338225785996646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8.977999999999998</v>
      </c>
      <c r="BY176" s="12">
        <f>IF('Données projet'!$A$114&gt;35,BY175+BX176-CG175,IF(A176&lt;'Données projet'!$A$114,$BV$205^A176,IF(A176='Données projet'!$A$114,'Données projet'!$B$114,BY175+BX176-CG175)))</f>
        <v>601.54199999999923</v>
      </c>
      <c r="BZ176" s="13">
        <f>BY176*VLOOKUP('Données projet'!$B$12,Paramètres!$A$1:$I$89,3,0)*VLOOKUP('Données projet'!$B$12,Paramètres!$A$1:$I$89,5,0)</f>
        <v>656.88386399999922</v>
      </c>
      <c r="CA176" s="13">
        <f t="shared" si="170"/>
        <v>142.26071474322328</v>
      </c>
      <c r="CB176" s="20">
        <f t="shared" si="171"/>
        <v>1391.8434746444457</v>
      </c>
      <c r="CC176" s="59">
        <f t="shared" si="119"/>
        <v>1685.1768079777789</v>
      </c>
      <c r="CD176" s="59">
        <f ca="1">AVERAGE(OFFSET($CC$3,0,0,'Données projet'!$E$12+1,1))-AVERAGE(OFFSET($H$3,0,0,'Données projet'!$E$12+1,1))</f>
        <v>584.62172668489256</v>
      </c>
      <c r="CE176" s="59">
        <f t="shared" si="148"/>
        <v>141.2899250963593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126.86589291976625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126.86589291976625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337.00791351100759</v>
      </c>
      <c r="AN177" s="59">
        <f ca="1">AVERAGE(OFFSET($AM$3,0,0,'Données projet'!$E$10+1,1))-AVERAGE(OFFSET($H$3,0,0,'Données projet'!$E$10+1,1))</f>
        <v>560.46996660256696</v>
      </c>
      <c r="AO177" s="59">
        <f t="shared" si="144"/>
        <v>175.49465199136262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234.00000000000003</v>
      </c>
      <c r="BE177" s="13">
        <f>BD177*VLOOKUP('Données projet'!$B$11,Paramètres!$A$1:$I$89,3,0)*VLOOKUP('Données projet'!$B$11,Paramètres!$A$1:$I$89,5,0)</f>
        <v>189.82080000000005</v>
      </c>
      <c r="BF177" s="13">
        <f t="shared" si="167"/>
        <v>47.500332100049796</v>
      </c>
      <c r="BG177" s="20">
        <f t="shared" si="168"/>
        <v>413.33430507425345</v>
      </c>
      <c r="BH177" s="59">
        <f t="shared" si="116"/>
        <v>706.66763840758676</v>
      </c>
      <c r="BI177" s="59">
        <f ca="1">AVERAGE(OFFSET($BH$3,0,0,'Données projet'!$E$11+1,1))-AVERAGE(OFFSET($H$3,0,0,'Données projet'!$E$11+1,1))</f>
        <v>181.20458942529478</v>
      </c>
      <c r="BJ177" s="59">
        <f t="shared" si="146"/>
        <v>144.05254691566421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7.1943276542090251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7.1943276542090251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8.977999999999998</v>
      </c>
      <c r="BX177" s="12">
        <f t="array" ref="BX177">INDEX(BW:BW,MIN(IF(ISNUMBER(BW177:BW373),ROW(BW177:BW373),"")))</f>
        <v>8.977999999999998</v>
      </c>
      <c r="BY177" s="12">
        <f>IF('Données projet'!$A$114&gt;35,BY176+BX177-CG176,IF(A177&lt;'Données projet'!$A$114,$BV$205^A177,IF(A177='Données projet'!$A$114,'Données projet'!$B$114,BY176+BX177-CG176)))</f>
        <v>610.51999999999919</v>
      </c>
      <c r="BZ177" s="13">
        <f>BY177*VLOOKUP('Données projet'!$B$12,Paramètres!$A$1:$I$89,3,0)*VLOOKUP('Données projet'!$B$12,Paramètres!$A$1:$I$89,5,0)</f>
        <v>666.68783999999914</v>
      </c>
      <c r="CA177" s="13">
        <f t="shared" si="170"/>
        <v>144.13518698318018</v>
      </c>
      <c r="CB177" s="20">
        <f t="shared" si="171"/>
        <v>1412.1834386623705</v>
      </c>
      <c r="CC177" s="59">
        <f t="shared" si="119"/>
        <v>1705.5167719957037</v>
      </c>
      <c r="CD177" s="59">
        <f ca="1">AVERAGE(OFFSET($CC$3,0,0,'Données projet'!$E$12+1,1))-AVERAGE(OFFSET($H$3,0,0,'Données projet'!$E$12+1,1))</f>
        <v>584.62172668489256</v>
      </c>
      <c r="CE177" s="59">
        <f t="shared" si="148"/>
        <v>141.2899250963593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0.43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235.86194501963931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235.86194501963931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337.00791351100759</v>
      </c>
      <c r="AN178" s="59">
        <f ca="1">AVERAGE(OFFSET($AM$3,0,0,'Données projet'!$E$10+1,1))-AVERAGE(OFFSET($H$3,0,0,'Données projet'!$E$10+1,1))</f>
        <v>560.46996660256696</v>
      </c>
      <c r="AO178" s="59">
        <f t="shared" si="144"/>
        <v>175.49465199136262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234.00000000000003</v>
      </c>
      <c r="BE178" s="13">
        <f>BD178*VLOOKUP('Données projet'!$B$11,Paramètres!$A$1:$I$89,3,0)*VLOOKUP('Données projet'!$B$11,Paramètres!$A$1:$I$89,5,0)</f>
        <v>189.82080000000005</v>
      </c>
      <c r="BF178" s="13">
        <f t="shared" si="167"/>
        <v>47.500332100049796</v>
      </c>
      <c r="BG178" s="20">
        <f t="shared" si="168"/>
        <v>413.33430507425345</v>
      </c>
      <c r="BH178" s="59">
        <f t="shared" si="116"/>
        <v>706.66763840758676</v>
      </c>
      <c r="BI178" s="59">
        <f ca="1">AVERAGE(OFFSET($BH$3,0,0,'Données projet'!$E$11+1,1))-AVERAGE(OFFSET($H$3,0,0,'Données projet'!$E$11+1,1))</f>
        <v>181.20458942529478</v>
      </c>
      <c r="BJ178" s="59">
        <f t="shared" si="146"/>
        <v>144.05254691566421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7.0532512770165656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7.0532512770165656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-2.2700000000000009</v>
      </c>
      <c r="BY178" s="12">
        <f>IF('Données projet'!$A$114&gt;35,BY177+BX178-CG177,IF(A178&lt;'Données projet'!$A$114,$BV$205^A178,IF(A178='Données projet'!$A$114,'Données projet'!$B$114,BY177+BX178-CG177)))</f>
        <v>393.47999999999922</v>
      </c>
      <c r="BZ178" s="13">
        <f>BY178*VLOOKUP('Données projet'!$B$12,Paramètres!$A$1:$I$89,3,0)*VLOOKUP('Données projet'!$B$12,Paramètres!$A$1:$I$89,5,0)</f>
        <v>429.68015999999909</v>
      </c>
      <c r="CA178" s="13">
        <f t="shared" si="170"/>
        <v>97.768567711111316</v>
      </c>
      <c r="CB178" s="20">
        <f t="shared" si="171"/>
        <v>918.63986743018404</v>
      </c>
      <c r="CC178" s="59">
        <f t="shared" si="119"/>
        <v>1211.9732007635173</v>
      </c>
      <c r="CD178" s="59">
        <f ca="1">AVERAGE(OFFSET($CC$3,0,0,'Données projet'!$E$12+1,1))-AVERAGE(OFFSET($H$3,0,0,'Données projet'!$E$12+1,1))</f>
        <v>584.62172668489256</v>
      </c>
      <c r="CE178" s="59">
        <f t="shared" si="148"/>
        <v>141.2899250963593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231.2368361393855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231.2368361393855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337.00791351100759</v>
      </c>
      <c r="AN179" s="59">
        <f ca="1">AVERAGE(OFFSET($AM$3,0,0,'Données projet'!$E$10+1,1))-AVERAGE(OFFSET($H$3,0,0,'Données projet'!$E$10+1,1))</f>
        <v>560.46996660256696</v>
      </c>
      <c r="AO179" s="59">
        <f t="shared" si="144"/>
        <v>175.49465199136262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234.00000000000003</v>
      </c>
      <c r="BE179" s="13">
        <f>BD179*VLOOKUP('Données projet'!$B$11,Paramètres!$A$1:$I$89,3,0)*VLOOKUP('Données projet'!$B$11,Paramètres!$A$1:$I$89,5,0)</f>
        <v>189.82080000000005</v>
      </c>
      <c r="BF179" s="13">
        <f t="shared" si="167"/>
        <v>47.500332100049796</v>
      </c>
      <c r="BG179" s="20">
        <f t="shared" si="168"/>
        <v>413.33430507425345</v>
      </c>
      <c r="BH179" s="59">
        <f t="shared" si="116"/>
        <v>706.66763840758676</v>
      </c>
      <c r="BI179" s="59">
        <f ca="1">AVERAGE(OFFSET($BH$3,0,0,'Données projet'!$E$11+1,1))-AVERAGE(OFFSET($H$3,0,0,'Données projet'!$E$11+1,1))</f>
        <v>181.20458942529478</v>
      </c>
      <c r="BJ179" s="59">
        <f t="shared" si="146"/>
        <v>144.05254691566421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6.9149413215327566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6.9149413215327566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-2.2700000000000009</v>
      </c>
      <c r="BY179" s="12">
        <f>IF('Données projet'!$A$114&gt;35,BY178+BX179-CG178,IF(A179&lt;'Données projet'!$A$114,$BV$205^A179,IF(A179='Données projet'!$A$114,'Données projet'!$B$114,BY178+BX179-CG178)))</f>
        <v>391.20999999999924</v>
      </c>
      <c r="BZ179" s="13">
        <f>BY179*VLOOKUP('Données projet'!$B$12,Paramètres!$A$1:$I$89,3,0)*VLOOKUP('Données projet'!$B$12,Paramètres!$A$1:$I$89,5,0)</f>
        <v>427.20131999999916</v>
      </c>
      <c r="CA179" s="13">
        <f t="shared" si="170"/>
        <v>97.270022829577385</v>
      </c>
      <c r="CB179" s="20">
        <f t="shared" si="171"/>
        <v>913.45425542817918</v>
      </c>
      <c r="CC179" s="59">
        <f t="shared" si="119"/>
        <v>1206.7875887615126</v>
      </c>
      <c r="CD179" s="59">
        <f ca="1">AVERAGE(OFFSET($CC$3,0,0,'Données projet'!$E$12+1,1))-AVERAGE(OFFSET($H$3,0,0,'Données projet'!$E$12+1,1))</f>
        <v>584.62172668489256</v>
      </c>
      <c r="CE179" s="59">
        <f t="shared" si="148"/>
        <v>141.2899250963593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226.70242282323559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226.70242282323559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337.00791351100759</v>
      </c>
      <c r="AN180" s="59">
        <f ca="1">AVERAGE(OFFSET($AM$3,0,0,'Données projet'!$E$10+1,1))-AVERAGE(OFFSET($H$3,0,0,'Données projet'!$E$10+1,1))</f>
        <v>560.46996660256696</v>
      </c>
      <c r="AO180" s="59">
        <f t="shared" si="144"/>
        <v>175.49465199136262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234.00000000000003</v>
      </c>
      <c r="BE180" s="13">
        <f>BD180*VLOOKUP('Données projet'!$B$11,Paramètres!$A$1:$I$89,3,0)*VLOOKUP('Données projet'!$B$11,Paramètres!$A$1:$I$89,5,0)</f>
        <v>189.82080000000005</v>
      </c>
      <c r="BF180" s="13">
        <f t="shared" si="167"/>
        <v>47.500332100049796</v>
      </c>
      <c r="BG180" s="20">
        <f t="shared" si="168"/>
        <v>413.33430507425345</v>
      </c>
      <c r="BH180" s="59">
        <f t="shared" si="116"/>
        <v>706.66763840758676</v>
      </c>
      <c r="BI180" s="59">
        <f ca="1">AVERAGE(OFFSET($BH$3,0,0,'Données projet'!$E$11+1,1))-AVERAGE(OFFSET($H$3,0,0,'Données projet'!$E$11+1,1))</f>
        <v>181.20458942529478</v>
      </c>
      <c r="BJ180" s="59">
        <f t="shared" si="146"/>
        <v>144.05254691566421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6.7793435399152422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6.7793435399152422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-2.2700000000000009</v>
      </c>
      <c r="BX180" s="12">
        <f t="array" ref="BX180">INDEX(BW:BW,MIN(IF(ISNUMBER(BW180:BW376),ROW(BW180:BW376),"")))</f>
        <v>-2.2700000000000009</v>
      </c>
      <c r="BY180" s="12">
        <f>IF('Données projet'!$A$114&gt;35,BY179+BX180-CG179,IF(A180&lt;'Données projet'!$A$114,$BV$205^A180,IF(A180='Données projet'!$A$114,'Données projet'!$B$114,BY179+BX180-CG179)))</f>
        <v>388.93999999999926</v>
      </c>
      <c r="BZ180" s="13">
        <f>BY180*VLOOKUP('Données projet'!$B$12,Paramètres!$A$1:$I$89,3,0)*VLOOKUP('Données projet'!$B$12,Paramètres!$A$1:$I$89,5,0)</f>
        <v>424.72247999999917</v>
      </c>
      <c r="CA180" s="13">
        <f t="shared" si="170"/>
        <v>96.771141109016753</v>
      </c>
      <c r="CB180" s="20">
        <f t="shared" si="171"/>
        <v>908.26805676486947</v>
      </c>
      <c r="CC180" s="59">
        <f t="shared" si="119"/>
        <v>1201.6013900982027</v>
      </c>
      <c r="CD180" s="59">
        <f ca="1">AVERAGE(OFFSET($CC$3,0,0,'Données projet'!$E$12+1,1))-AVERAGE(OFFSET($H$3,0,0,'Données projet'!$E$12+1,1))</f>
        <v>584.62172668489256</v>
      </c>
      <c r="CE180" s="59">
        <f t="shared" si="148"/>
        <v>141.2899250963593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0.43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282.0502898866165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282.0502898866165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337.00791351100759</v>
      </c>
      <c r="AN181" s="59">
        <f ca="1">AVERAGE(OFFSET($AM$3,0,0,'Données projet'!$E$10+1,1))-AVERAGE(OFFSET($H$3,0,0,'Données projet'!$E$10+1,1))</f>
        <v>560.46996660256696</v>
      </c>
      <c r="AO181" s="59">
        <f t="shared" si="144"/>
        <v>175.49465199136262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234.00000000000003</v>
      </c>
      <c r="BE181" s="13">
        <f>BD181*VLOOKUP('Données projet'!$B$11,Paramètres!$A$1:$I$89,3,0)*VLOOKUP('Données projet'!$B$11,Paramètres!$A$1:$I$89,5,0)</f>
        <v>189.82080000000005</v>
      </c>
      <c r="BF181" s="13">
        <f t="shared" si="167"/>
        <v>47.500332100049796</v>
      </c>
      <c r="BG181" s="20">
        <f t="shared" si="168"/>
        <v>413.33430507425345</v>
      </c>
      <c r="BH181" s="59">
        <f t="shared" si="116"/>
        <v>706.66763840758676</v>
      </c>
      <c r="BI181" s="59">
        <f ca="1">AVERAGE(OFFSET($BH$3,0,0,'Données projet'!$E$11+1,1))-AVERAGE(OFFSET($H$3,0,0,'Données projet'!$E$11+1,1))</f>
        <v>181.20458942529478</v>
      </c>
      <c r="BJ181" s="59">
        <f t="shared" si="146"/>
        <v>144.05254691566421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6.6464047480887674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6.6464047480887674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-0.72999999999999921</v>
      </c>
      <c r="BY181" s="12">
        <f>IF('Données projet'!$A$114&gt;35,BY180+BX181-CG180,IF(A181&lt;'Données projet'!$A$114,$BV$205^A181,IF(A181='Données projet'!$A$114,'Données projet'!$B$114,BY180+BX181-CG180)))</f>
        <v>273.01999999999924</v>
      </c>
      <c r="BZ181" s="13">
        <f>BY181*VLOOKUP('Données projet'!$B$12,Paramètres!$A$1:$I$89,3,0)*VLOOKUP('Données projet'!$B$12,Paramètres!$A$1:$I$89,5,0)</f>
        <v>298.13783999999919</v>
      </c>
      <c r="CA181" s="13">
        <f t="shared" si="170"/>
        <v>70.785941858098312</v>
      </c>
      <c r="CB181" s="20">
        <f t="shared" si="171"/>
        <v>642.54225340285313</v>
      </c>
      <c r="CC181" s="59">
        <f t="shared" si="119"/>
        <v>935.87558673618651</v>
      </c>
      <c r="CD181" s="59">
        <f ca="1">AVERAGE(OFFSET($CC$3,0,0,'Données projet'!$E$12+1,1))-AVERAGE(OFFSET($H$3,0,0,'Données projet'!$E$12+1,1))</f>
        <v>584.62172668489256</v>
      </c>
      <c r="CE181" s="59">
        <f t="shared" si="148"/>
        <v>141.2899250963593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276.51945573562989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276.51945573562989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337.00791351100759</v>
      </c>
      <c r="AN182" s="59">
        <f ca="1">AVERAGE(OFFSET($AM$3,0,0,'Données projet'!$E$10+1,1))-AVERAGE(OFFSET($H$3,0,0,'Données projet'!$E$10+1,1))</f>
        <v>560.46996660256696</v>
      </c>
      <c r="AO182" s="59">
        <f t="shared" si="144"/>
        <v>175.49465199136262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234.00000000000003</v>
      </c>
      <c r="BE182" s="13">
        <f>BD182*VLOOKUP('Données projet'!$B$11,Paramètres!$A$1:$I$89,3,0)*VLOOKUP('Données projet'!$B$11,Paramètres!$A$1:$I$89,5,0)</f>
        <v>189.82080000000005</v>
      </c>
      <c r="BF182" s="13">
        <f t="shared" si="167"/>
        <v>47.500332100049796</v>
      </c>
      <c r="BG182" s="20">
        <f t="shared" si="168"/>
        <v>413.33430507425345</v>
      </c>
      <c r="BH182" s="59">
        <f t="shared" si="116"/>
        <v>706.66763840758676</v>
      </c>
      <c r="BI182" s="59">
        <f ca="1">AVERAGE(OFFSET($BH$3,0,0,'Données projet'!$E$11+1,1))-AVERAGE(OFFSET($H$3,0,0,'Données projet'!$E$11+1,1))</f>
        <v>181.20458942529478</v>
      </c>
      <c r="BJ182" s="59">
        <f t="shared" si="146"/>
        <v>144.05254691566421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6.5160728048853533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6.5160728048853533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-0.72999999999999921</v>
      </c>
      <c r="BY182" s="12">
        <f>IF('Données projet'!$A$114&gt;35,BY181+BX182-CG181,IF(A182&lt;'Données projet'!$A$114,$BV$205^A182,IF(A182='Données projet'!$A$114,'Données projet'!$B$114,BY181+BX182-CG181)))</f>
        <v>272.28999999999922</v>
      </c>
      <c r="BZ182" s="13">
        <f>BY182*VLOOKUP('Données projet'!$B$12,Paramètres!$A$1:$I$89,3,0)*VLOOKUP('Données projet'!$B$12,Paramètres!$A$1:$I$89,5,0)</f>
        <v>297.34067999999911</v>
      </c>
      <c r="CA182" s="13">
        <f t="shared" si="170"/>
        <v>70.618679288340076</v>
      </c>
      <c r="CB182" s="20">
        <f t="shared" si="171"/>
        <v>640.86255076052407</v>
      </c>
      <c r="CC182" s="59">
        <f t="shared" si="119"/>
        <v>934.19588409385733</v>
      </c>
      <c r="CD182" s="59">
        <f ca="1">AVERAGE(OFFSET($CC$3,0,0,'Données projet'!$E$12+1,1))-AVERAGE(OFFSET($H$3,0,0,'Données projet'!$E$12+1,1))</f>
        <v>584.62172668489256</v>
      </c>
      <c r="CE182" s="59">
        <f t="shared" si="148"/>
        <v>141.2899250963593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271.09707786886838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271.09707786886838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337.00791351100759</v>
      </c>
      <c r="AN183" s="59">
        <f ca="1">AVERAGE(OFFSET($AM$3,0,0,'Données projet'!$E$10+1,1))-AVERAGE(OFFSET($H$3,0,0,'Données projet'!$E$10+1,1))</f>
        <v>560.46996660256696</v>
      </c>
      <c r="AO183" s="59">
        <f t="shared" si="144"/>
        <v>175.49465199136262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234.00000000000003</v>
      </c>
      <c r="BE183" s="13">
        <f>BD183*VLOOKUP('Données projet'!$B$11,Paramètres!$A$1:$I$89,3,0)*VLOOKUP('Données projet'!$B$11,Paramètres!$A$1:$I$89,5,0)</f>
        <v>189.82080000000005</v>
      </c>
      <c r="BF183" s="13">
        <f t="shared" si="167"/>
        <v>47.500332100049796</v>
      </c>
      <c r="BG183" s="20">
        <f t="shared" si="168"/>
        <v>413.33430507425345</v>
      </c>
      <c r="BH183" s="59">
        <f t="shared" si="116"/>
        <v>706.66763840758676</v>
      </c>
      <c r="BI183" s="59">
        <f ca="1">AVERAGE(OFFSET($BH$3,0,0,'Données projet'!$E$11+1,1))-AVERAGE(OFFSET($H$3,0,0,'Données projet'!$E$11+1,1))</f>
        <v>181.20458942529478</v>
      </c>
      <c r="BJ183" s="59">
        <f t="shared" si="146"/>
        <v>144.05254691566421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6.3882965915935221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6.3882965915935221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-0.72999999999999921</v>
      </c>
      <c r="BX183" s="12">
        <f t="array" ref="BX183">INDEX(BW:BW,MIN(IF(ISNUMBER(BW183:BW379),ROW(BW183:BW379),"")))</f>
        <v>-0.72999999999999921</v>
      </c>
      <c r="BY183" s="12">
        <f>IF('Données projet'!$A$114&gt;35,BY182+BX183-CG182,IF(A183&lt;'Données projet'!$A$114,$BV$205^A183,IF(A183='Données projet'!$A$114,'Données projet'!$B$114,BY182+BX183-CG182)))</f>
        <v>271.55999999999921</v>
      </c>
      <c r="BZ183" s="13">
        <f>BY183*VLOOKUP('Données projet'!$B$12,Paramètres!$A$1:$I$89,3,0)*VLOOKUP('Données projet'!$B$12,Paramètres!$A$1:$I$89,5,0)</f>
        <v>296.54351999999915</v>
      </c>
      <c r="CA183" s="13">
        <f t="shared" si="170"/>
        <v>70.451364513686556</v>
      </c>
      <c r="CB183" s="20">
        <f t="shared" si="171"/>
        <v>639.18275719466931</v>
      </c>
      <c r="CC183" s="59">
        <f t="shared" si="119"/>
        <v>932.51609052800268</v>
      </c>
      <c r="CD183" s="59">
        <f ca="1">AVERAGE(OFFSET($CC$3,0,0,'Données projet'!$E$12+1,1))-AVERAGE(OFFSET($H$3,0,0,'Données projet'!$E$12+1,1))</f>
        <v>584.62172668489256</v>
      </c>
      <c r="CE183" s="59">
        <f t="shared" si="148"/>
        <v>141.2899250963593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0.43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306.12429018700675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306.12429018700675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337.00791351100759</v>
      </c>
      <c r="AN184" s="59">
        <f ca="1">AVERAGE(OFFSET($AM$3,0,0,'Données projet'!$E$10+1,1))-AVERAGE(OFFSET($H$3,0,0,'Données projet'!$E$10+1,1))</f>
        <v>560.46996660256696</v>
      </c>
      <c r="AO184" s="59">
        <f t="shared" si="144"/>
        <v>175.49465199136262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234.00000000000003</v>
      </c>
      <c r="BE184" s="13">
        <f>BD184*VLOOKUP('Données projet'!$B$11,Paramètres!$A$1:$I$89,3,0)*VLOOKUP('Données projet'!$B$11,Paramètres!$A$1:$I$89,5,0)</f>
        <v>189.82080000000005</v>
      </c>
      <c r="BF184" s="13">
        <f t="shared" si="167"/>
        <v>47.500332100049796</v>
      </c>
      <c r="BG184" s="20">
        <f t="shared" si="168"/>
        <v>413.33430507425345</v>
      </c>
      <c r="BH184" s="59">
        <f t="shared" si="116"/>
        <v>706.66763840758676</v>
      </c>
      <c r="BI184" s="59">
        <f ca="1">AVERAGE(OFFSET($BH$3,0,0,'Données projet'!$E$11+1,1))-AVERAGE(OFFSET($H$3,0,0,'Données projet'!$E$11+1,1))</f>
        <v>181.20458942529478</v>
      </c>
      <c r="BJ184" s="59">
        <f t="shared" si="146"/>
        <v>144.05254691566421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6.2630259919085489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6.2630259919085489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-0.79000000000000148</v>
      </c>
      <c r="BY184" s="12">
        <f>IF('Données projet'!$A$114&gt;35,BY183+BX184-CG183,IF(A184&lt;'Données projet'!$A$114,$BV$205^A184,IF(A184='Données projet'!$A$114,'Données projet'!$B$114,BY183+BX184-CG183)))</f>
        <v>193.04999999999919</v>
      </c>
      <c r="BZ184" s="13">
        <f>BY184*VLOOKUP('Données projet'!$B$12,Paramètres!$A$1:$I$89,3,0)*VLOOKUP('Données projet'!$B$12,Paramètres!$A$1:$I$89,5,0)</f>
        <v>210.81059999999911</v>
      </c>
      <c r="CA184" s="13">
        <f t="shared" si="170"/>
        <v>52.112682455676975</v>
      </c>
      <c r="CB184" s="20">
        <f t="shared" si="171"/>
        <v>457.92471694363581</v>
      </c>
      <c r="CC184" s="59">
        <f t="shared" si="119"/>
        <v>751.25805027696913</v>
      </c>
      <c r="CD184" s="59">
        <f ca="1">AVERAGE(OFFSET($CC$3,0,0,'Données projet'!$E$12+1,1))-AVERAGE(OFFSET($H$3,0,0,'Données projet'!$E$12+1,1))</f>
        <v>584.62172668489256</v>
      </c>
      <c r="CE184" s="59">
        <f t="shared" si="148"/>
        <v>141.2899250963593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300.12137957381975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300.12137957381975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337.00791351100759</v>
      </c>
      <c r="AN185" s="59">
        <f ca="1">AVERAGE(OFFSET($AM$3,0,0,'Données projet'!$E$10+1,1))-AVERAGE(OFFSET($H$3,0,0,'Données projet'!$E$10+1,1))</f>
        <v>560.46996660256696</v>
      </c>
      <c r="AO185" s="59">
        <f t="shared" si="144"/>
        <v>175.49465199136262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234.00000000000003</v>
      </c>
      <c r="BE185" s="13">
        <f>BD185*VLOOKUP('Données projet'!$B$11,Paramètres!$A$1:$I$89,3,0)*VLOOKUP('Données projet'!$B$11,Paramètres!$A$1:$I$89,5,0)</f>
        <v>189.82080000000005</v>
      </c>
      <c r="BF185" s="13">
        <f t="shared" si="167"/>
        <v>47.500332100049796</v>
      </c>
      <c r="BG185" s="20">
        <f t="shared" si="168"/>
        <v>413.33430507425345</v>
      </c>
      <c r="BH185" s="59">
        <f t="shared" si="116"/>
        <v>706.66763840758676</v>
      </c>
      <c r="BI185" s="59">
        <f ca="1">AVERAGE(OFFSET($BH$3,0,0,'Données projet'!$E$11+1,1))-AVERAGE(OFFSET($H$3,0,0,'Données projet'!$E$11+1,1))</f>
        <v>181.20458942529478</v>
      </c>
      <c r="BJ185" s="59">
        <f t="shared" si="146"/>
        <v>144.05254691566421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6.1402118722758772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6.1402118722758772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-0.79000000000000148</v>
      </c>
      <c r="BY185" s="12">
        <f>IF('Données projet'!$A$114&gt;35,BY184+BX185-CG184,IF(A185&lt;'Données projet'!$A$114,$BV$205^A185,IF(A185='Données projet'!$A$114,'Données projet'!$B$114,BY184+BX185-CG184)))</f>
        <v>192.2599999999992</v>
      </c>
      <c r="BZ185" s="13">
        <f>BY185*VLOOKUP('Données projet'!$B$12,Paramètres!$A$1:$I$89,3,0)*VLOOKUP('Données projet'!$B$12,Paramètres!$A$1:$I$89,5,0)</f>
        <v>209.9479199999991</v>
      </c>
      <c r="CA185" s="13">
        <f t="shared" si="170"/>
        <v>51.924204743706099</v>
      </c>
      <c r="CB185" s="20">
        <f t="shared" si="171"/>
        <v>456.09395059528651</v>
      </c>
      <c r="CC185" s="59">
        <f t="shared" si="119"/>
        <v>749.42728392861977</v>
      </c>
      <c r="CD185" s="59">
        <f ca="1">AVERAGE(OFFSET($CC$3,0,0,'Données projet'!$E$12+1,1))-AVERAGE(OFFSET($H$3,0,0,'Données projet'!$E$12+1,1))</f>
        <v>584.62172668489256</v>
      </c>
      <c r="CE185" s="59">
        <f t="shared" si="148"/>
        <v>141.2899250963593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294.23618237634344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294.23618237634344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337.00791351100759</v>
      </c>
      <c r="AN186" s="59">
        <f ca="1">AVERAGE(OFFSET($AM$3,0,0,'Données projet'!$E$10+1,1))-AVERAGE(OFFSET($H$3,0,0,'Données projet'!$E$10+1,1))</f>
        <v>560.46996660256696</v>
      </c>
      <c r="AO186" s="59">
        <f t="shared" si="144"/>
        <v>175.49465199136262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234.00000000000003</v>
      </c>
      <c r="BE186" s="13">
        <f>BD186*VLOOKUP('Données projet'!$B$11,Paramètres!$A$1:$I$89,3,0)*VLOOKUP('Données projet'!$B$11,Paramètres!$A$1:$I$89,5,0)</f>
        <v>189.82080000000005</v>
      </c>
      <c r="BF186" s="13">
        <f t="shared" si="167"/>
        <v>47.500332100049796</v>
      </c>
      <c r="BG186" s="20">
        <f t="shared" si="168"/>
        <v>413.33430507425345</v>
      </c>
      <c r="BH186" s="59">
        <f t="shared" si="116"/>
        <v>706.66763840758676</v>
      </c>
      <c r="BI186" s="59">
        <f ca="1">AVERAGE(OFFSET($BH$3,0,0,'Données projet'!$E$11+1,1))-AVERAGE(OFFSET($H$3,0,0,'Données projet'!$E$11+1,1))</f>
        <v>181.20458942529478</v>
      </c>
      <c r="BJ186" s="59">
        <f t="shared" si="146"/>
        <v>144.05254691566421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6.0198060626199856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6.0198060626199856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-0.79000000000000148</v>
      </c>
      <c r="BX186" s="12">
        <f t="array" ref="BX186">INDEX(BW:BW,MIN(IF(ISNUMBER(BW186:BW382),ROW(BW186:BW382),"")))</f>
        <v>-0.79000000000000148</v>
      </c>
      <c r="BY186" s="12">
        <f>IF('Données projet'!$A$114&gt;35,BY185+BX186-CG185,IF(A186&lt;'Données projet'!$A$114,$BV$205^A186,IF(A186='Données projet'!$A$114,'Données projet'!$B$114,BY185+BX186-CG185)))</f>
        <v>191.4699999999992</v>
      </c>
      <c r="BZ186" s="13">
        <f>BY186*VLOOKUP('Données projet'!$B$12,Paramètres!$A$1:$I$89,3,0)*VLOOKUP('Données projet'!$B$12,Paramètres!$A$1:$I$89,5,0)</f>
        <v>209.08523999999912</v>
      </c>
      <c r="CA186" s="13">
        <f t="shared" si="170"/>
        <v>51.735636862934903</v>
      </c>
      <c r="CB186" s="20">
        <f t="shared" si="171"/>
        <v>454.26302720294342</v>
      </c>
      <c r="CC186" s="59">
        <f t="shared" si="119"/>
        <v>747.59636053627673</v>
      </c>
      <c r="CD186" s="59">
        <f ca="1">AVERAGE(OFFSET($CC$3,0,0,'Données projet'!$E$12+1,1))-AVERAGE(OFFSET($H$3,0,0,'Données projet'!$E$12+1,1))</f>
        <v>584.62172668489256</v>
      </c>
      <c r="CE186" s="59">
        <f t="shared" si="148"/>
        <v>141.2899250963593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0.43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376.58620412544815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376.58620412544815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337.00791351100759</v>
      </c>
      <c r="AN187" s="59">
        <f ca="1">AVERAGE(OFFSET($AM$3,0,0,'Données projet'!$E$10+1,1))-AVERAGE(OFFSET($H$3,0,0,'Données projet'!$E$10+1,1))</f>
        <v>560.46996660256696</v>
      </c>
      <c r="AO187" s="59">
        <f t="shared" si="144"/>
        <v>175.49465199136262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234.00000000000003</v>
      </c>
      <c r="BE187" s="13">
        <f>BD187*VLOOKUP('Données projet'!$B$11,Paramètres!$A$1:$I$89,3,0)*VLOOKUP('Données projet'!$B$11,Paramètres!$A$1:$I$89,5,0)</f>
        <v>189.82080000000005</v>
      </c>
      <c r="BF187" s="13">
        <f t="shared" si="167"/>
        <v>47.500332100049796</v>
      </c>
      <c r="BG187" s="20">
        <f t="shared" si="168"/>
        <v>413.33430507425345</v>
      </c>
      <c r="BH187" s="59">
        <f t="shared" si="116"/>
        <v>706.66763840758676</v>
      </c>
      <c r="BI187" s="59">
        <f ca="1">AVERAGE(OFFSET($BH$3,0,0,'Données projet'!$E$11+1,1))-AVERAGE(OFFSET($H$3,0,0,'Données projet'!$E$11+1,1))</f>
        <v>181.20458942529478</v>
      </c>
      <c r="BJ187" s="59">
        <f t="shared" si="146"/>
        <v>144.05254691566421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5.9017613374511537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5.9017613374511537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21.709999999999212</v>
      </c>
      <c r="BZ187" s="13">
        <f>BY187*VLOOKUP('Données projet'!$B$12,Paramètres!$A$1:$I$89,3,0)*VLOOKUP('Données projet'!$B$12,Paramètres!$A$1:$I$89,5,0)</f>
        <v>23.707319999999136</v>
      </c>
      <c r="CA187" s="13">
        <f t="shared" si="170"/>
        <v>7.5578489536731004</v>
      </c>
      <c r="CB187" s="20">
        <f t="shared" si="171"/>
        <v>54.453502594312482</v>
      </c>
      <c r="CC187" s="59">
        <f t="shared" si="119"/>
        <v>347.78683592764582</v>
      </c>
      <c r="CD187" s="59">
        <f ca="1">AVERAGE(OFFSET($CC$3,0,0,'Données projet'!$E$12+1,1))-AVERAGE(OFFSET($H$3,0,0,'Données projet'!$E$12+1,1))</f>
        <v>584.62172668489256</v>
      </c>
      <c r="CE187" s="59">
        <f t="shared" si="148"/>
        <v>141.2899250963593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369.20157835745215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369.20157835745215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337.00791351100759</v>
      </c>
      <c r="AN188" s="59">
        <f ca="1">AVERAGE(OFFSET($AM$3,0,0,'Données projet'!$E$10+1,1))-AVERAGE(OFFSET($H$3,0,0,'Données projet'!$E$10+1,1))</f>
        <v>560.46996660256696</v>
      </c>
      <c r="AO188" s="59">
        <f t="shared" si="144"/>
        <v>175.49465199136262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234.00000000000003</v>
      </c>
      <c r="BE188" s="13">
        <f>BD188*VLOOKUP('Données projet'!$B$11,Paramètres!$A$1:$I$89,3,0)*VLOOKUP('Données projet'!$B$11,Paramètres!$A$1:$I$89,5,0)</f>
        <v>189.82080000000005</v>
      </c>
      <c r="BF188" s="13">
        <f t="shared" si="167"/>
        <v>47.500332100049796</v>
      </c>
      <c r="BG188" s="20">
        <f t="shared" si="168"/>
        <v>413.33430507425345</v>
      </c>
      <c r="BH188" s="59">
        <f t="shared" si="116"/>
        <v>706.66763840758676</v>
      </c>
      <c r="BI188" s="59">
        <f ca="1">AVERAGE(OFFSET($BH$3,0,0,'Données projet'!$E$11+1,1))-AVERAGE(OFFSET($H$3,0,0,'Données projet'!$E$11+1,1))</f>
        <v>181.20458942529478</v>
      </c>
      <c r="BJ188" s="59">
        <f t="shared" si="146"/>
        <v>144.05254691566421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5.7860313973427093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5.7860313973427093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21.709999999999212</v>
      </c>
      <c r="BZ188" s="13">
        <f>BY188*VLOOKUP('Données projet'!$B$12,Paramètres!$A$1:$I$89,3,0)*VLOOKUP('Données projet'!$B$12,Paramètres!$A$1:$I$89,5,0)</f>
        <v>23.707319999999136</v>
      </c>
      <c r="CA188" s="13">
        <f t="shared" si="170"/>
        <v>7.5578489536731004</v>
      </c>
      <c r="CB188" s="20">
        <f t="shared" si="171"/>
        <v>54.453502594312482</v>
      </c>
      <c r="CC188" s="59">
        <f t="shared" si="119"/>
        <v>347.78683592764582</v>
      </c>
      <c r="CD188" s="59">
        <f ca="1">AVERAGE(OFFSET($CC$3,0,0,'Données projet'!$E$12+1,1))-AVERAGE(OFFSET($H$3,0,0,'Données projet'!$E$12+1,1))</f>
        <v>584.62172668489256</v>
      </c>
      <c r="CE188" s="59">
        <f t="shared" si="148"/>
        <v>141.2899250963593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361.96176059658956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361.96176059658956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337.00791351100759</v>
      </c>
      <c r="AN189" s="59">
        <f ca="1">AVERAGE(OFFSET($AM$3,0,0,'Données projet'!$E$10+1,1))-AVERAGE(OFFSET($H$3,0,0,'Données projet'!$E$10+1,1))</f>
        <v>560.46996660256696</v>
      </c>
      <c r="AO189" s="59">
        <f t="shared" si="144"/>
        <v>175.49465199136262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234.00000000000003</v>
      </c>
      <c r="BE189" s="13">
        <f>BD189*VLOOKUP('Données projet'!$B$11,Paramètres!$A$1:$I$89,3,0)*VLOOKUP('Données projet'!$B$11,Paramètres!$A$1:$I$89,5,0)</f>
        <v>189.82080000000005</v>
      </c>
      <c r="BF189" s="13">
        <f t="shared" si="167"/>
        <v>47.500332100049796</v>
      </c>
      <c r="BG189" s="20">
        <f t="shared" si="168"/>
        <v>413.33430507425345</v>
      </c>
      <c r="BH189" s="59">
        <f t="shared" si="116"/>
        <v>706.66763840758676</v>
      </c>
      <c r="BI189" s="59">
        <f ca="1">AVERAGE(OFFSET($BH$3,0,0,'Données projet'!$E$11+1,1))-AVERAGE(OFFSET($H$3,0,0,'Données projet'!$E$11+1,1))</f>
        <v>181.20458942529478</v>
      </c>
      <c r="BJ189" s="59">
        <f t="shared" si="146"/>
        <v>144.05254691566421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5.672570850771498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5.672570850771498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21.709999999999212</v>
      </c>
      <c r="BZ189" s="13">
        <f>BY189*VLOOKUP('Données projet'!$B$12,Paramètres!$A$1:$I$89,3,0)*VLOOKUP('Données projet'!$B$12,Paramètres!$A$1:$I$89,5,0)</f>
        <v>23.707319999999136</v>
      </c>
      <c r="CA189" s="13">
        <f t="shared" si="170"/>
        <v>7.5578489536731004</v>
      </c>
      <c r="CB189" s="20">
        <f t="shared" si="171"/>
        <v>54.453502594312482</v>
      </c>
      <c r="CC189" s="59">
        <f t="shared" si="119"/>
        <v>347.78683592764582</v>
      </c>
      <c r="CD189" s="59">
        <f ca="1">AVERAGE(OFFSET($CC$3,0,0,'Données projet'!$E$12+1,1))-AVERAGE(OFFSET($H$3,0,0,'Données projet'!$E$12+1,1))</f>
        <v>584.62172668489256</v>
      </c>
      <c r="CE189" s="59">
        <f t="shared" si="148"/>
        <v>141.2899250963593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354.86391124616472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354.86391124616472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337.00791351100759</v>
      </c>
      <c r="AN190" s="59">
        <f ca="1">AVERAGE(OFFSET($AM$3,0,0,'Données projet'!$E$10+1,1))-AVERAGE(OFFSET($H$3,0,0,'Données projet'!$E$10+1,1))</f>
        <v>560.46996660256696</v>
      </c>
      <c r="AO190" s="59">
        <f t="shared" si="144"/>
        <v>175.49465199136262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234.00000000000003</v>
      </c>
      <c r="BE190" s="13">
        <f>BD190*VLOOKUP('Données projet'!$B$11,Paramètres!$A$1:$I$89,3,0)*VLOOKUP('Données projet'!$B$11,Paramètres!$A$1:$I$89,5,0)</f>
        <v>189.82080000000005</v>
      </c>
      <c r="BF190" s="13">
        <f t="shared" si="167"/>
        <v>47.500332100049796</v>
      </c>
      <c r="BG190" s="20">
        <f t="shared" si="168"/>
        <v>413.33430507425345</v>
      </c>
      <c r="BH190" s="59">
        <f t="shared" si="116"/>
        <v>706.66763840758676</v>
      </c>
      <c r="BI190" s="59">
        <f ca="1">AVERAGE(OFFSET($BH$3,0,0,'Données projet'!$E$11+1,1))-AVERAGE(OFFSET($H$3,0,0,'Données projet'!$E$11+1,1))</f>
        <v>181.20458942529478</v>
      </c>
      <c r="BJ190" s="59">
        <f t="shared" si="146"/>
        <v>144.05254691566421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5.5613351963144488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5.5613351963144488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21.709999999999212</v>
      </c>
      <c r="BZ190" s="13">
        <f>BY190*VLOOKUP('Données projet'!$B$12,Paramètres!$A$1:$I$89,3,0)*VLOOKUP('Données projet'!$B$12,Paramètres!$A$1:$I$89,5,0)</f>
        <v>23.707319999999136</v>
      </c>
      <c r="CA190" s="13">
        <f t="shared" si="170"/>
        <v>7.5578489536731004</v>
      </c>
      <c r="CB190" s="20">
        <f t="shared" si="171"/>
        <v>54.453502594312482</v>
      </c>
      <c r="CC190" s="59">
        <f t="shared" si="119"/>
        <v>347.78683592764582</v>
      </c>
      <c r="CD190" s="59">
        <f ca="1">AVERAGE(OFFSET($CC$3,0,0,'Données projet'!$E$12+1,1))-AVERAGE(OFFSET($H$3,0,0,'Données projet'!$E$12+1,1))</f>
        <v>584.62172668489256</v>
      </c>
      <c r="CE190" s="59">
        <f t="shared" si="148"/>
        <v>141.2899250963593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347.90524639224105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347.90524639224105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337.00791351100759</v>
      </c>
      <c r="AN191" s="59">
        <f ca="1">AVERAGE(OFFSET($AM$3,0,0,'Données projet'!$E$10+1,1))-AVERAGE(OFFSET($H$3,0,0,'Données projet'!$E$10+1,1))</f>
        <v>560.46996660256696</v>
      </c>
      <c r="AO191" s="59">
        <f t="shared" si="144"/>
        <v>175.49465199136262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234.00000000000003</v>
      </c>
      <c r="BE191" s="13">
        <f>BD191*VLOOKUP('Données projet'!$B$11,Paramètres!$A$1:$I$89,3,0)*VLOOKUP('Données projet'!$B$11,Paramètres!$A$1:$I$89,5,0)</f>
        <v>189.82080000000005</v>
      </c>
      <c r="BF191" s="13">
        <f t="shared" si="167"/>
        <v>47.500332100049796</v>
      </c>
      <c r="BG191" s="20">
        <f t="shared" si="168"/>
        <v>413.33430507425345</v>
      </c>
      <c r="BH191" s="59">
        <f t="shared" si="116"/>
        <v>706.66763840758676</v>
      </c>
      <c r="BI191" s="59">
        <f ca="1">AVERAGE(OFFSET($BH$3,0,0,'Données projet'!$E$11+1,1))-AVERAGE(OFFSET($H$3,0,0,'Données projet'!$E$11+1,1))</f>
        <v>181.20458942529478</v>
      </c>
      <c r="BJ191" s="59">
        <f t="shared" si="146"/>
        <v>144.05254691566421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5.4522808051942526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5.4522808051942526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21.709999999999212</v>
      </c>
      <c r="BZ191" s="13">
        <f>BY191*VLOOKUP('Données projet'!$B$12,Paramètres!$A$1:$I$89,3,0)*VLOOKUP('Données projet'!$B$12,Paramètres!$A$1:$I$89,5,0)</f>
        <v>23.707319999999136</v>
      </c>
      <c r="CA191" s="13">
        <f t="shared" si="170"/>
        <v>7.5578489536731004</v>
      </c>
      <c r="CB191" s="20">
        <f t="shared" si="171"/>
        <v>54.453502594312482</v>
      </c>
      <c r="CC191" s="59">
        <f t="shared" si="119"/>
        <v>347.78683592764582</v>
      </c>
      <c r="CD191" s="59">
        <f ca="1">AVERAGE(OFFSET($CC$3,0,0,'Données projet'!$E$12+1,1))-AVERAGE(OFFSET($H$3,0,0,'Données projet'!$E$12+1,1))</f>
        <v>584.62172668489256</v>
      </c>
      <c r="CE191" s="59">
        <f t="shared" si="148"/>
        <v>141.2899250963593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341.08303671173638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341.08303671173638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337.00791351100759</v>
      </c>
      <c r="AN192" s="59">
        <f ca="1">AVERAGE(OFFSET($AM$3,0,0,'Données projet'!$E$10+1,1))-AVERAGE(OFFSET($H$3,0,0,'Données projet'!$E$10+1,1))</f>
        <v>560.46996660256696</v>
      </c>
      <c r="AO192" s="59">
        <f t="shared" si="144"/>
        <v>175.49465199136262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234.00000000000003</v>
      </c>
      <c r="BE192" s="13">
        <f>BD192*VLOOKUP('Données projet'!$B$11,Paramètres!$A$1:$I$89,3,0)*VLOOKUP('Données projet'!$B$11,Paramètres!$A$1:$I$89,5,0)</f>
        <v>189.82080000000005</v>
      </c>
      <c r="BF192" s="13">
        <f t="shared" si="167"/>
        <v>47.500332100049796</v>
      </c>
      <c r="BG192" s="20">
        <f t="shared" si="168"/>
        <v>413.33430507425345</v>
      </c>
      <c r="BH192" s="59">
        <f t="shared" si="116"/>
        <v>706.66763840758676</v>
      </c>
      <c r="BI192" s="59">
        <f ca="1">AVERAGE(OFFSET($BH$3,0,0,'Données projet'!$E$11+1,1))-AVERAGE(OFFSET($H$3,0,0,'Données projet'!$E$11+1,1))</f>
        <v>181.20458942529478</v>
      </c>
      <c r="BJ192" s="59">
        <f t="shared" si="146"/>
        <v>144.05254691566421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5.3453649041673126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5.3453649041673126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21.709999999999212</v>
      </c>
      <c r="BZ192" s="13">
        <f>BY192*VLOOKUP('Données projet'!$B$12,Paramètres!$A$1:$I$89,3,0)*VLOOKUP('Données projet'!$B$12,Paramètres!$A$1:$I$89,5,0)</f>
        <v>23.707319999999136</v>
      </c>
      <c r="CA192" s="13">
        <f t="shared" si="170"/>
        <v>7.5578489536731004</v>
      </c>
      <c r="CB192" s="20">
        <f t="shared" si="171"/>
        <v>54.453502594312482</v>
      </c>
      <c r="CC192" s="59">
        <f t="shared" si="119"/>
        <v>347.78683592764582</v>
      </c>
      <c r="CD192" s="59">
        <f ca="1">AVERAGE(OFFSET($CC$3,0,0,'Données projet'!$E$12+1,1))-AVERAGE(OFFSET($H$3,0,0,'Données projet'!$E$12+1,1))</f>
        <v>584.62172668489256</v>
      </c>
      <c r="CE192" s="59">
        <f t="shared" si="148"/>
        <v>141.2899250963593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334.39460640192937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334.39460640192937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337.00791351100759</v>
      </c>
      <c r="AN193" s="59">
        <f ca="1">AVERAGE(OFFSET($AM$3,0,0,'Données projet'!$E$10+1,1))-AVERAGE(OFFSET($H$3,0,0,'Données projet'!$E$10+1,1))</f>
        <v>560.46996660256696</v>
      </c>
      <c r="AO193" s="59">
        <f t="shared" si="144"/>
        <v>175.49465199136262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234.00000000000003</v>
      </c>
      <c r="BE193" s="13">
        <f>BD193*VLOOKUP('Données projet'!$B$11,Paramètres!$A$1:$I$89,3,0)*VLOOKUP('Données projet'!$B$11,Paramètres!$A$1:$I$89,5,0)</f>
        <v>189.82080000000005</v>
      </c>
      <c r="BF193" s="13">
        <f t="shared" si="167"/>
        <v>47.500332100049796</v>
      </c>
      <c r="BG193" s="20">
        <f t="shared" si="168"/>
        <v>413.33430507425345</v>
      </c>
      <c r="BH193" s="59">
        <f t="shared" si="116"/>
        <v>706.66763840758676</v>
      </c>
      <c r="BI193" s="59">
        <f ca="1">AVERAGE(OFFSET($BH$3,0,0,'Données projet'!$E$11+1,1))-AVERAGE(OFFSET($H$3,0,0,'Données projet'!$E$11+1,1))</f>
        <v>181.20458942529478</v>
      </c>
      <c r="BJ193" s="59">
        <f t="shared" si="146"/>
        <v>144.05254691566421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5.2405455587472503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5.2405455587472503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21.709999999999212</v>
      </c>
      <c r="BZ193" s="13">
        <f>BY193*VLOOKUP('Données projet'!$B$12,Paramètres!$A$1:$I$89,3,0)*VLOOKUP('Données projet'!$B$12,Paramètres!$A$1:$I$89,5,0)</f>
        <v>23.707319999999136</v>
      </c>
      <c r="CA193" s="13">
        <f t="shared" si="170"/>
        <v>7.5578489536731004</v>
      </c>
      <c r="CB193" s="20">
        <f t="shared" si="171"/>
        <v>54.453502594312482</v>
      </c>
      <c r="CC193" s="59">
        <f t="shared" si="119"/>
        <v>347.78683592764582</v>
      </c>
      <c r="CD193" s="59">
        <f ca="1">AVERAGE(OFFSET($CC$3,0,0,'Données projet'!$E$12+1,1))-AVERAGE(OFFSET($H$3,0,0,'Données projet'!$E$12+1,1))</f>
        <v>584.62172668489256</v>
      </c>
      <c r="CE193" s="59">
        <f t="shared" si="148"/>
        <v>141.2899250963593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327.83733213095798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327.83733213095798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337.00791351100759</v>
      </c>
      <c r="AN194" s="59">
        <f ca="1">AVERAGE(OFFSET($AM$3,0,0,'Données projet'!$E$10+1,1))-AVERAGE(OFFSET($H$3,0,0,'Données projet'!$E$10+1,1))</f>
        <v>560.46996660256696</v>
      </c>
      <c r="AO194" s="59">
        <f t="shared" si="144"/>
        <v>175.49465199136262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234.00000000000003</v>
      </c>
      <c r="BE194" s="13">
        <f>BD194*VLOOKUP('Données projet'!$B$11,Paramètres!$A$1:$I$89,3,0)*VLOOKUP('Données projet'!$B$11,Paramètres!$A$1:$I$89,5,0)</f>
        <v>189.82080000000005</v>
      </c>
      <c r="BF194" s="13">
        <f t="shared" si="167"/>
        <v>47.500332100049796</v>
      </c>
      <c r="BG194" s="20">
        <f t="shared" si="168"/>
        <v>413.33430507425345</v>
      </c>
      <c r="BH194" s="59">
        <f t="shared" si="116"/>
        <v>706.66763840758676</v>
      </c>
      <c r="BI194" s="59">
        <f ca="1">AVERAGE(OFFSET($BH$3,0,0,'Données projet'!$E$11+1,1))-AVERAGE(OFFSET($H$3,0,0,'Données projet'!$E$11+1,1))</f>
        <v>181.20458942529478</v>
      </c>
      <c r="BJ194" s="59">
        <f t="shared" si="146"/>
        <v>144.05254691566421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5.1377816567573875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5.1377816567573875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21.709999999999212</v>
      </c>
      <c r="BZ194" s="13">
        <f>BY194*VLOOKUP('Données projet'!$B$12,Paramètres!$A$1:$I$89,3,0)*VLOOKUP('Données projet'!$B$12,Paramètres!$A$1:$I$89,5,0)</f>
        <v>23.707319999999136</v>
      </c>
      <c r="CA194" s="13">
        <f t="shared" si="170"/>
        <v>7.5578489536731004</v>
      </c>
      <c r="CB194" s="20">
        <f t="shared" si="171"/>
        <v>54.453502594312482</v>
      </c>
      <c r="CC194" s="59">
        <f t="shared" si="119"/>
        <v>347.78683592764582</v>
      </c>
      <c r="CD194" s="59">
        <f ca="1">AVERAGE(OFFSET($CC$3,0,0,'Données projet'!$E$12+1,1))-AVERAGE(OFFSET($H$3,0,0,'Données projet'!$E$12+1,1))</f>
        <v>584.62172668489256</v>
      </c>
      <c r="CE194" s="59">
        <f t="shared" si="148"/>
        <v>141.2899250963593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321.40864200889797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321.40864200889797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337.00791351100759</v>
      </c>
      <c r="AN195" s="59">
        <f ca="1">AVERAGE(OFFSET($AM$3,0,0,'Données projet'!$E$10+1,1))-AVERAGE(OFFSET($H$3,0,0,'Données projet'!$E$10+1,1))</f>
        <v>560.46996660256696</v>
      </c>
      <c r="AO195" s="59">
        <f t="shared" si="144"/>
        <v>175.49465199136262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234.00000000000003</v>
      </c>
      <c r="BE195" s="13">
        <f>BD195*VLOOKUP('Données projet'!$B$11,Paramètres!$A$1:$I$89,3,0)*VLOOKUP('Données projet'!$B$11,Paramètres!$A$1:$I$89,5,0)</f>
        <v>189.82080000000005</v>
      </c>
      <c r="BF195" s="13">
        <f t="shared" si="167"/>
        <v>47.500332100049796</v>
      </c>
      <c r="BG195" s="20">
        <f t="shared" si="168"/>
        <v>413.33430507425345</v>
      </c>
      <c r="BH195" s="59">
        <f t="shared" si="116"/>
        <v>706.66763840758676</v>
      </c>
      <c r="BI195" s="59">
        <f ca="1">AVERAGE(OFFSET($BH$3,0,0,'Données projet'!$E$11+1,1))-AVERAGE(OFFSET($H$3,0,0,'Données projet'!$E$11+1,1))</f>
        <v>181.20458942529478</v>
      </c>
      <c r="BJ195" s="59">
        <f t="shared" si="146"/>
        <v>144.05254691566421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5.0370328922057546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5.0370328922057546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21.709999999999212</v>
      </c>
      <c r="BZ195" s="13">
        <f>BY195*VLOOKUP('Données projet'!$B$12,Paramètres!$A$1:$I$89,3,0)*VLOOKUP('Données projet'!$B$12,Paramètres!$A$1:$I$89,5,0)</f>
        <v>23.707319999999136</v>
      </c>
      <c r="CA195" s="13">
        <f t="shared" si="170"/>
        <v>7.5578489536731004</v>
      </c>
      <c r="CB195" s="20">
        <f t="shared" si="171"/>
        <v>54.453502594312482</v>
      </c>
      <c r="CC195" s="59">
        <f t="shared" si="119"/>
        <v>347.78683592764582</v>
      </c>
      <c r="CD195" s="59">
        <f ca="1">AVERAGE(OFFSET($CC$3,0,0,'Données projet'!$E$12+1,1))-AVERAGE(OFFSET($H$3,0,0,'Données projet'!$E$12+1,1))</f>
        <v>584.62172668489256</v>
      </c>
      <c r="CE195" s="59">
        <f t="shared" si="148"/>
        <v>141.2899250963593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315.10601457901777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315.10601457901777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337.00791351100759</v>
      </c>
      <c r="AN196" s="59">
        <f ca="1">AVERAGE(OFFSET($AM$3,0,0,'Données projet'!$E$10+1,1))-AVERAGE(OFFSET($H$3,0,0,'Données projet'!$E$10+1,1))</f>
        <v>560.46996660256696</v>
      </c>
      <c r="AO196" s="59">
        <f t="shared" si="144"/>
        <v>175.49465199136262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234.00000000000003</v>
      </c>
      <c r="BE196" s="13">
        <f>BD196*VLOOKUP('Données projet'!$B$11,Paramètres!$A$1:$I$89,3,0)*VLOOKUP('Données projet'!$B$11,Paramètres!$A$1:$I$89,5,0)</f>
        <v>189.82080000000005</v>
      </c>
      <c r="BF196" s="13">
        <f t="shared" si="167"/>
        <v>47.500332100049796</v>
      </c>
      <c r="BG196" s="20">
        <f t="shared" si="168"/>
        <v>413.33430507425345</v>
      </c>
      <c r="BH196" s="59">
        <f t="shared" ref="BH196:BH203" si="194">BG196+(AY196+AZ196)*44/12</f>
        <v>706.66763840758676</v>
      </c>
      <c r="BI196" s="59">
        <f ca="1">AVERAGE(OFFSET($BH$3,0,0,'Données projet'!$E$11+1,1))-AVERAGE(OFFSET($H$3,0,0,'Données projet'!$E$11+1,1))</f>
        <v>181.20458942529478</v>
      </c>
      <c r="BJ196" s="59">
        <f t="shared" si="146"/>
        <v>144.05254691566421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4.938259749476301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4.938259749476301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21.709999999999212</v>
      </c>
      <c r="BZ196" s="13">
        <f>BY196*VLOOKUP('Données projet'!$B$12,Paramètres!$A$1:$I$89,3,0)*VLOOKUP('Données projet'!$B$12,Paramètres!$A$1:$I$89,5,0)</f>
        <v>23.707319999999136</v>
      </c>
      <c r="CA196" s="13">
        <f t="shared" si="170"/>
        <v>7.5578489536731004</v>
      </c>
      <c r="CB196" s="20">
        <f t="shared" si="171"/>
        <v>54.453502594312482</v>
      </c>
      <c r="CC196" s="59">
        <f t="shared" ref="CC196:CC203" si="195">CB196+(BT196+BU196)*44/12</f>
        <v>347.78683592764582</v>
      </c>
      <c r="CD196" s="59">
        <f ca="1">AVERAGE(OFFSET($CC$3,0,0,'Données projet'!$E$12+1,1))-AVERAGE(OFFSET($H$3,0,0,'Données projet'!$E$12+1,1))</f>
        <v>584.62172668489256</v>
      </c>
      <c r="CE196" s="59">
        <f t="shared" si="148"/>
        <v>141.2899250963593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308.92697782881436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308.92697782881436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337.00791351100759</v>
      </c>
      <c r="AN197" s="59">
        <f ca="1">AVERAGE(OFFSET($AM$3,0,0,'Données projet'!$E$10+1,1))-AVERAGE(OFFSET($H$3,0,0,'Données projet'!$E$10+1,1))</f>
        <v>560.46996660256696</v>
      </c>
      <c r="AO197" s="59">
        <f t="shared" ref="AO197:AO203" si="205">$AO$3</f>
        <v>175.49465199136262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234.00000000000003</v>
      </c>
      <c r="BE197" s="13">
        <f>BD197*VLOOKUP('Données projet'!$B$11,Paramètres!$A$1:$I$89,3,0)*VLOOKUP('Données projet'!$B$11,Paramètres!$A$1:$I$89,5,0)</f>
        <v>189.82080000000005</v>
      </c>
      <c r="BF197" s="13">
        <f t="shared" si="167"/>
        <v>47.500332100049796</v>
      </c>
      <c r="BG197" s="20">
        <f t="shared" si="168"/>
        <v>413.33430507425345</v>
      </c>
      <c r="BH197" s="59">
        <f t="shared" si="194"/>
        <v>706.66763840758676</v>
      </c>
      <c r="BI197" s="59">
        <f ca="1">AVERAGE(OFFSET($BH$3,0,0,'Données projet'!$E$11+1,1))-AVERAGE(OFFSET($H$3,0,0,'Données projet'!$E$11+1,1))</f>
        <v>181.20458942529478</v>
      </c>
      <c r="BJ197" s="59">
        <f t="shared" ref="BJ197:BJ203" si="206">$BJ$3</f>
        <v>144.05254691566421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4.8414234878301032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4.8414234878301032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21.709999999999212</v>
      </c>
      <c r="BZ197" s="13">
        <f>BY197*VLOOKUP('Données projet'!$B$12,Paramètres!$A$1:$I$89,3,0)*VLOOKUP('Données projet'!$B$12,Paramètres!$A$1:$I$89,5,0)</f>
        <v>23.707319999999136</v>
      </c>
      <c r="CA197" s="13">
        <f t="shared" si="170"/>
        <v>7.5578489536731004</v>
      </c>
      <c r="CB197" s="20">
        <f t="shared" si="171"/>
        <v>54.453502594312482</v>
      </c>
      <c r="CC197" s="59">
        <f t="shared" si="195"/>
        <v>347.78683592764582</v>
      </c>
      <c r="CD197" s="59">
        <f ca="1">AVERAGE(OFFSET($CC$3,0,0,'Données projet'!$E$12+1,1))-AVERAGE(OFFSET($H$3,0,0,'Données projet'!$E$12+1,1))</f>
        <v>584.62172668489256</v>
      </c>
      <c r="CE197" s="59">
        <f t="shared" ref="CE197:CE203" si="207">$CE$3</f>
        <v>141.2899250963593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302.86910822044217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302.86910822044217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337.00791351100759</v>
      </c>
      <c r="AN198" s="59">
        <f ca="1">AVERAGE(OFFSET($AM$3,0,0,'Données projet'!$E$10+1,1))-AVERAGE(OFFSET($H$3,0,0,'Données projet'!$E$10+1,1))</f>
        <v>560.46996660256696</v>
      </c>
      <c r="AO198" s="59">
        <f t="shared" si="205"/>
        <v>175.49465199136262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234.00000000000003</v>
      </c>
      <c r="BE198" s="13">
        <f>BD198*VLOOKUP('Données projet'!$B$11,Paramètres!$A$1:$I$89,3,0)*VLOOKUP('Données projet'!$B$11,Paramètres!$A$1:$I$89,5,0)</f>
        <v>189.82080000000005</v>
      </c>
      <c r="BF198" s="13">
        <f t="shared" si="167"/>
        <v>47.500332100049796</v>
      </c>
      <c r="BG198" s="20">
        <f t="shared" si="168"/>
        <v>413.33430507425345</v>
      </c>
      <c r="BH198" s="59">
        <f t="shared" si="194"/>
        <v>706.66763840758676</v>
      </c>
      <c r="BI198" s="59">
        <f ca="1">AVERAGE(OFFSET($BH$3,0,0,'Données projet'!$E$11+1,1))-AVERAGE(OFFSET($H$3,0,0,'Données projet'!$E$11+1,1))</f>
        <v>181.20458942529478</v>
      </c>
      <c r="BJ198" s="59">
        <f t="shared" si="206"/>
        <v>144.05254691566421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4.7464861262104998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4.7464861262104998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21.709999999999212</v>
      </c>
      <c r="BZ198" s="13">
        <f>BY198*VLOOKUP('Données projet'!$B$12,Paramètres!$A$1:$I$89,3,0)*VLOOKUP('Données projet'!$B$12,Paramètres!$A$1:$I$89,5,0)</f>
        <v>23.707319999999136</v>
      </c>
      <c r="CA198" s="13">
        <f t="shared" si="170"/>
        <v>7.5578489536731004</v>
      </c>
      <c r="CB198" s="20">
        <f t="shared" si="171"/>
        <v>54.453502594312482</v>
      </c>
      <c r="CC198" s="59">
        <f t="shared" si="195"/>
        <v>347.78683592764582</v>
      </c>
      <c r="CD198" s="59">
        <f ca="1">AVERAGE(OFFSET($CC$3,0,0,'Données projet'!$E$12+1,1))-AVERAGE(OFFSET($H$3,0,0,'Données projet'!$E$12+1,1))</f>
        <v>584.62172668489256</v>
      </c>
      <c r="CE198" s="59">
        <f t="shared" si="207"/>
        <v>141.2899250963593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296.93002974015457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296.93002974015457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337.00791351100759</v>
      </c>
      <c r="AN199" s="59">
        <f ca="1">AVERAGE(OFFSET($AM$3,0,0,'Données projet'!$E$10+1,1))-AVERAGE(OFFSET($H$3,0,0,'Données projet'!$E$10+1,1))</f>
        <v>560.46996660256696</v>
      </c>
      <c r="AO199" s="59">
        <f t="shared" si="205"/>
        <v>175.49465199136262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234.00000000000003</v>
      </c>
      <c r="BE199" s="13">
        <f>BD199*VLOOKUP('Données projet'!$B$11,Paramètres!$A$1:$I$89,3,0)*VLOOKUP('Données projet'!$B$11,Paramètres!$A$1:$I$89,5,0)</f>
        <v>189.82080000000005</v>
      </c>
      <c r="BF199" s="13">
        <f t="shared" si="167"/>
        <v>47.500332100049796</v>
      </c>
      <c r="BG199" s="20">
        <f t="shared" si="168"/>
        <v>413.33430507425345</v>
      </c>
      <c r="BH199" s="59">
        <f t="shared" si="194"/>
        <v>706.66763840758676</v>
      </c>
      <c r="BI199" s="59">
        <f ca="1">AVERAGE(OFFSET($BH$3,0,0,'Données projet'!$E$11+1,1))-AVERAGE(OFFSET($H$3,0,0,'Données projet'!$E$11+1,1))</f>
        <v>181.20458942529478</v>
      </c>
      <c r="BJ199" s="59">
        <f t="shared" si="206"/>
        <v>144.05254691566421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4.6534104283461843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4.6534104283461843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21.709999999999212</v>
      </c>
      <c r="BZ199" s="13">
        <f>BY199*VLOOKUP('Données projet'!$B$12,Paramètres!$A$1:$I$89,3,0)*VLOOKUP('Données projet'!$B$12,Paramètres!$A$1:$I$89,5,0)</f>
        <v>23.707319999999136</v>
      </c>
      <c r="CA199" s="13">
        <f t="shared" si="170"/>
        <v>7.5578489536731004</v>
      </c>
      <c r="CB199" s="20">
        <f t="shared" si="171"/>
        <v>54.453502594312482</v>
      </c>
      <c r="CC199" s="59">
        <f t="shared" si="195"/>
        <v>347.78683592764582</v>
      </c>
      <c r="CD199" s="59">
        <f ca="1">AVERAGE(OFFSET($CC$3,0,0,'Données projet'!$E$12+1,1))-AVERAGE(OFFSET($H$3,0,0,'Données projet'!$E$12+1,1))</f>
        <v>584.62172668489256</v>
      </c>
      <c r="CE199" s="59">
        <f t="shared" si="207"/>
        <v>141.2899250963593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291.1074129663852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291.1074129663852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337.00791351100759</v>
      </c>
      <c r="AN200" s="59">
        <f ca="1">AVERAGE(OFFSET($AM$3,0,0,'Données projet'!$E$10+1,1))-AVERAGE(OFFSET($H$3,0,0,'Données projet'!$E$10+1,1))</f>
        <v>560.46996660256696</v>
      </c>
      <c r="AO200" s="59">
        <f t="shared" si="205"/>
        <v>175.49465199136262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234.00000000000003</v>
      </c>
      <c r="BE200" s="13">
        <f>BD200*VLOOKUP('Données projet'!$B$11,Paramètres!$A$1:$I$89,3,0)*VLOOKUP('Données projet'!$B$11,Paramètres!$A$1:$I$89,5,0)</f>
        <v>189.82080000000005</v>
      </c>
      <c r="BF200" s="13">
        <f t="shared" si="167"/>
        <v>47.500332100049796</v>
      </c>
      <c r="BG200" s="20">
        <f t="shared" si="168"/>
        <v>413.33430507425345</v>
      </c>
      <c r="BH200" s="59">
        <f t="shared" si="194"/>
        <v>706.66763840758676</v>
      </c>
      <c r="BI200" s="59">
        <f ca="1">AVERAGE(OFFSET($BH$3,0,0,'Données projet'!$E$11+1,1))-AVERAGE(OFFSET($H$3,0,0,'Données projet'!$E$11+1,1))</f>
        <v>181.20458942529478</v>
      </c>
      <c r="BJ200" s="59">
        <f t="shared" si="206"/>
        <v>144.05254691566421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4.562159888146418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4.562159888146418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21.709999999999212</v>
      </c>
      <c r="BZ200" s="13">
        <f>BY200*VLOOKUP('Données projet'!$B$12,Paramètres!$A$1:$I$89,3,0)*VLOOKUP('Données projet'!$B$12,Paramètres!$A$1:$I$89,5,0)</f>
        <v>23.707319999999136</v>
      </c>
      <c r="CA200" s="13">
        <f t="shared" si="170"/>
        <v>7.5578489536731004</v>
      </c>
      <c r="CB200" s="20">
        <f t="shared" si="171"/>
        <v>54.453502594312482</v>
      </c>
      <c r="CC200" s="59">
        <f t="shared" si="195"/>
        <v>347.78683592764582</v>
      </c>
      <c r="CD200" s="59">
        <f ca="1">AVERAGE(OFFSET($CC$3,0,0,'Données projet'!$E$12+1,1))-AVERAGE(OFFSET($H$3,0,0,'Données projet'!$E$12+1,1))</f>
        <v>584.62172668489256</v>
      </c>
      <c r="CE200" s="59">
        <f t="shared" si="207"/>
        <v>141.2899250963593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285.39897415610392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285.39897415610392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337.00791351100759</v>
      </c>
      <c r="AN201" s="59">
        <f ca="1">AVERAGE(OFFSET($AM$3,0,0,'Données projet'!$E$10+1,1))-AVERAGE(OFFSET($H$3,0,0,'Données projet'!$E$10+1,1))</f>
        <v>560.46996660256696</v>
      </c>
      <c r="AO201" s="59">
        <f t="shared" si="205"/>
        <v>175.49465199136262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234.00000000000003</v>
      </c>
      <c r="BE201" s="13">
        <f>BD201*VLOOKUP('Données projet'!$B$11,Paramètres!$A$1:$I$89,3,0)*VLOOKUP('Données projet'!$B$11,Paramètres!$A$1:$I$89,5,0)</f>
        <v>189.82080000000005</v>
      </c>
      <c r="BF201" s="13">
        <f t="shared" si="167"/>
        <v>47.500332100049796</v>
      </c>
      <c r="BG201" s="20">
        <f t="shared" si="168"/>
        <v>413.33430507425345</v>
      </c>
      <c r="BH201" s="59">
        <f t="shared" si="194"/>
        <v>706.66763840758676</v>
      </c>
      <c r="BI201" s="59">
        <f ca="1">AVERAGE(OFFSET($BH$3,0,0,'Données projet'!$E$11+1,1))-AVERAGE(OFFSET($H$3,0,0,'Données projet'!$E$11+1,1))</f>
        <v>181.20458942529478</v>
      </c>
      <c r="BJ201" s="59">
        <f t="shared" si="206"/>
        <v>144.05254691566421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4.4726987153826352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4.4726987153826352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21.709999999999212</v>
      </c>
      <c r="BZ201" s="13">
        <f>BY201*VLOOKUP('Données projet'!$B$12,Paramètres!$A$1:$I$89,3,0)*VLOOKUP('Données projet'!$B$12,Paramètres!$A$1:$I$89,5,0)</f>
        <v>23.707319999999136</v>
      </c>
      <c r="CA201" s="13">
        <f t="shared" si="170"/>
        <v>7.5578489536731004</v>
      </c>
      <c r="CB201" s="20">
        <f t="shared" si="171"/>
        <v>54.453502594312482</v>
      </c>
      <c r="CC201" s="59">
        <f t="shared" si="195"/>
        <v>347.78683592764582</v>
      </c>
      <c r="CD201" s="59">
        <f ca="1">AVERAGE(OFFSET($CC$3,0,0,'Données projet'!$E$12+1,1))-AVERAGE(OFFSET($H$3,0,0,'Données projet'!$E$12+1,1))</f>
        <v>584.62172668489256</v>
      </c>
      <c r="CE201" s="59">
        <f t="shared" si="207"/>
        <v>141.2899250963593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279.80247434908836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279.80247434908836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337.00791351100759</v>
      </c>
      <c r="AN202" s="59">
        <f ca="1">AVERAGE(OFFSET($AM$3,0,0,'Données projet'!$E$10+1,1))-AVERAGE(OFFSET($H$3,0,0,'Données projet'!$E$10+1,1))</f>
        <v>560.46996660256696</v>
      </c>
      <c r="AO202" s="59">
        <f t="shared" si="205"/>
        <v>175.49465199136262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234.00000000000003</v>
      </c>
      <c r="BE202" s="13">
        <f>BD202*VLOOKUP('Données projet'!$B$11,Paramètres!$A$1:$I$89,3,0)*VLOOKUP('Données projet'!$B$11,Paramètres!$A$1:$I$89,5,0)</f>
        <v>189.82080000000005</v>
      </c>
      <c r="BF202" s="13">
        <f t="shared" si="167"/>
        <v>47.500332100049796</v>
      </c>
      <c r="BG202" s="20">
        <f t="shared" si="168"/>
        <v>413.33430507425345</v>
      </c>
      <c r="BH202" s="59">
        <f t="shared" si="194"/>
        <v>706.66763840758676</v>
      </c>
      <c r="BI202" s="59">
        <f ca="1">AVERAGE(OFFSET($BH$3,0,0,'Données projet'!$E$11+1,1))-AVERAGE(OFFSET($H$3,0,0,'Données projet'!$E$11+1,1))</f>
        <v>181.20458942529478</v>
      </c>
      <c r="BJ202" s="59">
        <f t="shared" si="206"/>
        <v>144.05254691566421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4.3849918216508232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4.3849918216508232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21.709999999999212</v>
      </c>
      <c r="BZ202" s="13">
        <f>BY202*VLOOKUP('Données projet'!$B$12,Paramètres!$A$1:$I$89,3,0)*VLOOKUP('Données projet'!$B$12,Paramètres!$A$1:$I$89,5,0)</f>
        <v>23.707319999999136</v>
      </c>
      <c r="CA202" s="13">
        <f t="shared" si="170"/>
        <v>7.5578489536731004</v>
      </c>
      <c r="CB202" s="20">
        <f t="shared" si="171"/>
        <v>54.453502594312482</v>
      </c>
      <c r="CC202" s="59">
        <f t="shared" si="195"/>
        <v>347.78683592764582</v>
      </c>
      <c r="CD202" s="59">
        <f ca="1">AVERAGE(OFFSET($CC$3,0,0,'Données projet'!$E$12+1,1))-AVERAGE(OFFSET($H$3,0,0,'Données projet'!$E$12+1,1))</f>
        <v>584.62172668489256</v>
      </c>
      <c r="CE202" s="59">
        <f t="shared" si="207"/>
        <v>141.2899250963593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274.31571848976057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274.31571848976057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337.00791351100759</v>
      </c>
      <c r="AN203" s="59">
        <f ca="1">AVERAGE(OFFSET($AM$3,0,0,'Données projet'!$E$10+1,1))-AVERAGE(OFFSET($H$3,0,0,'Données projet'!$E$10+1,1))</f>
        <v>560.46996660256696</v>
      </c>
      <c r="AO203" s="59">
        <f t="shared" si="205"/>
        <v>175.49465199136262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234.00000000000003</v>
      </c>
      <c r="BE203" s="13">
        <f>BD203*VLOOKUP('Données projet'!$B$11,Paramètres!$A$1:$I$89,3,0)*VLOOKUP('Données projet'!$B$11,Paramètres!$A$1:$I$89,5,0)</f>
        <v>189.82080000000005</v>
      </c>
      <c r="BF203" s="13">
        <f t="shared" si="167"/>
        <v>47.500332100049796</v>
      </c>
      <c r="BG203" s="20">
        <f t="shared" si="168"/>
        <v>413.33430507425345</v>
      </c>
      <c r="BH203" s="59">
        <f t="shared" si="194"/>
        <v>706.66763840758676</v>
      </c>
      <c r="BI203" s="59">
        <f ca="1">AVERAGE(OFFSET($BH$3,0,0,'Données projet'!$E$11+1,1))-AVERAGE(OFFSET($H$3,0,0,'Données projet'!$E$11+1,1))</f>
        <v>181.20458942529478</v>
      </c>
      <c r="BJ203" s="59">
        <f t="shared" si="206"/>
        <v>144.05254691566421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4.2990048066091688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4.2990048066091688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21.709999999999212</v>
      </c>
      <c r="BZ203" s="13">
        <f>BY203*VLOOKUP('Données projet'!$B$12,Paramètres!$A$1:$I$89,3,0)*VLOOKUP('Données projet'!$B$12,Paramètres!$A$1:$I$89,5,0)</f>
        <v>23.707319999999136</v>
      </c>
      <c r="CA203" s="13">
        <f t="shared" si="170"/>
        <v>7.5578489536731004</v>
      </c>
      <c r="CB203" s="20">
        <f t="shared" si="171"/>
        <v>54.453502594312482</v>
      </c>
      <c r="CC203" s="59">
        <f t="shared" si="195"/>
        <v>347.78683592764582</v>
      </c>
      <c r="CD203" s="59">
        <f ca="1">AVERAGE(OFFSET($CC$3,0,0,'Données projet'!$E$12+1,1))-AVERAGE(OFFSET($H$3,0,0,'Données projet'!$E$12+1,1))</f>
        <v>584.62172668489256</v>
      </c>
      <c r="CE203" s="59">
        <f t="shared" si="207"/>
        <v>141.2899250963593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268.93655456624356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268.93655456624356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>
        <f>EXP(LN('Données projet'!B88)/'Données projet'!A88)</f>
        <v>1.282970348825361</v>
      </c>
      <c r="BV205" s="81">
        <f>EXP(LN('Données projet'!B114)/'Données projet'!A114)</f>
        <v>1.1549646791038479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22.353458999999997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3317.1703608582479</v>
      </c>
      <c r="G6" s="145">
        <f ca="1">F6*(100%-'Données projet'!$C$24)*(100%-'Données projet'!$C$25)*(100%-'Données projet'!$C$26)*(100%-'Données projet'!$C$27)</f>
        <v>2030.108260845248</v>
      </c>
      <c r="H6" s="146">
        <f>IF(OR('Données projet'!B9="",'Données projet'!C9="",'Données projet'!C9=0%),0,AVERAGE(Calculateur!$AC$3:$AC$33)*B6)</f>
        <v>385.97118772323893</v>
      </c>
      <c r="I6" s="147">
        <f>H6*(100%-'Données projet'!$C$24)*(100%-'Données projet'!$C$25)*(100%-'Données projet'!$C$26)*(100%-'Données projet'!$C$27)</f>
        <v>236.21436688662226</v>
      </c>
      <c r="J6" s="148">
        <f>IF(OR('Données projet'!B9="",'Données projet'!C9="",'Données projet'!C9=0%),0,SUM(Calculateur!$V$3:$V$33)*VLOOKUP('Données projet'!$B$9,Paramètres!$A$1:$I$89,9,0)*B6)</f>
        <v>5829.335038019999</v>
      </c>
      <c r="K6" s="149">
        <f>J6*(100%-'Données projet'!$C$24)*(100%-'Données projet'!$C$25)*(100%-'Données projet'!$C$26)*(100%-'Données projet'!$C$27)</f>
        <v>3567.5530432682394</v>
      </c>
      <c r="L6" s="150">
        <f ca="1">G6+I6+K6</f>
        <v>5833.8756710001098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0.77707500000000007</v>
      </c>
      <c r="C7" s="145">
        <f ca="1">IF(OR('Données projet'!B10="",'Données projet'!C10="",'Données projet'!C10=0%),0,Calculateur!AN3)</f>
        <v>560.46996660256696</v>
      </c>
      <c r="D7" s="145">
        <f>IF(OR('Données projet'!B10="",'Données projet'!C10="",'Données projet'!C10=0%),0,Calculateur!AO3)</f>
        <v>175.49465199136262</v>
      </c>
      <c r="E7" s="145">
        <f t="shared" ref="E7:E15" ca="1" si="0">MIN(C7,D7)</f>
        <v>175.49465199136262</v>
      </c>
      <c r="F7" s="145">
        <f t="shared" ref="F7:F15" ca="1" si="1">E7*B7</f>
        <v>136.37250669618811</v>
      </c>
      <c r="G7" s="145">
        <f ca="1">F7*(100%-'Données projet'!$C$24)*(100%-'Données projet'!$C$25)*(100%-'Données projet'!$C$26)*(100%-'Données projet'!$C$27)</f>
        <v>83.459974098067136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83.459974098067136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Bouleau verruqueux</v>
      </c>
      <c r="B8" s="152">
        <f>'Données projet'!D11</f>
        <v>0.44472599999999995</v>
      </c>
      <c r="C8" s="145">
        <f ca="1">IF(OR('Données projet'!B11="",'Données projet'!C11="",'Données projet'!C11=0%),0,Calculateur!BI3)</f>
        <v>181.20458942529478</v>
      </c>
      <c r="D8" s="145">
        <f>IF(OR('Données projet'!B11="",'Données projet'!C11="",'Données projet'!C11=0%),0,Calculateur!BJ3)</f>
        <v>144.05254691566421</v>
      </c>
      <c r="E8" s="145">
        <f t="shared" ca="1" si="0"/>
        <v>144.05254691566421</v>
      </c>
      <c r="F8" s="145">
        <f t="shared" ca="1" si="1"/>
        <v>64.063912979615679</v>
      </c>
      <c r="G8" s="145">
        <f ca="1">F8*(100%-'Données projet'!$C$24)*(100%-'Données projet'!$C$25)*(100%-'Données projet'!$C$26)*(100%-'Données projet'!$C$27)</f>
        <v>39.207114743524798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4.0025339999999998</v>
      </c>
      <c r="K8" s="149">
        <f>J8*(100%-'Données projet'!$C$24)*(100%-'Données projet'!$C$25)*(100%-'Données projet'!$C$26)*(100%-'Données projet'!$C$27)</f>
        <v>2.4495508080000001</v>
      </c>
      <c r="L8" s="150">
        <f t="shared" ca="1" si="2"/>
        <v>41.656665551524796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Chêne-liège</v>
      </c>
      <c r="B9" s="152">
        <f>'Données projet'!D12</f>
        <v>0.33234900000000001</v>
      </c>
      <c r="C9" s="145">
        <f ca="1">IF(OR('Données projet'!B12="",'Données projet'!C12="",'Données projet'!C12=0%),0,Calculateur!CD3)</f>
        <v>584.62172668489256</v>
      </c>
      <c r="D9" s="145">
        <f>IF(OR('Données projet'!B12="",'Données projet'!C12="",'Données projet'!C12=0%),0,Calculateur!CE3)</f>
        <v>141.2899250963593</v>
      </c>
      <c r="E9" s="145">
        <f t="shared" ca="1" si="0"/>
        <v>141.2899250963593</v>
      </c>
      <c r="F9" s="145">
        <f t="shared" ca="1" si="1"/>
        <v>46.957565315849919</v>
      </c>
      <c r="G9" s="145">
        <f ca="1">F9*(100%-'Données projet'!$C$24)*(100%-'Données projet'!$C$25)*(100%-'Données projet'!$C$26)*(100%-'Données projet'!$C$27)</f>
        <v>28.738029973300154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28.738029973300154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3564.5643458499017</v>
      </c>
      <c r="G16" s="164">
        <f t="shared" ca="1" si="3"/>
        <v>2181.5133796601399</v>
      </c>
      <c r="H16" s="165">
        <f t="shared" si="3"/>
        <v>385.97118772323893</v>
      </c>
      <c r="I16" s="165">
        <f t="shared" si="3"/>
        <v>236.21436688662226</v>
      </c>
      <c r="J16" s="166">
        <f t="shared" si="3"/>
        <v>5833.3375720199992</v>
      </c>
      <c r="K16" s="166">
        <f t="shared" si="3"/>
        <v>3570.0025940762393</v>
      </c>
      <c r="L16" s="167">
        <f t="shared" ca="1" si="3"/>
        <v>5987.7303406230021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15" sqref="I1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22.353458999999997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0.77707500000000007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Bouleau verruqueux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0.44472599999999995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Chêne-liège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0.33234900000000001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Bouleau verruqueux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15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10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11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12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13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14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14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14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14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14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13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85</v>
      </c>
      <c r="B99" s="179">
        <f>'Données projet'!D102</f>
        <v>13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90</v>
      </c>
      <c r="B100" s="179">
        <f>'Données projet'!D103</f>
        <v>12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Chêne-liège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42</v>
      </c>
      <c r="B117" s="179">
        <f>'Données projet'!D115</f>
        <v>43.21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50</v>
      </c>
      <c r="B118" s="179">
        <f>'Données projet'!D116</f>
        <v>35.58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58</v>
      </c>
      <c r="B119" s="179">
        <f>'Données projet'!D117</f>
        <v>44.93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66</v>
      </c>
      <c r="B120" s="179">
        <f>'Données projet'!D118</f>
        <v>49.91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74</v>
      </c>
      <c r="B121" s="179">
        <f>'Données projet'!D119</f>
        <v>47.4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84</v>
      </c>
      <c r="B122" s="179">
        <f>'Données projet'!D120</f>
        <v>61.47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94</v>
      </c>
      <c r="B123" s="179">
        <f>'Données projet'!D121</f>
        <v>61.85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104</v>
      </c>
      <c r="B124" s="179">
        <f>'Données projet'!D122</f>
        <v>60.19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114</v>
      </c>
      <c r="B125" s="179">
        <f>'Données projet'!D123</f>
        <v>56.07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124</v>
      </c>
      <c r="B126" s="179">
        <f>'Données projet'!D124</f>
        <v>52.53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134</v>
      </c>
      <c r="B127" s="179">
        <f>'Données projet'!D125</f>
        <v>54.95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144</v>
      </c>
      <c r="B128" s="179">
        <f>'Données projet'!D126</f>
        <v>56.01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154</v>
      </c>
      <c r="B129" s="179">
        <f>'Données projet'!D127</f>
        <v>55.13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164</v>
      </c>
      <c r="B130" s="179">
        <f>'Données projet'!D128</f>
        <v>59.58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174</v>
      </c>
      <c r="B131" s="179">
        <f>'Données projet'!D129</f>
        <v>214.77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177</v>
      </c>
      <c r="B132" s="179">
        <f>'Données projet'!D130</f>
        <v>115.19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180</v>
      </c>
      <c r="B133" s="179">
        <f>'Données projet'!D131</f>
        <v>77.72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183</v>
      </c>
      <c r="B134" s="179">
        <f>'Données projet'!D132</f>
        <v>169.76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2024-07-19T13:47:18Z</dcterms:modified>
</cp:coreProperties>
</file>