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bonapp\Documents\3_Reboisement\_Dossiers clos\Reboisements Treecolore\28_Reboisement Treecolore_T. Point_Belin-Béliet 28\Dossier d_instruction\"/>
    </mc:Choice>
  </mc:AlternateContent>
  <xr:revisionPtr revIDLastSave="0" documentId="13_ncr:1_{C589E8CF-C5A8-4784-83B6-F2009E3B152A}" xr6:coauthVersionLast="47" xr6:coauthVersionMax="47" xr10:uidLastSave="{00000000-0000-0000-0000-000000000000}"/>
  <bookViews>
    <workbookView xWindow="-108" yWindow="-108" windowWidth="23256" windowHeight="12576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AN100" i="2" l="1"/>
  <c r="AN156" i="2"/>
  <c r="AN168" i="2"/>
  <c r="AN20" i="2"/>
  <c r="AN146" i="2"/>
  <c r="AN197" i="2"/>
  <c r="AN82" i="2"/>
  <c r="AN171" i="2"/>
  <c r="AN166" i="2"/>
  <c r="AN32" i="2"/>
  <c r="AN28" i="2"/>
  <c r="AN17" i="2"/>
  <c r="AN30" i="2"/>
  <c r="AN76" i="2"/>
  <c r="AN71" i="2"/>
  <c r="AN77" i="2"/>
  <c r="AN145" i="2"/>
  <c r="AN24" i="2"/>
  <c r="AN50" i="2"/>
  <c r="AN101" i="2"/>
  <c r="AN133" i="2"/>
  <c r="AN67" i="2"/>
  <c r="AN47" i="2"/>
  <c r="AN95" i="2"/>
  <c r="AN93" i="2"/>
  <c r="AN21" i="2"/>
  <c r="AN159" i="2"/>
  <c r="AN108" i="2"/>
  <c r="AN199" i="2"/>
  <c r="AN15" i="2"/>
  <c r="AN55" i="2"/>
  <c r="AN188" i="2"/>
  <c r="AN150" i="2"/>
  <c r="AN184" i="2"/>
  <c r="AN6" i="2"/>
  <c r="AN89" i="2"/>
  <c r="AN86" i="2"/>
  <c r="AN111" i="2"/>
  <c r="AN105" i="2"/>
  <c r="AN161" i="2"/>
  <c r="AN131" i="2"/>
  <c r="AN165" i="2"/>
  <c r="AN22" i="2"/>
  <c r="AN191" i="2"/>
  <c r="AN59" i="2"/>
  <c r="AN46" i="2"/>
  <c r="AN201" i="2"/>
  <c r="AN64" i="2"/>
  <c r="AN58" i="2"/>
  <c r="AN121" i="2"/>
  <c r="AN61" i="2"/>
  <c r="AN153" i="2"/>
  <c r="AN163" i="2"/>
  <c r="AN81" i="2"/>
  <c r="AN176" i="2"/>
  <c r="AN172" i="2"/>
  <c r="AN164" i="2"/>
  <c r="AN203" i="2"/>
  <c r="AN92" i="2"/>
  <c r="AN160" i="2"/>
  <c r="AN174" i="2"/>
  <c r="AN127" i="2"/>
  <c r="AN192" i="2"/>
  <c r="AN144" i="2"/>
  <c r="AN39" i="2"/>
  <c r="AN167" i="2"/>
  <c r="AN180" i="2"/>
  <c r="AN44" i="2"/>
  <c r="AN194" i="2"/>
  <c r="AN151" i="2"/>
  <c r="AN53" i="2"/>
  <c r="AN48" i="2"/>
  <c r="AN41" i="2"/>
  <c r="AN116" i="2"/>
  <c r="AN126" i="2"/>
  <c r="AN12" i="2"/>
  <c r="AN112" i="2"/>
  <c r="AN88" i="2"/>
  <c r="AN138" i="2"/>
  <c r="AN170" i="2"/>
  <c r="AN4" i="2"/>
  <c r="AN68" i="2"/>
  <c r="AN190" i="2"/>
  <c r="AN14" i="2"/>
  <c r="AN193" i="2"/>
  <c r="AN43" i="2"/>
  <c r="AN178" i="2"/>
  <c r="AN97" i="2"/>
  <c r="AN79" i="2"/>
  <c r="AN19" i="2"/>
  <c r="AN198" i="2"/>
  <c r="AN135" i="2"/>
  <c r="AN78" i="2"/>
  <c r="AN25" i="2"/>
  <c r="AN147" i="2"/>
  <c r="AN42" i="2"/>
  <c r="AN80" i="2"/>
  <c r="AN120" i="2"/>
  <c r="AN140" i="2"/>
  <c r="AN122" i="2"/>
  <c r="AN113" i="2"/>
  <c r="AN98" i="2"/>
  <c r="AN36" i="2"/>
  <c r="AN124" i="2"/>
  <c r="AN29" i="2"/>
  <c r="AN196" i="2"/>
  <c r="AN137" i="2"/>
  <c r="AN139" i="2"/>
  <c r="AN10" i="2"/>
  <c r="AN34" i="2"/>
  <c r="AN56" i="2"/>
  <c r="AN110" i="2"/>
  <c r="AN35" i="2"/>
  <c r="AN8" i="2"/>
  <c r="AN117" i="2"/>
  <c r="AN49" i="2"/>
  <c r="AN31" i="2"/>
  <c r="AN51" i="2"/>
  <c r="AN130" i="2"/>
  <c r="AN13" i="2"/>
  <c r="AN84" i="2"/>
  <c r="AN102" i="2"/>
  <c r="AN128" i="2"/>
  <c r="AN94" i="2"/>
  <c r="AN134" i="2"/>
  <c r="AN26" i="2"/>
  <c r="AN69" i="2"/>
  <c r="AN118" i="2"/>
  <c r="AN45" i="2"/>
  <c r="AN202" i="2"/>
  <c r="AN16" i="2"/>
  <c r="AN152" i="2"/>
  <c r="AN33" i="2"/>
  <c r="AN52" i="2"/>
  <c r="AN63" i="2"/>
  <c r="AN143" i="2"/>
  <c r="AN179" i="2"/>
  <c r="AN109" i="2"/>
  <c r="AN158" i="2"/>
  <c r="AN72" i="2"/>
  <c r="AN142" i="2"/>
  <c r="AN83" i="2"/>
  <c r="AN7" i="2"/>
  <c r="AN129" i="2"/>
  <c r="AN87" i="2"/>
  <c r="AN57" i="2"/>
  <c r="AN37" i="2"/>
  <c r="AN195" i="2"/>
  <c r="AN18" i="2"/>
  <c r="AN107" i="2"/>
  <c r="AN182" i="2"/>
  <c r="AN132" i="2"/>
  <c r="AN62" i="2"/>
  <c r="AN115" i="2"/>
  <c r="AN157" i="2"/>
  <c r="AN90" i="2"/>
  <c r="AN66" i="2"/>
  <c r="AN11" i="2"/>
  <c r="AN187" i="2"/>
  <c r="AN154" i="2"/>
  <c r="AN162" i="2"/>
  <c r="AN181" i="2"/>
  <c r="AN119" i="2"/>
  <c r="AN141" i="2"/>
  <c r="AN114" i="2"/>
  <c r="AN104" i="2"/>
  <c r="AN23" i="2"/>
  <c r="AN70" i="2"/>
  <c r="AN125" i="2"/>
  <c r="AN169" i="2"/>
  <c r="AN65" i="2"/>
  <c r="AN54" i="2"/>
  <c r="AN186" i="2"/>
  <c r="AN200" i="2"/>
  <c r="AN73" i="2"/>
  <c r="AN177" i="2"/>
  <c r="AN99" i="2"/>
  <c r="AN189" i="2"/>
  <c r="AN27" i="2"/>
  <c r="AN91" i="2"/>
  <c r="AN96" i="2"/>
  <c r="AN40" i="2"/>
  <c r="AN3" i="2"/>
  <c r="C7" i="4" s="1"/>
  <c r="E7" i="4" s="1"/>
  <c r="F7" i="4" s="1"/>
  <c r="G7" i="4" s="1"/>
  <c r="L7" i="4" s="1"/>
  <c r="AN149" i="2"/>
  <c r="AN123" i="2"/>
  <c r="AN106" i="2"/>
  <c r="AN103" i="2"/>
  <c r="AN75" i="2"/>
  <c r="AN148" i="2"/>
  <c r="AN85" i="2"/>
  <c r="AN175" i="2"/>
  <c r="AN183" i="2"/>
  <c r="AN74" i="2"/>
  <c r="AN9" i="2"/>
  <c r="AN173" i="2"/>
  <c r="AN155" i="2"/>
  <c r="AN5" i="2"/>
  <c r="AN38" i="2"/>
  <c r="AN60" i="2"/>
  <c r="AN185" i="2"/>
  <c r="AN136" i="2"/>
  <c r="FE181" i="2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<sst xmlns="http://schemas.openxmlformats.org/spreadsheetml/2006/main" count="1173" uniqueCount="325">
  <si>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</si>
  <si>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</si>
  <si>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</si>
  <si>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</si>
  <si>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</si>
  <si>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</si>
  <si>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</si>
  <si>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</si>
  <si>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</si>
  <si>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</si>
  <si>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</si>
  <si>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</si>
  <si>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</si>
  <si>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</si>
  <si>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</si>
  <si>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</si>
  <si>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</si>
  <si>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</si>
  <si>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</si>
  <si>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</si>
  <si>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</si>
  <si>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</si>
  <si>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</si>
  <si>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</si>
  <si>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</si>
  <si>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</si>
  <si>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</si>
  <si>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</si>
  <si>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</si>
  <si>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</si>
  <si>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</si>
  <si>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</si>
  <si>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</si>
  <si>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</si>
  <si>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</si>
  <si>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</si>
  <si>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</si>
  <si>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</si>
  <si>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</si>
  <si>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</si>
  <si>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</si>
  <si>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</si>
  <si>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</si>
  <si>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</si>
  <si>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</si>
  <si>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</si>
  <si>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</si>
  <si>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</si>
  <si>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</si>
  <si>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</si>
  <si>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</si>
  <si>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</si>
  <si>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</si>
  <si>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</si>
  <si>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</si>
  <si>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</si>
  <si>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</si>
  <si>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</si>
  <si>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</si>
  <si>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</si>
  <si>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</si>
  <si>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</si>
  <si>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</si>
  <si>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</si>
  <si>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</si>
  <si>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</si>
  <si>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</si>
  <si>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</si>
  <si>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</si>
  <si>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</si>
  <si>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</si>
  <si>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</si>
  <si>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</si>
  <si>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</si>
  <si>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</si>
  <si>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</si>
  <si>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</si>
  <si>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</si>
  <si>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</si>
  <si>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</si>
  <si>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</si>
  <si>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</si>
  <si>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</si>
  <si>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</si>
  <si>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</si>
  <si>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</si>
  <si>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</si>
  <si>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</si>
  <si>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</si>
  <si>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</si>
  <si>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</si>
  <si>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</si>
  <si>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</si>
  <si>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</si>
  <si>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</si>
  <si>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</si>
  <si>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</si>
  <si>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</si>
  <si>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</si>
  <si>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</si>
  <si>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</si>
  <si>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</si>
  <si>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</si>
  <si>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</si>
  <si>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</si>
  <si>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</si>
  <si>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</si>
  <si>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</si>
  <si>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</si>
  <si>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</si>
  <si>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</si>
  <si>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</si>
  <si>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</si>
  <si>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</si>
  <si>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</si>
  <si>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</si>
  <si>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</si>
  <si>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</si>
  <si>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</si>
  <si>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</si>
  <si>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</si>
  <si>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</si>
  <si>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</si>
  <si>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</si>
  <si>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</si>
  <si>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</si>
  <si>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</si>
  <si>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</si>
  <si>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</si>
  <si>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</si>
  <si>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</si>
  <si>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</si>
  <si>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</si>
  <si>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</si>
  <si>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</si>
  <si>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</si>
  <si>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</si>
  <si>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</si>
  <si>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</si>
  <si>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</si>
  <si>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</si>
  <si>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</si>
  <si>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</si>
  <si>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</si>
  <si>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</si>
  <si>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</si>
  <si>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</si>
  <si>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</si>
  <si>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</si>
  <si>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</si>
  <si>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</si>
  <si>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</si>
  <si>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</si>
  <si>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</si>
  <si>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</si>
  <si>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</si>
  <si>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</si>
  <si>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</si>
  <si>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</si>
  <si>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</si>
  <si>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</si>
  <si>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</si>
  <si>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</si>
  <si>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</si>
  <si>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</si>
  <si>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</si>
  <si>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</si>
  <si>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</si>
  <si>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</si>
  <si>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</si>
  <si>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</si>
  <si>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</si>
  <si>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</si>
  <si>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</si>
  <si>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</si>
  <si>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</si>
  <si>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</si>
  <si>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</si>
  <si>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</si>
  <si>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</si>
  <si>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</si>
  <si>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</si>
  <si>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</si>
  <si>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</si>
  <si>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</si>
  <si>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</si>
  <si>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</si>
  <si>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</si>
  <si>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</si>
  <si>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</si>
  <si>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</si>
  <si>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</si>
  <si>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</si>
  <si>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</si>
  <si>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</si>
  <si>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</si>
  <si>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</si>
  <si>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</si>
  <si>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</si>
  <si>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</si>
  <si>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</si>
  <si>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</si>
  <si>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</si>
  <si>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</si>
  <si>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</si>
  <si>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</si>
  <si>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</si>
  <si>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</si>
  <si>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</si>
  <si>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</si>
  <si>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</si>
  <si>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</si>
  <si>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</si>
  <si>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</si>
  <si>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</si>
  <si>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</si>
  <si>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</si>
  <si>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</si>
  <si>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</si>
  <si>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</si>
  <si>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</si>
  <si>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</si>
  <si>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</si>
  <si>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</si>
  <si>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</si>
  <si>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</si>
  <si>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</si>
  <si>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</si>
  <si>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</si>
  <si>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</si>
  <si>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</si>
  <si>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</si>
  <si>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</si>
  <si>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</si>
  <si>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</si>
  <si>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</si>
  <si>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</si>
  <si>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</si>
  <si>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</si>
  <si>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</si>
  <si>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</si>
  <si>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</si>
  <si>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</si>
  <si>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</si>
  <si>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</si>
  <si>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</si>
  <si>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</si>
  <si>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</si>
  <si>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</si>
  <si>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</si>
  <si>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</si>
  <si>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</si>
  <si>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</si>
  <si>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</si>
  <si>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</si>
  <si>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</si>
  <si>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</si>
  <si>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</si>
  <si>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</si>
  <si>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</si>
  <si>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</si>
  <si>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</si>
  <si>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</si>
  <si>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</si>
  <si>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</si>
  <si>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</si>
  <si>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</si>
  <si>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</si>
  <si>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</si>
  <si>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</si>
  <si>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</si>
  <si>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</si>
  <si>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</si>
  <si>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</si>
  <si>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</si>
  <si>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</si>
  <si>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</si>
  <si>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</si>
  <si>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</si>
  <si>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</si>
  <si>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</si>
  <si>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</si>
  <si>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</si>
  <si>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</si>
  <si>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</si>
  <si>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</si>
  <si>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</si>
  <si>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</si>
  <si>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</si>
  <si>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</si>
  <si>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</si>
  <si>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</si>
  <si>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</si>
  <si>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</si>
  <si>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</si>
  <si>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</si>
  <si>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</si>
  <si>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</si>
  <si>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</si>
  <si>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</si>
  <si>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</si>
  <si>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</si>
  <si>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</si>
  <si>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</si>
  <si>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</si>
  <si>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</si>
  <si>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</si>
  <si>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</si>
  <si>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</si>
  <si>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</si>
  <si>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</si>
  <si>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</si>
  <si>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</si>
  <si>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</si>
  <si>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</si>
  <si>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</si>
  <si>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</si>
  <si>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</si>
  <si>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</si>
  <si>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</si>
  <si>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</si>
  <si>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</si>
  <si>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</si>
  <si>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</si>
  <si>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1/5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</si>
</sst>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2.9186529215796404</c:v>
                </c:pt>
                <c:pt idx="2">
                  <c:v>3.3534568077008267</c:v>
                </c:pt>
                <c:pt idx="3">
                  <c:v>3.8532663192914636</c:v>
                </c:pt>
                <c:pt idx="4">
                  <c:v>4.4278327950572871</c:v>
                </c:pt>
                <c:pt idx="5">
                  <c:v>5.0883749405847851</c:v>
                </c:pt>
                <c:pt idx="6">
                  <c:v>5.8478002794946704</c:v>
                </c:pt>
                <c:pt idx="7">
                  <c:v>6.7209601154527645</c:v>
                </c:pt>
                <c:pt idx="8">
                  <c:v>7.7249430885829424</c:v>
                </c:pt>
                <c:pt idx="9">
                  <c:v>8.8794131827373448</c:v>
                </c:pt>
                <c:pt idx="10">
                  <c:v>10.206998930746167</c:v>
                </c:pt>
                <c:pt idx="11">
                  <c:v>11.733741591167318</c:v>
                </c:pt>
                <c:pt idx="12">
                  <c:v>13.48961125290743</c:v>
                </c:pt>
                <c:pt idx="13">
                  <c:v>15.509101187281574</c:v>
                </c:pt>
                <c:pt idx="14">
                  <c:v>17.831912338165704</c:v>
                </c:pt>
                <c:pt idx="15">
                  <c:v>20.503741651632655</c:v>
                </c:pt>
                <c:pt idx="16">
                  <c:v>23.577190033470387</c:v>
                </c:pt>
                <c:pt idx="17">
                  <c:v>27.112808128482957</c:v>
                </c:pt>
                <c:pt idx="18">
                  <c:v>31.180300888159739</c:v>
                </c:pt>
                <c:pt idx="19">
                  <c:v>35.859915089307655</c:v>
                </c:pt>
                <c:pt idx="20">
                  <c:v>41.24403765031439</c:v>
                </c:pt>
                <c:pt idx="21">
                  <c:v>47.439036838501984</c:v>
                </c:pt>
                <c:pt idx="22">
                  <c:v>54.567383357630831</c:v>
                </c:pt>
                <c:pt idx="23">
                  <c:v>62.770093948303746</c:v>
                </c:pt>
                <c:pt idx="24">
                  <c:v>72.209546640294647</c:v>
                </c:pt>
                <c:pt idx="25">
                  <c:v>83.072724296726975</c:v>
                </c:pt>
                <c:pt idx="26">
                  <c:v>95.57495173783802</c:v>
                </c:pt>
                <c:pt idx="27">
                  <c:v>109.96420170241895</c:v>
                </c:pt>
                <c:pt idx="28">
                  <c:v>126.52605640047564</c:v>
                </c:pt>
                <c:pt idx="29">
                  <c:v>145.58942466484748</c:v>
                </c:pt>
                <c:pt idx="30">
                  <c:v>167.53312999190965</c:v>
                </c:pt>
                <c:pt idx="31">
                  <c:v>184.96016350318428</c:v>
                </c:pt>
                <c:pt idx="32">
                  <c:v>202.34883928900945</c:v>
                </c:pt>
                <c:pt idx="33">
                  <c:v>219.70291837077295</c:v>
                </c:pt>
                <c:pt idx="34">
                  <c:v>237.02551845889454</c:v>
                </c:pt>
                <c:pt idx="35">
                  <c:v>254.31926399689578</c:v>
                </c:pt>
                <c:pt idx="36">
                  <c:v>271.58639316611936</c:v>
                </c:pt>
                <c:pt idx="37">
                  <c:v>288.8288362057155</c:v>
                </c:pt>
                <c:pt idx="38">
                  <c:v>306.04827402630679</c:v>
                </c:pt>
                <c:pt idx="39">
                  <c:v>323.24618292824169</c:v>
                </c:pt>
                <c:pt idx="40">
                  <c:v>340.42386929767707</c:v>
                </c:pt>
                <c:pt idx="41">
                  <c:v>357.58249692924954</c:v>
                </c:pt>
                <c:pt idx="42">
                  <c:v>374.72310882804049</c:v>
                </c:pt>
                <c:pt idx="43">
                  <c:v>303.78697751435874</c:v>
                </c:pt>
                <c:pt idx="44">
                  <c:v>325.03602014386524</c:v>
                </c:pt>
                <c:pt idx="45">
                  <c:v>346.2543772080794</c:v>
                </c:pt>
                <c:pt idx="46">
                  <c:v>367.44419252735889</c:v>
                </c:pt>
                <c:pt idx="47">
                  <c:v>388.60734256263123</c:v>
                </c:pt>
                <c:pt idx="48">
                  <c:v>409.74548280313724</c:v>
                </c:pt>
                <c:pt idx="49">
                  <c:v>430.86008407941728</c:v>
                </c:pt>
                <c:pt idx="50">
                  <c:v>451.95246138590124</c:v>
                </c:pt>
                <c:pt idx="51">
                  <c:v>397.92035882082854</c:v>
                </c:pt>
                <c:pt idx="52">
                  <c:v>419.41147522713595</c:v>
                </c:pt>
                <c:pt idx="53">
                  <c:v>440.87887595456408</c:v>
                </c:pt>
                <c:pt idx="54">
                  <c:v>462.32387734414601</c:v>
                </c:pt>
                <c:pt idx="55">
                  <c:v>483.74766374129086</c:v>
                </c:pt>
                <c:pt idx="56">
                  <c:v>505.15130610985284</c:v>
                </c:pt>
                <c:pt idx="57">
                  <c:v>526.53577732806218</c:v>
                </c:pt>
                <c:pt idx="58">
                  <c:v>547.90196487117373</c:v>
                </c:pt>
                <c:pt idx="59">
                  <c:v>473.53722022194535</c:v>
                </c:pt>
                <c:pt idx="60">
                  <c:v>494.17034673482635</c:v>
                </c:pt>
                <c:pt idx="61">
                  <c:v>514.78522150420747</c:v>
                </c:pt>
                <c:pt idx="62">
                  <c:v>535.38267768945457</c:v>
                </c:pt>
                <c:pt idx="63">
                  <c:v>555.96347916630532</c:v>
                </c:pt>
                <c:pt idx="64">
                  <c:v>576.52832869172391</c:v>
                </c:pt>
                <c:pt idx="65">
                  <c:v>597.07787484385324</c:v>
                </c:pt>
                <c:pt idx="66">
                  <c:v>617.61271795747916</c:v>
                </c:pt>
                <c:pt idx="67">
                  <c:v>531.90342516997828</c:v>
                </c:pt>
                <c:pt idx="68">
                  <c:v>551.45819897917727</c:v>
                </c:pt>
                <c:pt idx="69">
                  <c:v>570.99844206089506</c:v>
                </c:pt>
                <c:pt idx="70">
                  <c:v>590.52472125912175</c:v>
                </c:pt>
                <c:pt idx="71">
                  <c:v>610.0375629062778</c:v>
                </c:pt>
                <c:pt idx="72">
                  <c:v>629.53745694797942</c:v>
                </c:pt>
                <c:pt idx="73">
                  <c:v>649.02486053053724</c:v>
                </c:pt>
                <c:pt idx="74">
                  <c:v>668.50020113551466</c:v>
                </c:pt>
                <c:pt idx="75">
                  <c:v>588.00209201354357</c:v>
                </c:pt>
                <c:pt idx="76">
                  <c:v>607.28602050975746</c:v>
                </c:pt>
                <c:pt idx="77">
                  <c:v>626.55724031624459</c:v>
                </c:pt>
                <c:pt idx="78">
                  <c:v>645.81619700031649</c:v>
                </c:pt>
                <c:pt idx="79">
                  <c:v>665.06330741235854</c:v>
                </c:pt>
                <c:pt idx="80">
                  <c:v>684.29896233097395</c:v>
                </c:pt>
                <c:pt idx="81">
                  <c:v>703.52352879550062</c:v>
                </c:pt>
                <c:pt idx="82">
                  <c:v>722.73735217054275</c:v>
                </c:pt>
                <c:pt idx="83">
                  <c:v>741.9407579797579</c:v>
                </c:pt>
                <c:pt idx="84">
                  <c:v>761.13405354010581</c:v>
                </c:pt>
                <c:pt idx="85">
                  <c:v>650.23104821097297</c:v>
                </c:pt>
                <c:pt idx="86">
                  <c:v>668.42032639223225</c:v>
                </c:pt>
                <c:pt idx="87">
                  <c:v>686.5994300501934</c:v>
                </c:pt>
                <c:pt idx="88">
                  <c:v>704.76866626625076</c:v>
                </c:pt>
                <c:pt idx="89">
                  <c:v>722.92832501246733</c:v>
                </c:pt>
                <c:pt idx="90">
                  <c:v>741.07868051939079</c:v>
                </c:pt>
                <c:pt idx="91">
                  <c:v>759.21999250302849</c:v>
                </c:pt>
                <c:pt idx="92">
                  <c:v>777.35250726856759</c:v>
                </c:pt>
                <c:pt idx="93">
                  <c:v>795.47645870586712</c:v>
                </c:pt>
                <c:pt idx="94">
                  <c:v>813.59206918960172</c:v>
                </c:pt>
                <c:pt idx="95">
                  <c:v>701.50979618330393</c:v>
                </c:pt>
                <c:pt idx="96">
                  <c:v>719.12756160931042</c:v>
                </c:pt>
                <c:pt idx="97">
                  <c:v>736.73651972550203</c:v>
                </c:pt>
                <c:pt idx="98">
                  <c:v>754.33691048556659</c:v>
                </c:pt>
                <c:pt idx="99">
                  <c:v>771.92896174398845</c:v>
                </c:pt>
                <c:pt idx="100">
                  <c:v>789.5128901335562</c:v>
                </c:pt>
                <c:pt idx="101">
                  <c:v>807.08890186071812</c:v>
                </c:pt>
                <c:pt idx="102">
                  <c:v>824.65719342812201</c:v>
                </c:pt>
                <c:pt idx="103">
                  <c:v>842.21795229245436</c:v>
                </c:pt>
                <c:pt idx="104">
                  <c:v>859.77135746461897</c:v>
                </c:pt>
                <c:pt idx="105">
                  <c:v>751.01755796856844</c:v>
                </c:pt>
                <c:pt idx="106">
                  <c:v>768.32401464044585</c:v>
                </c:pt>
                <c:pt idx="107">
                  <c:v>785.62256940259431</c:v>
                </c:pt>
                <c:pt idx="108">
                  <c:v>802.91342057869667</c:v>
                </c:pt>
                <c:pt idx="109">
                  <c:v>820.19675726305456</c:v>
                </c:pt>
                <c:pt idx="110">
                  <c:v>837.47275993947562</c:v>
                </c:pt>
                <c:pt idx="111">
                  <c:v>854.74160104649525</c:v>
                </c:pt>
                <c:pt idx="112">
                  <c:v>872.00344549459544</c:v>
                </c:pt>
                <c:pt idx="113">
                  <c:v>889.25845114039157</c:v>
                </c:pt>
                <c:pt idx="114">
                  <c:v>906.50676922213916</c:v>
                </c:pt>
                <c:pt idx="115">
                  <c:v>806.67639883068159</c:v>
                </c:pt>
                <c:pt idx="116">
                  <c:v>824.12975286944311</c:v>
                </c:pt>
                <c:pt idx="117">
                  <c:v>841.57566719594763</c:v>
                </c:pt>
                <c:pt idx="118">
                  <c:v>859.01431759046989</c:v>
                </c:pt>
                <c:pt idx="119">
                  <c:v>876.44587212254692</c:v>
                </c:pt>
                <c:pt idx="120">
                  <c:v>893.87049163895199</c:v>
                </c:pt>
                <c:pt idx="121">
                  <c:v>911.28833021168464</c:v>
                </c:pt>
                <c:pt idx="122">
                  <c:v>928.69953554997494</c:v>
                </c:pt>
                <c:pt idx="123">
                  <c:v>946.10424937982225</c:v>
                </c:pt>
                <c:pt idx="124">
                  <c:v>963.50260779418988</c:v>
                </c:pt>
                <c:pt idx="125">
                  <c:v>871.5330444266657</c:v>
                </c:pt>
                <c:pt idx="126">
                  <c:v>889.28979874386732</c:v>
                </c:pt>
                <c:pt idx="127">
                  <c:v>907.03947123791067</c:v>
                </c:pt>
                <c:pt idx="128">
                  <c:v>924.782219844937</c:v>
                </c:pt>
                <c:pt idx="129">
                  <c:v>942.51819595424388</c:v>
                </c:pt>
                <c:pt idx="130">
                  <c:v>960.24754480024455</c:v>
                </c:pt>
                <c:pt idx="131">
                  <c:v>977.97040582400894</c:v>
                </c:pt>
                <c:pt idx="132">
                  <c:v>995.68691300727494</c:v>
                </c:pt>
                <c:pt idx="133">
                  <c:v>1013.3971951814802</c:v>
                </c:pt>
                <c:pt idx="134">
                  <c:v>1031.1013763141029</c:v>
                </c:pt>
                <c:pt idx="135">
                  <c:v>934.34732566570358</c:v>
                </c:pt>
                <c:pt idx="136">
                  <c:v>952.21745226618202</c:v>
                </c:pt>
                <c:pt idx="137">
                  <c:v>970.08092639249298</c:v>
                </c:pt>
                <c:pt idx="138">
                  <c:v>987.93788764287194</c:v>
                </c:pt>
                <c:pt idx="139">
                  <c:v>1005.7884701643774</c:v>
                </c:pt>
                <c:pt idx="140">
                  <c:v>1023.6328029606674</c:v>
                </c:pt>
                <c:pt idx="141">
                  <c:v>1041.4710101772337</c:v>
                </c:pt>
                <c:pt idx="142">
                  <c:v>1059.3032113661056</c:v>
                </c:pt>
                <c:pt idx="143">
                  <c:v>1077.1295217318266</c:v>
                </c:pt>
                <c:pt idx="144">
                  <c:v>1094.9500523603294</c:v>
                </c:pt>
                <c:pt idx="145">
                  <c:v>996.51262678240073</c:v>
                </c:pt>
                <c:pt idx="146">
                  <c:v>1014.7666457953819</c:v>
                </c:pt>
                <c:pt idx="147">
                  <c:v>1033.0141930648815</c:v>
                </c:pt>
                <c:pt idx="148">
                  <c:v>1051.2553988533821</c:v>
                </c:pt>
                <c:pt idx="149">
                  <c:v>1069.4903885407077</c:v>
                </c:pt>
                <c:pt idx="150">
                  <c:v>1087.7192828888385</c:v>
                </c:pt>
                <c:pt idx="151">
                  <c:v>1105.9421982880806</c:v>
                </c:pt>
                <c:pt idx="152">
                  <c:v>1124.1592469861921</c:v>
                </c:pt>
                <c:pt idx="153">
                  <c:v>1142.3705373019091</c:v>
                </c:pt>
                <c:pt idx="154">
                  <c:v>1160.576173824167</c:v>
                </c:pt>
                <c:pt idx="155">
                  <c:v>1064.380379744247</c:v>
                </c:pt>
                <c:pt idx="156">
                  <c:v>1082.902410920804</c:v>
                </c:pt>
                <c:pt idx="157">
                  <c:v>1101.4182390875162</c:v>
                </c:pt>
                <c:pt idx="158">
                  <c:v>1119.9279830552393</c:v>
                </c:pt>
                <c:pt idx="159">
                  <c:v>1138.4317573933313</c:v>
                </c:pt>
                <c:pt idx="160">
                  <c:v>1156.9296726489297</c:v>
                </c:pt>
                <c:pt idx="161">
                  <c:v>1175.4218355514965</c:v>
                </c:pt>
                <c:pt idx="162">
                  <c:v>1193.908349203846</c:v>
                </c:pt>
                <c:pt idx="163">
                  <c:v>1212.3893132607429</c:v>
                </c:pt>
                <c:pt idx="164">
                  <c:v>1230.8648240960699</c:v>
                </c:pt>
                <c:pt idx="165">
                  <c:v>1125.6985677204759</c:v>
                </c:pt>
                <c:pt idx="166">
                  <c:v>1144.3710200294324</c:v>
                </c:pt>
                <c:pt idx="167">
                  <c:v>1163.0375400520536</c:v>
                </c:pt>
                <c:pt idx="168">
                  <c:v>1181.6982362620067</c:v>
                </c:pt>
                <c:pt idx="169">
                  <c:v>1200.3532134332577</c:v>
                </c:pt>
                <c:pt idx="170">
                  <c:v>1219.0025728229407</c:v>
                </c:pt>
                <c:pt idx="171">
                  <c:v>1237.6464123424739</c:v>
                </c:pt>
                <c:pt idx="172">
                  <c:v>1256.2848267178426</c:v>
                </c:pt>
                <c:pt idx="173">
                  <c:v>1274.9179076398987</c:v>
                </c:pt>
                <c:pt idx="174">
                  <c:v>1293.5457439054287</c:v>
                </c:pt>
                <c:pt idx="175">
                  <c:v>841.53173202498567</c:v>
                </c:pt>
                <c:pt idx="176">
                  <c:v>836.78227693510962</c:v>
                </c:pt>
                <c:pt idx="177">
                  <c:v>832.03227984504099</c:v>
                </c:pt>
                <c:pt idx="178">
                  <c:v>588.64910359098781</c:v>
                </c:pt>
                <c:pt idx="179">
                  <c:v>587.11058270701153</c:v>
                </c:pt>
                <c:pt idx="180">
                  <c:v>585.57197782129811</c:v>
                </c:pt>
                <c:pt idx="181">
                  <c:v>419.54414325629926</c:v>
                </c:pt>
                <c:pt idx="182">
                  <c:v>417.86715275844568</c:v>
                </c:pt>
                <c:pt idx="183">
                  <c:v>416.19001717197904</c:v>
                </c:pt>
                <c:pt idx="184">
                  <c:v>49.91225159574433</c:v>
                </c:pt>
                <c:pt idx="185">
                  <c:v>49.91225159574433</c:v>
                </c:pt>
                <c:pt idx="186">
                  <c:v>49.91225159574433</c:v>
                </c:pt>
                <c:pt idx="187">
                  <c:v>49.91225159574433</c:v>
                </c:pt>
                <c:pt idx="188">
                  <c:v>49.91225159574433</c:v>
                </c:pt>
                <c:pt idx="189">
                  <c:v>49.91225159574433</c:v>
                </c:pt>
                <c:pt idx="190">
                  <c:v>49.91225159574433</c:v>
                </c:pt>
                <c:pt idx="191">
                  <c:v>49.91225159574433</c:v>
                </c:pt>
                <c:pt idx="192">
                  <c:v>49.91225159574433</c:v>
                </c:pt>
                <c:pt idx="193">
                  <c:v>49.91225159574433</c:v>
                </c:pt>
                <c:pt idx="194">
                  <c:v>49.91225159574433</c:v>
                </c:pt>
                <c:pt idx="195">
                  <c:v>49.91225159574433</c:v>
                </c:pt>
                <c:pt idx="196">
                  <c:v>49.91225159574433</c:v>
                </c:pt>
                <c:pt idx="197">
                  <c:v>49.91225159574433</c:v>
                </c:pt>
                <c:pt idx="198">
                  <c:v>49.91225159574433</c:v>
                </c:pt>
                <c:pt idx="199">
                  <c:v>49.91225159574433</c:v>
                </c:pt>
                <c:pt idx="200">
                  <c:v>49.91225159574433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77734375" customWidth="1"/>
  </cols>
  <sheetData>
    <row r="12" spans="2:13" ht="15" customHeight="1" x14ac:dyDescent="0.3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="80" zoomScaleNormal="80" workbookViewId="0">
      <selection activeCell="C6" sqref="C6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77734375" style="23" bestFit="1" customWidth="1"/>
    <col min="4" max="4" width="16.44140625" style="23" customWidth="1"/>
    <col min="5" max="5" width="23.33203125" style="23" customWidth="1"/>
    <col min="6" max="6" width="28.77734375" style="23" bestFit="1" customWidth="1"/>
    <col min="7" max="8" width="14.6640625" style="23" customWidth="1"/>
    <col min="9" max="9" width="17" style="23" customWidth="1"/>
    <col min="10" max="10" width="13.77734375" style="23" customWidth="1"/>
    <col min="11" max="16384" width="11.44140625" style="23"/>
  </cols>
  <sheetData>
    <row r="1" spans="1:38" x14ac:dyDescent="0.3">
      <c r="A1" s="4"/>
      <c r="B1" s="4"/>
      <c r="C1" s="271" t="s">
        <v>190</v>
      </c>
      <c r="D1" s="271"/>
      <c r="E1" s="27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7" t="s">
        <v>231</v>
      </c>
      <c r="B5" s="277"/>
      <c r="C5" s="24">
        <v>48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261" t="s">
        <v>36</v>
      </c>
      <c r="C9" s="262">
        <v>0.98893627541875273</v>
      </c>
      <c r="D9" s="33">
        <f t="shared" ref="D9:D18" si="0">C9*$C$5</f>
        <v>47.468941220100135</v>
      </c>
      <c r="E9" s="263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261" t="s">
        <v>15</v>
      </c>
      <c r="C10" s="262">
        <v>1.1063724581247297E-2</v>
      </c>
      <c r="D10" s="33">
        <f t="shared" si="0"/>
        <v>0.53105877989987027</v>
      </c>
      <c r="E10" s="263">
        <v>183</v>
      </c>
      <c r="F10" s="35" t="str">
        <f t="array" ref="F10">IF(E10="","",IF(INDEX(A:A,MAX(IF(ISNUMBER($A$62:$A$81),ROW($A$62:$A$81),"")))&lt;&gt;E10,"Corrigez : révolution incorrecte","OK"))</f>
        <v>OK</v>
      </c>
      <c r="G10" s="23" t="s">
        <v>324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261"/>
      <c r="C11" s="262"/>
      <c r="D11" s="33">
        <f t="shared" si="0"/>
        <v>0</v>
      </c>
      <c r="E11" s="263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261"/>
      <c r="C12" s="262"/>
      <c r="D12" s="33">
        <f t="shared" si="0"/>
        <v>0</v>
      </c>
      <c r="E12" s="263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7"/>
      <c r="B19" s="36" t="s">
        <v>175</v>
      </c>
      <c r="C19" s="37">
        <f>SUM(C9:C18)</f>
        <v>1</v>
      </c>
      <c r="D19" s="38">
        <f>SUM(D9:D18)</f>
        <v>48.000000000000007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4" t="s">
        <v>185</v>
      </c>
      <c r="C34" s="267" t="s">
        <v>186</v>
      </c>
      <c r="D34" s="267"/>
      <c r="E34" s="268" t="s">
        <v>187</v>
      </c>
      <c r="F34" s="269"/>
      <c r="G34" s="269"/>
      <c r="H34" s="270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64">
        <v>11</v>
      </c>
      <c r="B36" s="264">
        <v>83</v>
      </c>
      <c r="C36" s="264"/>
      <c r="D36" s="264"/>
      <c r="E36" s="259"/>
      <c r="F36" s="259"/>
      <c r="G36" s="259"/>
      <c r="H36" s="259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64">
        <v>12</v>
      </c>
      <c r="B37" s="264">
        <v>106</v>
      </c>
      <c r="C37" s="264">
        <v>1</v>
      </c>
      <c r="D37" s="264">
        <v>34</v>
      </c>
      <c r="E37" s="259"/>
      <c r="F37" s="259"/>
      <c r="G37" s="259">
        <v>1</v>
      </c>
      <c r="H37" s="259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64">
        <v>13</v>
      </c>
      <c r="B38" s="264">
        <v>89</v>
      </c>
      <c r="C38" s="264"/>
      <c r="D38" s="264"/>
      <c r="E38" s="259"/>
      <c r="F38" s="259"/>
      <c r="G38" s="259"/>
      <c r="H38" s="259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64">
        <v>14</v>
      </c>
      <c r="B39" s="264">
        <v>110</v>
      </c>
      <c r="C39" s="264"/>
      <c r="D39" s="264"/>
      <c r="E39" s="259"/>
      <c r="F39" s="259"/>
      <c r="G39" s="259"/>
      <c r="H39" s="259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64">
        <v>15</v>
      </c>
      <c r="B40" s="264">
        <v>131</v>
      </c>
      <c r="C40" s="264"/>
      <c r="D40" s="264"/>
      <c r="E40" s="259"/>
      <c r="F40" s="259"/>
      <c r="G40" s="259"/>
      <c r="H40" s="259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64">
        <v>16</v>
      </c>
      <c r="B41" s="264">
        <v>153</v>
      </c>
      <c r="C41" s="264"/>
      <c r="D41" s="264"/>
      <c r="E41" s="259"/>
      <c r="F41" s="259"/>
      <c r="G41" s="259"/>
      <c r="H41" s="259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64">
        <v>17</v>
      </c>
      <c r="B42" s="264">
        <v>176</v>
      </c>
      <c r="C42" s="264">
        <v>2</v>
      </c>
      <c r="D42" s="264">
        <v>43</v>
      </c>
      <c r="E42" s="259">
        <v>0.25</v>
      </c>
      <c r="F42" s="259">
        <v>0.75</v>
      </c>
      <c r="G42" s="259"/>
      <c r="H42" s="259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64">
        <v>18</v>
      </c>
      <c r="B43" s="264">
        <v>151</v>
      </c>
      <c r="C43" s="264"/>
      <c r="D43" s="264"/>
      <c r="E43" s="259"/>
      <c r="F43" s="259"/>
      <c r="G43" s="259"/>
      <c r="H43" s="259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64">
        <v>19</v>
      </c>
      <c r="B44" s="264">
        <v>171</v>
      </c>
      <c r="C44" s="264"/>
      <c r="D44" s="264"/>
      <c r="E44" s="259"/>
      <c r="F44" s="259"/>
      <c r="G44" s="259"/>
      <c r="H44" s="259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64">
        <v>20</v>
      </c>
      <c r="B45" s="260">
        <v>192</v>
      </c>
      <c r="C45" s="264"/>
      <c r="D45" s="260"/>
      <c r="E45" s="259"/>
      <c r="F45" s="259"/>
      <c r="G45" s="259"/>
      <c r="H45" s="259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64">
        <v>21</v>
      </c>
      <c r="B46" s="265">
        <v>212</v>
      </c>
      <c r="C46" s="264"/>
      <c r="D46" s="265"/>
      <c r="E46" s="259"/>
      <c r="F46" s="259"/>
      <c r="G46" s="259"/>
      <c r="H46" s="259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64">
        <v>22</v>
      </c>
      <c r="B47" s="260">
        <v>232</v>
      </c>
      <c r="C47" s="264">
        <v>3</v>
      </c>
      <c r="D47" s="260">
        <v>56</v>
      </c>
      <c r="E47" s="259">
        <v>0.6</v>
      </c>
      <c r="F47" s="259">
        <v>0.4</v>
      </c>
      <c r="G47" s="259"/>
      <c r="H47" s="259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64">
        <v>23</v>
      </c>
      <c r="B48" s="260">
        <v>192</v>
      </c>
      <c r="C48" s="264"/>
      <c r="D48" s="260"/>
      <c r="E48" s="259"/>
      <c r="F48" s="259"/>
      <c r="G48" s="259"/>
      <c r="H48" s="259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64">
        <v>24</v>
      </c>
      <c r="B49" s="260">
        <v>209</v>
      </c>
      <c r="C49" s="264"/>
      <c r="D49" s="260"/>
      <c r="E49" s="259"/>
      <c r="F49" s="259"/>
      <c r="G49" s="259"/>
      <c r="H49" s="259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60">
        <v>25</v>
      </c>
      <c r="B50" s="260">
        <v>226</v>
      </c>
      <c r="C50" s="260"/>
      <c r="D50" s="260"/>
      <c r="E50" s="259"/>
      <c r="F50" s="259"/>
      <c r="G50" s="259"/>
      <c r="H50" s="259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60">
        <v>26</v>
      </c>
      <c r="B51" s="260">
        <v>244</v>
      </c>
      <c r="C51" s="260"/>
      <c r="D51" s="260"/>
      <c r="E51" s="259"/>
      <c r="F51" s="259"/>
      <c r="G51" s="259"/>
      <c r="H51" s="259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60">
        <v>27</v>
      </c>
      <c r="B52" s="260">
        <v>261</v>
      </c>
      <c r="C52" s="260"/>
      <c r="D52" s="260"/>
      <c r="E52" s="259"/>
      <c r="F52" s="259"/>
      <c r="G52" s="259"/>
      <c r="H52" s="259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60">
        <v>28</v>
      </c>
      <c r="B53" s="260">
        <v>277</v>
      </c>
      <c r="C53" s="260"/>
      <c r="D53" s="260"/>
      <c r="E53" s="259"/>
      <c r="F53" s="259"/>
      <c r="G53" s="259"/>
      <c r="H53" s="259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260">
        <v>29</v>
      </c>
      <c r="B54" s="260">
        <v>293</v>
      </c>
      <c r="C54" s="260"/>
      <c r="D54" s="260"/>
      <c r="E54" s="259"/>
      <c r="F54" s="259"/>
      <c r="G54" s="259"/>
      <c r="H54" s="259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260">
        <v>30</v>
      </c>
      <c r="B55" s="260">
        <v>309</v>
      </c>
      <c r="C55" s="260">
        <v>4</v>
      </c>
      <c r="D55" s="260">
        <v>309</v>
      </c>
      <c r="E55" s="259">
        <v>1</v>
      </c>
      <c r="F55" s="259"/>
      <c r="G55" s="259"/>
      <c r="H55" s="259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Chêne tauzin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4" t="s">
        <v>185</v>
      </c>
      <c r="C60" s="267" t="s">
        <v>186</v>
      </c>
      <c r="D60" s="267"/>
      <c r="E60" s="268" t="s">
        <v>187</v>
      </c>
      <c r="F60" s="269"/>
      <c r="G60" s="269"/>
      <c r="H60" s="270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>
        <v>30</v>
      </c>
      <c r="B62" s="60">
        <v>75.346153849999993</v>
      </c>
      <c r="C62" s="260"/>
      <c r="D62" s="260"/>
      <c r="E62" s="259"/>
      <c r="F62" s="259"/>
      <c r="G62" s="259"/>
      <c r="H62" s="259"/>
      <c r="I62" s="53">
        <f>IFERROR(B62/A62,"")</f>
        <v>2.5115384616666665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>
        <v>42</v>
      </c>
      <c r="B63" s="60">
        <v>171.96</v>
      </c>
      <c r="C63" s="260">
        <v>1</v>
      </c>
      <c r="D63" s="260">
        <v>43.21</v>
      </c>
      <c r="E63" s="259">
        <v>1</v>
      </c>
      <c r="F63" s="259"/>
      <c r="G63" s="259"/>
      <c r="H63" s="259"/>
      <c r="I63" s="49">
        <f>IF(A63&lt;&gt;0,(B63-(B62-D62))/(A63-A62),"")</f>
        <v>8.0511538458333352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>
        <v>50</v>
      </c>
      <c r="B64" s="60">
        <v>208.33</v>
      </c>
      <c r="C64" s="260">
        <v>2</v>
      </c>
      <c r="D64" s="260">
        <v>35.58</v>
      </c>
      <c r="E64" s="259">
        <v>1</v>
      </c>
      <c r="F64" s="259"/>
      <c r="G64" s="259"/>
      <c r="H64" s="259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>
        <v>58</v>
      </c>
      <c r="B65" s="60">
        <v>253.7</v>
      </c>
      <c r="C65" s="260">
        <v>3</v>
      </c>
      <c r="D65" s="260">
        <v>44.93</v>
      </c>
      <c r="E65" s="259">
        <v>1</v>
      </c>
      <c r="F65" s="259"/>
      <c r="G65" s="259"/>
      <c r="H65" s="259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>
        <v>66</v>
      </c>
      <c r="B66" s="60">
        <v>286.77</v>
      </c>
      <c r="C66" s="260">
        <v>4</v>
      </c>
      <c r="D66" s="260">
        <v>49.91</v>
      </c>
      <c r="E66" s="259">
        <v>1</v>
      </c>
      <c r="F66" s="259"/>
      <c r="G66" s="259"/>
      <c r="H66" s="259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>
        <v>74</v>
      </c>
      <c r="B67" s="60">
        <v>310.95999999999998</v>
      </c>
      <c r="C67" s="260">
        <v>5</v>
      </c>
      <c r="D67" s="260">
        <v>47.4</v>
      </c>
      <c r="E67" s="259">
        <v>1</v>
      </c>
      <c r="F67" s="259"/>
      <c r="G67" s="259"/>
      <c r="H67" s="259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>
        <v>84</v>
      </c>
      <c r="B68" s="60">
        <v>355.09</v>
      </c>
      <c r="C68" s="260">
        <v>6</v>
      </c>
      <c r="D68" s="260">
        <v>61.47</v>
      </c>
      <c r="E68" s="259">
        <v>1</v>
      </c>
      <c r="F68" s="259"/>
      <c r="G68" s="259"/>
      <c r="H68" s="259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>
        <v>94</v>
      </c>
      <c r="B69" s="60">
        <v>380.13</v>
      </c>
      <c r="C69" s="260">
        <v>7</v>
      </c>
      <c r="D69" s="260">
        <v>61.85</v>
      </c>
      <c r="E69" s="259">
        <v>1</v>
      </c>
      <c r="F69" s="259"/>
      <c r="G69" s="259"/>
      <c r="H69" s="259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>
        <v>104</v>
      </c>
      <c r="B70" s="60">
        <v>402.2</v>
      </c>
      <c r="C70" s="260">
        <v>8</v>
      </c>
      <c r="D70" s="260">
        <v>60.19</v>
      </c>
      <c r="E70" s="259">
        <v>1</v>
      </c>
      <c r="F70" s="259"/>
      <c r="G70" s="259"/>
      <c r="H70" s="259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>
        <v>114</v>
      </c>
      <c r="B71" s="60">
        <v>424.56</v>
      </c>
      <c r="C71" s="260">
        <v>9</v>
      </c>
      <c r="D71" s="260">
        <v>56.07</v>
      </c>
      <c r="E71" s="259">
        <v>1</v>
      </c>
      <c r="F71" s="259"/>
      <c r="G71" s="259"/>
      <c r="H71" s="259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>
        <v>124</v>
      </c>
      <c r="B72" s="60">
        <v>451.86</v>
      </c>
      <c r="C72" s="260">
        <v>10</v>
      </c>
      <c r="D72" s="260">
        <v>52.53</v>
      </c>
      <c r="E72" s="259">
        <v>1</v>
      </c>
      <c r="F72" s="259"/>
      <c r="G72" s="259"/>
      <c r="H72" s="259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260">
        <v>134</v>
      </c>
      <c r="B73" s="260">
        <v>484.28</v>
      </c>
      <c r="C73" s="260">
        <v>11</v>
      </c>
      <c r="D73" s="260">
        <v>54.95</v>
      </c>
      <c r="E73" s="259">
        <v>1</v>
      </c>
      <c r="F73" s="259"/>
      <c r="G73" s="259"/>
      <c r="H73" s="259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260">
        <v>144</v>
      </c>
      <c r="B74" s="260">
        <v>514.94000000000005</v>
      </c>
      <c r="C74" s="260">
        <v>12</v>
      </c>
      <c r="D74" s="260">
        <v>56.01</v>
      </c>
      <c r="E74" s="259">
        <v>1</v>
      </c>
      <c r="F74" s="259"/>
      <c r="G74" s="259"/>
      <c r="H74" s="259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260">
        <v>154</v>
      </c>
      <c r="B75" s="260">
        <v>546.49</v>
      </c>
      <c r="C75" s="260">
        <v>13</v>
      </c>
      <c r="D75" s="260">
        <v>55.13</v>
      </c>
      <c r="E75" s="259">
        <v>1</v>
      </c>
      <c r="F75" s="259"/>
      <c r="G75" s="259"/>
      <c r="H75" s="259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260">
        <v>164</v>
      </c>
      <c r="B76" s="260">
        <v>580.32000000000005</v>
      </c>
      <c r="C76" s="260">
        <v>14</v>
      </c>
      <c r="D76" s="260">
        <v>59.58</v>
      </c>
      <c r="E76" s="259">
        <v>1</v>
      </c>
      <c r="F76" s="259"/>
      <c r="G76" s="259"/>
      <c r="H76" s="259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4" t="s">
        <v>185</v>
      </c>
      <c r="C86" s="267" t="s">
        <v>186</v>
      </c>
      <c r="D86" s="267"/>
      <c r="E86" s="268" t="s">
        <v>187</v>
      </c>
      <c r="F86" s="269"/>
      <c r="G86" s="269"/>
      <c r="H86" s="270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260"/>
      <c r="B88" s="260"/>
      <c r="C88" s="260"/>
      <c r="D88" s="260"/>
      <c r="E88" s="259"/>
      <c r="F88" s="259"/>
      <c r="G88" s="259"/>
      <c r="H88" s="259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260"/>
      <c r="B89" s="260"/>
      <c r="C89" s="260"/>
      <c r="D89" s="260"/>
      <c r="E89" s="259"/>
      <c r="F89" s="259"/>
      <c r="G89" s="259"/>
      <c r="H89" s="259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260"/>
      <c r="B90" s="260"/>
      <c r="C90" s="260"/>
      <c r="D90" s="260"/>
      <c r="E90" s="259"/>
      <c r="F90" s="259"/>
      <c r="G90" s="259"/>
      <c r="H90" s="259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260"/>
      <c r="B91" s="260"/>
      <c r="C91" s="260"/>
      <c r="D91" s="260"/>
      <c r="E91" s="259"/>
      <c r="F91" s="259"/>
      <c r="G91" s="259"/>
      <c r="H91" s="259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260"/>
      <c r="B92" s="260"/>
      <c r="C92" s="260"/>
      <c r="D92" s="260"/>
      <c r="E92" s="259"/>
      <c r="F92" s="259"/>
      <c r="G92" s="259"/>
      <c r="H92" s="259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260"/>
      <c r="B93" s="260"/>
      <c r="C93" s="260"/>
      <c r="D93" s="260"/>
      <c r="E93" s="259"/>
      <c r="F93" s="259"/>
      <c r="G93" s="259"/>
      <c r="H93" s="259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260"/>
      <c r="B94" s="260"/>
      <c r="C94" s="260"/>
      <c r="D94" s="260"/>
      <c r="E94" s="259"/>
      <c r="F94" s="259"/>
      <c r="G94" s="259"/>
      <c r="H94" s="259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260"/>
      <c r="B95" s="260"/>
      <c r="C95" s="260"/>
      <c r="D95" s="260"/>
      <c r="E95" s="259"/>
      <c r="F95" s="259"/>
      <c r="G95" s="259"/>
      <c r="H95" s="259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260"/>
      <c r="B96" s="260"/>
      <c r="C96" s="260"/>
      <c r="D96" s="260"/>
      <c r="E96" s="259"/>
      <c r="F96" s="259"/>
      <c r="G96" s="259"/>
      <c r="H96" s="259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260"/>
      <c r="B97" s="260"/>
      <c r="C97" s="260"/>
      <c r="D97" s="260"/>
      <c r="E97" s="259"/>
      <c r="F97" s="259"/>
      <c r="G97" s="259"/>
      <c r="H97" s="259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260"/>
      <c r="B98" s="260"/>
      <c r="C98" s="260"/>
      <c r="D98" s="260"/>
      <c r="E98" s="259"/>
      <c r="F98" s="259"/>
      <c r="G98" s="259"/>
      <c r="H98" s="259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260"/>
      <c r="B99" s="260"/>
      <c r="C99" s="260"/>
      <c r="D99" s="260"/>
      <c r="E99" s="259"/>
      <c r="F99" s="259"/>
      <c r="G99" s="259"/>
      <c r="H99" s="259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260"/>
      <c r="B100" s="260"/>
      <c r="C100" s="260"/>
      <c r="D100" s="260"/>
      <c r="E100" s="259"/>
      <c r="F100" s="259"/>
      <c r="G100" s="259"/>
      <c r="H100" s="259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260"/>
      <c r="B101" s="260"/>
      <c r="C101" s="260"/>
      <c r="D101" s="260"/>
      <c r="E101" s="259"/>
      <c r="F101" s="259"/>
      <c r="G101" s="259"/>
      <c r="H101" s="259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260"/>
      <c r="B102" s="260"/>
      <c r="C102" s="260"/>
      <c r="D102" s="260"/>
      <c r="E102" s="259"/>
      <c r="F102" s="259"/>
      <c r="G102" s="259"/>
      <c r="H102" s="259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4" t="s">
        <v>185</v>
      </c>
      <c r="C112" s="267" t="s">
        <v>186</v>
      </c>
      <c r="D112" s="267"/>
      <c r="E112" s="268" t="s">
        <v>187</v>
      </c>
      <c r="F112" s="269"/>
      <c r="G112" s="269"/>
      <c r="H112" s="270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260"/>
      <c r="B114" s="260"/>
      <c r="C114" s="260"/>
      <c r="D114" s="260"/>
      <c r="E114" s="259"/>
      <c r="F114" s="259"/>
      <c r="G114" s="259"/>
      <c r="H114" s="259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260"/>
      <c r="B115" s="260"/>
      <c r="C115" s="260"/>
      <c r="D115" s="260"/>
      <c r="E115" s="259"/>
      <c r="F115" s="259"/>
      <c r="G115" s="259"/>
      <c r="H115" s="259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260"/>
      <c r="B116" s="260"/>
      <c r="C116" s="260"/>
      <c r="D116" s="260"/>
      <c r="E116" s="259"/>
      <c r="F116" s="259"/>
      <c r="G116" s="259"/>
      <c r="H116" s="259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260"/>
      <c r="B117" s="260"/>
      <c r="C117" s="260"/>
      <c r="D117" s="260"/>
      <c r="E117" s="259"/>
      <c r="F117" s="259"/>
      <c r="G117" s="259"/>
      <c r="H117" s="259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260"/>
      <c r="B118" s="260"/>
      <c r="C118" s="260"/>
      <c r="D118" s="260"/>
      <c r="E118" s="259"/>
      <c r="F118" s="259"/>
      <c r="G118" s="259"/>
      <c r="H118" s="259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260"/>
      <c r="B119" s="260"/>
      <c r="C119" s="260"/>
      <c r="D119" s="260"/>
      <c r="E119" s="259"/>
      <c r="F119" s="259"/>
      <c r="G119" s="259"/>
      <c r="H119" s="259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260"/>
      <c r="B120" s="260"/>
      <c r="C120" s="260"/>
      <c r="D120" s="260"/>
      <c r="E120" s="259"/>
      <c r="F120" s="259"/>
      <c r="G120" s="259"/>
      <c r="H120" s="259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260"/>
      <c r="B121" s="260"/>
      <c r="C121" s="260"/>
      <c r="D121" s="260"/>
      <c r="E121" s="259"/>
      <c r="F121" s="259"/>
      <c r="G121" s="259"/>
      <c r="H121" s="259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260"/>
      <c r="B122" s="260"/>
      <c r="C122" s="260"/>
      <c r="D122" s="260"/>
      <c r="E122" s="259"/>
      <c r="F122" s="259"/>
      <c r="G122" s="259"/>
      <c r="H122" s="259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260"/>
      <c r="B123" s="260"/>
      <c r="C123" s="260"/>
      <c r="D123" s="260"/>
      <c r="E123" s="259"/>
      <c r="F123" s="259"/>
      <c r="G123" s="259"/>
      <c r="H123" s="259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260"/>
      <c r="B124" s="260"/>
      <c r="C124" s="260"/>
      <c r="D124" s="260"/>
      <c r="E124" s="259"/>
      <c r="F124" s="259"/>
      <c r="G124" s="259"/>
      <c r="H124" s="259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260"/>
      <c r="B125" s="260"/>
      <c r="C125" s="260"/>
      <c r="D125" s="260"/>
      <c r="E125" s="259"/>
      <c r="F125" s="259"/>
      <c r="G125" s="259"/>
      <c r="H125" s="259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260"/>
      <c r="B126" s="260"/>
      <c r="C126" s="260"/>
      <c r="D126" s="260"/>
      <c r="E126" s="259"/>
      <c r="F126" s="259"/>
      <c r="G126" s="259"/>
      <c r="H126" s="259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260"/>
      <c r="B127" s="260"/>
      <c r="C127" s="260"/>
      <c r="D127" s="260"/>
      <c r="E127" s="259"/>
      <c r="F127" s="259"/>
      <c r="G127" s="259"/>
      <c r="H127" s="259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260"/>
      <c r="B128" s="260"/>
      <c r="C128" s="260"/>
      <c r="D128" s="260"/>
      <c r="E128" s="259"/>
      <c r="F128" s="259"/>
      <c r="G128" s="259"/>
      <c r="H128" s="259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260"/>
      <c r="B129" s="260"/>
      <c r="C129" s="260"/>
      <c r="D129" s="260"/>
      <c r="E129" s="259"/>
      <c r="F129" s="259"/>
      <c r="G129" s="259"/>
      <c r="H129" s="259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260"/>
      <c r="B130" s="260"/>
      <c r="C130" s="260"/>
      <c r="D130" s="260"/>
      <c r="E130" s="259"/>
      <c r="F130" s="259"/>
      <c r="G130" s="259"/>
      <c r="H130" s="259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260"/>
      <c r="B131" s="260"/>
      <c r="C131" s="260"/>
      <c r="D131" s="260"/>
      <c r="E131" s="259"/>
      <c r="F131" s="259"/>
      <c r="G131" s="259"/>
      <c r="H131" s="259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260"/>
      <c r="B132" s="260"/>
      <c r="C132" s="260"/>
      <c r="D132" s="260"/>
      <c r="E132" s="259"/>
      <c r="F132" s="259"/>
      <c r="G132" s="259"/>
      <c r="H132" s="259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260"/>
      <c r="B133" s="260"/>
      <c r="C133" s="260"/>
      <c r="D133" s="260"/>
      <c r="E133" s="259"/>
      <c r="F133" s="259"/>
      <c r="G133" s="259"/>
      <c r="H133" s="259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4" t="s">
        <v>185</v>
      </c>
      <c r="C138" s="267" t="s">
        <v>186</v>
      </c>
      <c r="D138" s="267"/>
      <c r="E138" s="268" t="s">
        <v>187</v>
      </c>
      <c r="F138" s="269"/>
      <c r="G138" s="269"/>
      <c r="H138" s="270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4" t="s">
        <v>185</v>
      </c>
      <c r="C164" s="267" t="s">
        <v>186</v>
      </c>
      <c r="D164" s="267"/>
      <c r="E164" s="268" t="s">
        <v>187</v>
      </c>
      <c r="F164" s="269"/>
      <c r="G164" s="269"/>
      <c r="H164" s="270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4" t="s">
        <v>185</v>
      </c>
      <c r="C190" s="267" t="s">
        <v>186</v>
      </c>
      <c r="D190" s="267"/>
      <c r="E190" s="268" t="s">
        <v>187</v>
      </c>
      <c r="F190" s="269"/>
      <c r="G190" s="269"/>
      <c r="H190" s="270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4" t="s">
        <v>185</v>
      </c>
      <c r="C216" s="267" t="s">
        <v>186</v>
      </c>
      <c r="D216" s="267"/>
      <c r="E216" s="268" t="s">
        <v>187</v>
      </c>
      <c r="F216" s="269"/>
      <c r="G216" s="269"/>
      <c r="H216" s="270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4" t="s">
        <v>185</v>
      </c>
      <c r="C242" s="267" t="s">
        <v>186</v>
      </c>
      <c r="D242" s="267"/>
      <c r="E242" s="268" t="s">
        <v>187</v>
      </c>
      <c r="F242" s="269"/>
      <c r="G242" s="269"/>
      <c r="H242" s="270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4" t="s">
        <v>185</v>
      </c>
      <c r="C268" s="267" t="s">
        <v>186</v>
      </c>
      <c r="D268" s="267"/>
      <c r="E268" s="268" t="s">
        <v>187</v>
      </c>
      <c r="F268" s="269"/>
      <c r="G268" s="269"/>
      <c r="H268" s="270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6" zoomScale="110" zoomScaleNormal="110" workbookViewId="0">
      <selection activeCell="G23" sqref="G23"/>
    </sheetView>
  </sheetViews>
  <sheetFormatPr baseColWidth="10" defaultColWidth="11.44140625" defaultRowHeight="14.4" x14ac:dyDescent="0.3"/>
  <cols>
    <col min="1" max="1" width="5.777343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4414062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77734375" style="4" bestFit="1" customWidth="1"/>
    <col min="2" max="4" width="11.44140625" style="4"/>
    <col min="5" max="5" width="9.44140625" style="4" customWidth="1"/>
    <col min="6" max="7" width="11.44140625" style="4"/>
    <col min="8" max="8" width="10.6640625" style="4" customWidth="1"/>
    <col min="9" max="9" width="9.44140625" style="4" customWidth="1"/>
    <col min="10" max="11" width="10.4414062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4414062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44140625" style="4" bestFit="1" customWidth="1"/>
    <col min="36" max="36" width="9.44140625" style="4" bestFit="1" customWidth="1"/>
    <col min="37" max="38" width="10.44140625" style="4" bestFit="1" customWidth="1"/>
    <col min="39" max="41" width="10.44140625" style="4" customWidth="1"/>
    <col min="42" max="42" width="9" style="4" bestFit="1" customWidth="1"/>
    <col min="43" max="43" width="10.4414062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44140625" style="4" bestFit="1" customWidth="1"/>
    <col min="54" max="54" width="14.33203125" style="4" customWidth="1"/>
    <col min="55" max="55" width="14" style="4" customWidth="1"/>
    <col min="56" max="56" width="10.44140625" style="4" bestFit="1" customWidth="1"/>
    <col min="57" max="57" width="9.44140625" style="4" bestFit="1" customWidth="1"/>
    <col min="58" max="59" width="10.44140625" style="4" bestFit="1" customWidth="1"/>
    <col min="60" max="62" width="10.44140625" style="4" customWidth="1"/>
    <col min="63" max="63" width="9" style="4" bestFit="1" customWidth="1"/>
    <col min="64" max="64" width="10.4414062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44140625" style="4" bestFit="1" customWidth="1"/>
    <col min="75" max="75" width="14" style="4" bestFit="1" customWidth="1"/>
    <col min="76" max="76" width="13.77734375" style="4" customWidth="1"/>
    <col min="77" max="77" width="10.44140625" style="4" bestFit="1" customWidth="1"/>
    <col min="78" max="78" width="9.44140625" style="4" bestFit="1" customWidth="1"/>
    <col min="79" max="80" width="10.44140625" style="4" bestFit="1" customWidth="1"/>
    <col min="81" max="83" width="10.44140625" style="4" customWidth="1"/>
    <col min="84" max="84" width="11.44140625" style="4"/>
    <col min="85" max="85" width="10.4414062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44140625" style="4" bestFit="1" customWidth="1"/>
    <col min="99" max="99" width="9.44140625" style="4" bestFit="1" customWidth="1"/>
    <col min="100" max="101" width="10.44140625" style="4" bestFit="1" customWidth="1"/>
    <col min="102" max="104" width="10.44140625" style="4" customWidth="1"/>
    <col min="105" max="105" width="9" style="4" bestFit="1" customWidth="1"/>
    <col min="106" max="106" width="10.4414062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44140625" style="4" bestFit="1" customWidth="1"/>
    <col min="117" max="117" width="14.33203125" style="4" customWidth="1"/>
    <col min="118" max="118" width="14" style="4" bestFit="1" customWidth="1"/>
    <col min="119" max="119" width="10.44140625" style="4" bestFit="1" customWidth="1"/>
    <col min="120" max="120" width="9.44140625" style="4" bestFit="1" customWidth="1"/>
    <col min="121" max="122" width="10.44140625" style="4" bestFit="1" customWidth="1"/>
    <col min="123" max="125" width="10.44140625" style="4" customWidth="1"/>
    <col min="126" max="126" width="9" style="4" bestFit="1" customWidth="1"/>
    <col min="127" max="127" width="10.4414062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44140625" style="4" bestFit="1" customWidth="1"/>
    <col min="138" max="139" width="14" style="4" customWidth="1"/>
    <col min="140" max="140" width="10.44140625" style="4" bestFit="1" customWidth="1"/>
    <col min="141" max="141" width="9.44140625" style="4" bestFit="1" customWidth="1"/>
    <col min="142" max="143" width="10.44140625" style="4" bestFit="1" customWidth="1"/>
    <col min="144" max="146" width="10.44140625" style="4" customWidth="1"/>
    <col min="147" max="147" width="9" style="4" bestFit="1" customWidth="1"/>
    <col min="148" max="148" width="10.4414062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44140625" style="4" bestFit="1" customWidth="1"/>
    <col min="162" max="162" width="9.44140625" style="4" bestFit="1" customWidth="1"/>
    <col min="163" max="164" width="10.44140625" style="4" bestFit="1" customWidth="1"/>
    <col min="165" max="167" width="10.44140625" style="4" customWidth="1"/>
    <col min="168" max="168" width="9" style="4" bestFit="1" customWidth="1"/>
    <col min="169" max="169" width="10.4414062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44140625" style="4" bestFit="1" customWidth="1"/>
    <col min="180" max="181" width="14" style="4" bestFit="1" customWidth="1"/>
    <col min="182" max="182" width="10.44140625" style="4" bestFit="1" customWidth="1"/>
    <col min="183" max="183" width="9.44140625" style="4" bestFit="1" customWidth="1"/>
    <col min="184" max="185" width="10.44140625" style="4" bestFit="1" customWidth="1"/>
    <col min="186" max="188" width="10.44140625" style="4" customWidth="1"/>
    <col min="189" max="189" width="9" style="4" bestFit="1" customWidth="1"/>
    <col min="190" max="190" width="10.4414062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44140625" style="4" bestFit="1" customWidth="1"/>
    <col min="201" max="201" width="14" style="4" customWidth="1"/>
    <col min="202" max="202" width="14.33203125" style="4" customWidth="1"/>
    <col min="203" max="203" width="10.44140625" style="4" bestFit="1" customWidth="1"/>
    <col min="204" max="204" width="9.44140625" style="4" bestFit="1" customWidth="1"/>
    <col min="205" max="206" width="10.44140625" style="4" bestFit="1" customWidth="1"/>
    <col min="207" max="209" width="10.44140625" style="4" customWidth="1"/>
    <col min="210" max="210" width="9" style="4" bestFit="1" customWidth="1"/>
    <col min="211" max="211" width="10.4414062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 tauzin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2" thickBot="1" x14ac:dyDescent="0.35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525.29195699741149</v>
      </c>
      <c r="AO3" s="59">
        <f>IF('Données projet'!E10&gt;30,$AM$33-$H$33,LOOKUP('Données projet'!$E$10,$A$3:$A$203,AM3:AM203)-LOOKUP('Données projet'!$E$10,$A$3:$A$203,$H$3:$H$203))</f>
        <v>125.99812193007153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2.5115384616666665</v>
      </c>
      <c r="AI4" s="13">
        <f>IF('Données projet'!$A$62&gt;35,AI3+AH4-AQ3,IF(A4&lt;'Données projet'!$A$62,$AF$205^A4,IF(A4='Données projet'!$A$62,'Données projet'!$B$62,AI3+AH4-AQ3)))</f>
        <v>1.1549646791293957</v>
      </c>
      <c r="AJ4" s="13">
        <f>AI4*VLOOKUP('Données projet'!$B$10,Paramètres!$A$1:$I$89,3,0)*VLOOKUP('Données projet'!$B$10,Paramètres!$A$1:$I$89,5,0)</f>
        <v>1.1531167356427887</v>
      </c>
      <c r="AK4" s="13">
        <f>EXP(-1.0587+0.8836*LN(AJ4)+0.284)</f>
        <v>0.52266484612542585</v>
      </c>
      <c r="AL4" s="20">
        <f t="shared" ref="AL4:AL67" si="4">(AJ4+AK4)*0.475*44/12</f>
        <v>2.9186529215796404</v>
      </c>
      <c r="AM4" s="59">
        <f t="shared" ref="AM4:AM67" si="5">AL4+(AD4+AE4)*44/12</f>
        <v>296.25198625491294</v>
      </c>
      <c r="AN4" s="59">
        <f ca="1">AVERAGE(OFFSET($AM$3,0,0,'Données projet'!$E$10+1,1))-AVERAGE(OFFSET($H$3,0,0,'Données projet'!$E$10+1,1))</f>
        <v>525.29195699741149</v>
      </c>
      <c r="AO4" s="59">
        <f>$AO$3</f>
        <v>125.99812193007153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2.5115384616666665</v>
      </c>
      <c r="AI5" s="13">
        <f>IF('Données projet'!$A$62&gt;35,AI4+AH5-AQ4,IF(A5&lt;'Données projet'!$A$62,$AF$205^A5,IF(A5='Données projet'!$A$62,'Données projet'!$B$62,AI4+AH5-AQ4)))</f>
        <v>1.333943410036468</v>
      </c>
      <c r="AJ5" s="13">
        <f>AI5*VLOOKUP('Données projet'!$B$10,Paramètres!$A$1:$I$89,3,0)*VLOOKUP('Données projet'!$B$10,Paramètres!$A$1:$I$89,5,0)</f>
        <v>1.3318091005804098</v>
      </c>
      <c r="AK5" s="13">
        <f t="shared" ref="AK5:AK68" si="35">EXP(-1.0587+0.8836*LN(AJ5)+0.284)</f>
        <v>0.59362064546791193</v>
      </c>
      <c r="AL5" s="20">
        <f t="shared" si="4"/>
        <v>3.3534568077008267</v>
      </c>
      <c r="AM5" s="59">
        <f t="shared" si="5"/>
        <v>296.68679014103412</v>
      </c>
      <c r="AN5" s="59">
        <f ca="1">AVERAGE(OFFSET($AM$3,0,0,'Données projet'!$E$10+1,1))-AVERAGE(OFFSET($H$3,0,0,'Données projet'!$E$10+1,1))</f>
        <v>525.29195699741149</v>
      </c>
      <c r="AO5" s="59">
        <f t="shared" ref="AO5:AO68" si="36">$AO$3</f>
        <v>125.99812193007153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2.5115384616666665</v>
      </c>
      <c r="AI6" s="13">
        <f>IF('Données projet'!$A$62&gt;35,AI5+AH6-AQ5,IF(A6&lt;'Données projet'!$A$62,$AF$205^A6,IF(A6='Données projet'!$A$62,'Données projet'!$B$62,AI5+AH6-AQ5)))</f>
        <v>1.5406575225495411</v>
      </c>
      <c r="AJ6" s="13">
        <f>AI6*VLOOKUP('Données projet'!$B$10,Paramètres!$A$1:$I$89,3,0)*VLOOKUP('Données projet'!$B$10,Paramètres!$A$1:$I$89,5,0)</f>
        <v>1.538192470513462</v>
      </c>
      <c r="AK6" s="13">
        <f t="shared" si="35"/>
        <v>0.67420924391225856</v>
      </c>
      <c r="AL6" s="20">
        <f t="shared" si="4"/>
        <v>3.8532663192914636</v>
      </c>
      <c r="AM6" s="59">
        <f t="shared" si="5"/>
        <v>297.18659965262475</v>
      </c>
      <c r="AN6" s="59">
        <f ca="1">AVERAGE(OFFSET($AM$3,0,0,'Données projet'!$E$10+1,1))-AVERAGE(OFFSET($H$3,0,0,'Données projet'!$E$10+1,1))</f>
        <v>525.29195699741149</v>
      </c>
      <c r="AO6" s="59">
        <f t="shared" si="36"/>
        <v>125.99812193007153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2.5115384616666665</v>
      </c>
      <c r="AI7" s="13">
        <f>IF('Données projet'!$A$62&gt;35,AI6+AH7-AQ6,IF(A7&lt;'Données projet'!$A$62,$AF$205^A7,IF(A7='Données projet'!$A$62,'Données projet'!$B$62,AI6+AH7-AQ6)))</f>
        <v>1.7794050211797205</v>
      </c>
      <c r="AJ7" s="13">
        <f>AI7*VLOOKUP('Données projet'!$B$10,Paramètres!$A$1:$I$89,3,0)*VLOOKUP('Données projet'!$B$10,Paramètres!$A$1:$I$89,5,0)</f>
        <v>1.7765579731458332</v>
      </c>
      <c r="AK7" s="13">
        <f t="shared" si="35"/>
        <v>0.76573836851385324</v>
      </c>
      <c r="AL7" s="20">
        <f t="shared" si="4"/>
        <v>4.4278327950572871</v>
      </c>
      <c r="AM7" s="59">
        <f t="shared" si="5"/>
        <v>297.76116612839058</v>
      </c>
      <c r="AN7" s="59">
        <f ca="1">AVERAGE(OFFSET($AM$3,0,0,'Données projet'!$E$10+1,1))-AVERAGE(OFFSET($H$3,0,0,'Données projet'!$E$10+1,1))</f>
        <v>525.29195699741149</v>
      </c>
      <c r="AO7" s="59">
        <f t="shared" si="36"/>
        <v>125.99812193007153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2.5115384616666665</v>
      </c>
      <c r="AI8" s="13">
        <f>IF('Données projet'!$A$62&gt;35,AI7+AH8-AQ7,IF(A8&lt;'Données projet'!$A$62,$AF$205^A8,IF(A8='Données projet'!$A$62,'Données projet'!$B$62,AI7+AH8-AQ7)))</f>
        <v>2.0551499493280714</v>
      </c>
      <c r="AJ8" s="13">
        <f>AI8*VLOOKUP('Données projet'!$B$10,Paramètres!$A$1:$I$89,3,0)*VLOOKUP('Données projet'!$B$10,Paramètres!$A$1:$I$89,5,0)</f>
        <v>2.0518617094091467</v>
      </c>
      <c r="AK8" s="13">
        <f t="shared" si="35"/>
        <v>0.86969328040029936</v>
      </c>
      <c r="AL8" s="20">
        <f t="shared" si="4"/>
        <v>5.0883749405847851</v>
      </c>
      <c r="AM8" s="59">
        <f t="shared" si="5"/>
        <v>298.42170827391811</v>
      </c>
      <c r="AN8" s="59">
        <f ca="1">AVERAGE(OFFSET($AM$3,0,0,'Données projet'!$E$10+1,1))-AVERAGE(OFFSET($H$3,0,0,'Données projet'!$E$10+1,1))</f>
        <v>525.29195699741149</v>
      </c>
      <c r="AO8" s="59">
        <f t="shared" si="36"/>
        <v>125.99812193007153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2.5115384616666665</v>
      </c>
      <c r="AI9" s="13">
        <f>IF('Données projet'!$A$62&gt;35,AI8+AH9-AQ8,IF(A9&lt;'Données projet'!$A$62,$AF$205^A9,IF(A9='Données projet'!$A$62,'Données projet'!$B$62,AI8+AH9-AQ8)))</f>
        <v>2.3736256017884898</v>
      </c>
      <c r="AJ9" s="13">
        <f>AI9*VLOOKUP('Données projet'!$B$10,Paramètres!$A$1:$I$89,3,0)*VLOOKUP('Données projet'!$B$10,Paramètres!$A$1:$I$89,5,0)</f>
        <v>2.3698278008256284</v>
      </c>
      <c r="AK9" s="13">
        <f t="shared" si="35"/>
        <v>0.9877608763961917</v>
      </c>
      <c r="AL9" s="20">
        <f t="shared" si="4"/>
        <v>5.8478002794946704</v>
      </c>
      <c r="AM9" s="59">
        <f t="shared" si="5"/>
        <v>299.18113361282798</v>
      </c>
      <c r="AN9" s="59">
        <f ca="1">AVERAGE(OFFSET($AM$3,0,0,'Données projet'!$E$10+1,1))-AVERAGE(OFFSET($H$3,0,0,'Données projet'!$E$10+1,1))</f>
        <v>525.29195699741149</v>
      </c>
      <c r="AO9" s="59">
        <f t="shared" si="36"/>
        <v>125.99812193007153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2.5115384616666665</v>
      </c>
      <c r="AI10" s="13">
        <f>IF('Données projet'!$A$62&gt;35,AI9+AH10-AQ9,IF(A10&lt;'Données projet'!$A$62,$AF$205^A10,IF(A10='Données projet'!$A$62,'Données projet'!$B$62,AI9+AH10-AQ9)))</f>
        <v>2.7414537315429621</v>
      </c>
      <c r="AJ10" s="13">
        <f>AI10*VLOOKUP('Données projet'!$B$10,Paramètres!$A$1:$I$89,3,0)*VLOOKUP('Données projet'!$B$10,Paramètres!$A$1:$I$89,5,0)</f>
        <v>2.7370674055724935</v>
      </c>
      <c r="AK10" s="13">
        <f t="shared" si="35"/>
        <v>1.1218570626300506</v>
      </c>
      <c r="AL10" s="20">
        <f t="shared" si="4"/>
        <v>6.7209601154527645</v>
      </c>
      <c r="AM10" s="59">
        <f t="shared" si="5"/>
        <v>300.0542934487861</v>
      </c>
      <c r="AN10" s="59">
        <f ca="1">AVERAGE(OFFSET($AM$3,0,0,'Données projet'!$E$10+1,1))-AVERAGE(OFFSET($H$3,0,0,'Données projet'!$E$10+1,1))</f>
        <v>525.29195699741149</v>
      </c>
      <c r="AO10" s="59">
        <f t="shared" si="36"/>
        <v>125.99812193007153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2.5115384616666665</v>
      </c>
      <c r="AI11" s="13">
        <f>IF('Données projet'!$A$62&gt;35,AI10+AH11-AQ10,IF(A11&lt;'Données projet'!$A$62,$AF$205^A11,IF(A11='Données projet'!$A$62,'Données projet'!$B$62,AI10+AH11-AQ10)))</f>
        <v>3.1662822293996018</v>
      </c>
      <c r="AJ11" s="13">
        <f>AI11*VLOOKUP('Données projet'!$B$10,Paramètres!$A$1:$I$89,3,0)*VLOOKUP('Données projet'!$B$10,Paramètres!$A$1:$I$89,5,0)</f>
        <v>3.1612161778325625</v>
      </c>
      <c r="AK11" s="13">
        <f t="shared" si="35"/>
        <v>1.2741578443203234</v>
      </c>
      <c r="AL11" s="20">
        <f t="shared" si="4"/>
        <v>7.7249430885829424</v>
      </c>
      <c r="AM11" s="59">
        <f t="shared" si="5"/>
        <v>301.05827642191628</v>
      </c>
      <c r="AN11" s="59">
        <f ca="1">AVERAGE(OFFSET($AM$3,0,0,'Données projet'!$E$10+1,1))-AVERAGE(OFFSET($H$3,0,0,'Données projet'!$E$10+1,1))</f>
        <v>525.29195699741149</v>
      </c>
      <c r="AO11" s="59">
        <f t="shared" si="36"/>
        <v>125.99812193007153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2.5115384616666665</v>
      </c>
      <c r="AI12" s="13">
        <f>IF('Données projet'!$A$62&gt;35,AI11+AH12-AQ11,IF(A12&lt;'Données projet'!$A$62,$AF$205^A12,IF(A12='Données projet'!$A$62,'Données projet'!$B$62,AI11+AH12-AQ11)))</f>
        <v>3.6569441391116189</v>
      </c>
      <c r="AJ12" s="13">
        <f>AI12*VLOOKUP('Données projet'!$B$10,Paramètres!$A$1:$I$89,3,0)*VLOOKUP('Données projet'!$B$10,Paramètres!$A$1:$I$89,5,0)</f>
        <v>3.6510930284890404</v>
      </c>
      <c r="AK12" s="13">
        <f t="shared" si="35"/>
        <v>1.4471346362405355</v>
      </c>
      <c r="AL12" s="20">
        <f t="shared" si="4"/>
        <v>8.8794131827373448</v>
      </c>
      <c r="AM12" s="59">
        <f t="shared" si="5"/>
        <v>302.21274651607064</v>
      </c>
      <c r="AN12" s="59">
        <f ca="1">AVERAGE(OFFSET($AM$3,0,0,'Données projet'!$E$10+1,1))-AVERAGE(OFFSET($H$3,0,0,'Données projet'!$E$10+1,1))</f>
        <v>525.29195699741149</v>
      </c>
      <c r="AO12" s="59">
        <f t="shared" si="36"/>
        <v>125.99812193007153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2.5115384616666665</v>
      </c>
      <c r="AI13" s="13">
        <f>IF('Données projet'!$A$62&gt;35,AI12+AH13-AQ12,IF(A13&lt;'Données projet'!$A$62,$AF$205^A13,IF(A13='Données projet'!$A$62,'Données projet'!$B$62,AI12+AH13-AQ12)))</f>
        <v>4.2236413142231752</v>
      </c>
      <c r="AJ13" s="13">
        <f>AI13*VLOOKUP('Données projet'!$B$10,Paramètres!$A$1:$I$89,3,0)*VLOOKUP('Données projet'!$B$10,Paramètres!$A$1:$I$89,5,0)</f>
        <v>4.2168834881204189</v>
      </c>
      <c r="AK13" s="13">
        <f t="shared" si="35"/>
        <v>1.6435943668534567</v>
      </c>
      <c r="AL13" s="20">
        <f t="shared" si="4"/>
        <v>10.206998930746167</v>
      </c>
      <c r="AM13" s="59">
        <f t="shared" si="5"/>
        <v>303.5403322640795</v>
      </c>
      <c r="AN13" s="59">
        <f ca="1">AVERAGE(OFFSET($AM$3,0,0,'Données projet'!$E$10+1,1))-AVERAGE(OFFSET($H$3,0,0,'Données projet'!$E$10+1,1))</f>
        <v>525.29195699741149</v>
      </c>
      <c r="AO13" s="59">
        <f t="shared" si="36"/>
        <v>125.99812193007153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2.5115384616666665</v>
      </c>
      <c r="AI14" s="13">
        <f>IF('Données projet'!$A$62&gt;35,AI13+AH14-AQ13,IF(A14&lt;'Données projet'!$A$62,$AF$205^A14,IF(A14='Données projet'!$A$62,'Données projet'!$B$62,AI13+AH14-AQ13)))</f>
        <v>4.8781565352394285</v>
      </c>
      <c r="AJ14" s="13">
        <f>AI14*VLOOKUP('Données projet'!$B$10,Paramètres!$A$1:$I$89,3,0)*VLOOKUP('Données projet'!$B$10,Paramètres!$A$1:$I$89,5,0)</f>
        <v>4.870351484783046</v>
      </c>
      <c r="AK14" s="13">
        <f t="shared" si="35"/>
        <v>1.8667250268919697</v>
      </c>
      <c r="AL14" s="20">
        <f t="shared" si="4"/>
        <v>11.733741591167318</v>
      </c>
      <c r="AM14" s="59">
        <f t="shared" si="5"/>
        <v>305.06707492450062</v>
      </c>
      <c r="AN14" s="59">
        <f ca="1">AVERAGE(OFFSET($AM$3,0,0,'Données projet'!$E$10+1,1))-AVERAGE(OFFSET($H$3,0,0,'Données projet'!$E$10+1,1))</f>
        <v>525.29195699741149</v>
      </c>
      <c r="AO14" s="59">
        <f t="shared" si="36"/>
        <v>125.99812193007153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2.5115384616666665</v>
      </c>
      <c r="AI15" s="13">
        <f>IF('Données projet'!$A$62&gt;35,AI14+AH15-AQ14,IF(A15&lt;'Données projet'!$A$62,$AF$205^A15,IF(A15='Données projet'!$A$62,'Données projet'!$B$62,AI14+AH15-AQ14)))</f>
        <v>5.6340984974657715</v>
      </c>
      <c r="AJ15" s="13">
        <f>AI15*VLOOKUP('Données projet'!$B$10,Paramètres!$A$1:$I$89,3,0)*VLOOKUP('Données projet'!$B$10,Paramètres!$A$1:$I$89,5,0)</f>
        <v>5.6250839398698265</v>
      </c>
      <c r="AK15" s="13">
        <f t="shared" si="35"/>
        <v>2.1201474015124306</v>
      </c>
      <c r="AL15" s="20">
        <f t="shared" si="4"/>
        <v>13.48961125290743</v>
      </c>
      <c r="AM15" s="59">
        <f t="shared" si="5"/>
        <v>306.82294458624074</v>
      </c>
      <c r="AN15" s="59">
        <f ca="1">AVERAGE(OFFSET($AM$3,0,0,'Données projet'!$E$10+1,1))-AVERAGE(OFFSET($H$3,0,0,'Données projet'!$E$10+1,1))</f>
        <v>525.29195699741149</v>
      </c>
      <c r="AO15" s="59">
        <f t="shared" si="36"/>
        <v>125.99812193007153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2.5115384616666665</v>
      </c>
      <c r="AI16" s="13">
        <f>IF('Données projet'!$A$62&gt;35,AI15+AH16-AQ15,IF(A16&lt;'Données projet'!$A$62,$AF$205^A16,IF(A16='Données projet'!$A$62,'Données projet'!$B$62,AI15+AH16-AQ15)))</f>
        <v>6.5071847633089641</v>
      </c>
      <c r="AJ16" s="13">
        <f>AI16*VLOOKUP('Données projet'!$B$10,Paramètres!$A$1:$I$89,3,0)*VLOOKUP('Données projet'!$B$10,Paramètres!$A$1:$I$89,5,0)</f>
        <v>6.4967732676876695</v>
      </c>
      <c r="AK16" s="13">
        <f t="shared" si="35"/>
        <v>2.4079738254883565</v>
      </c>
      <c r="AL16" s="20">
        <f t="shared" si="4"/>
        <v>15.509101187281574</v>
      </c>
      <c r="AM16" s="59">
        <f t="shared" si="5"/>
        <v>308.84243452061492</v>
      </c>
      <c r="AN16" s="59">
        <f ca="1">AVERAGE(OFFSET($AM$3,0,0,'Données projet'!$E$10+1,1))-AVERAGE(OFFSET($H$3,0,0,'Données projet'!$E$10+1,1))</f>
        <v>525.29195699741149</v>
      </c>
      <c r="AO16" s="59">
        <f t="shared" si="36"/>
        <v>125.99812193007153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2.5115384616666665</v>
      </c>
      <c r="AI17" s="13">
        <f>IF('Données projet'!$A$62&gt;35,AI16+AH17-AQ16,IF(A17&lt;'Données projet'!$A$62,$AF$205^A17,IF(A17='Données projet'!$A$62,'Données projet'!$B$62,AI16+AH17-AQ16)))</f>
        <v>7.5155685621908308</v>
      </c>
      <c r="AJ17" s="13">
        <f>AI17*VLOOKUP('Données projet'!$B$10,Paramètres!$A$1:$I$89,3,0)*VLOOKUP('Données projet'!$B$10,Paramètres!$A$1:$I$89,5,0)</f>
        <v>7.5035436524913264</v>
      </c>
      <c r="AK17" s="13">
        <f t="shared" si="35"/>
        <v>2.7348749148765434</v>
      </c>
      <c r="AL17" s="20">
        <f t="shared" si="4"/>
        <v>17.831912338165704</v>
      </c>
      <c r="AM17" s="59">
        <f t="shared" si="5"/>
        <v>311.16524567149901</v>
      </c>
      <c r="AN17" s="59">
        <f ca="1">AVERAGE(OFFSET($AM$3,0,0,'Données projet'!$E$10+1,1))-AVERAGE(OFFSET($H$3,0,0,'Données projet'!$E$10+1,1))</f>
        <v>525.29195699741149</v>
      </c>
      <c r="AO17" s="59">
        <f t="shared" si="36"/>
        <v>125.99812193007153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2.5115384616666665</v>
      </c>
      <c r="AI18" s="13">
        <f>IF('Données projet'!$A$62&gt;35,AI17+AH18-AQ17,IF(A18&lt;'Données projet'!$A$62,$AF$205^A18,IF(A18='Données projet'!$A$62,'Données projet'!$B$62,AI17+AH18-AQ17)))</f>
        <v>8.6802162329057069</v>
      </c>
      <c r="AJ18" s="13">
        <f>AI18*VLOOKUP('Données projet'!$B$10,Paramètres!$A$1:$I$89,3,0)*VLOOKUP('Données projet'!$B$10,Paramètres!$A$1:$I$89,5,0)</f>
        <v>8.6663278869330593</v>
      </c>
      <c r="AK18" s="13">
        <f t="shared" si="35"/>
        <v>3.1061553580234897</v>
      </c>
      <c r="AL18" s="20">
        <f t="shared" si="4"/>
        <v>20.503741651632655</v>
      </c>
      <c r="AM18" s="59">
        <f t="shared" si="5"/>
        <v>313.83707498496597</v>
      </c>
      <c r="AN18" s="59">
        <f ca="1">AVERAGE(OFFSET($AM$3,0,0,'Données projet'!$E$10+1,1))-AVERAGE(OFFSET($H$3,0,0,'Données projet'!$E$10+1,1))</f>
        <v>525.29195699741149</v>
      </c>
      <c r="AO18" s="59">
        <f t="shared" si="36"/>
        <v>125.99812193007153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2.5115384616666665</v>
      </c>
      <c r="AI19" s="13">
        <f>IF('Données projet'!$A$62&gt;35,AI18+AH19-AQ18,IF(A19&lt;'Données projet'!$A$62,$AF$205^A19,IF(A19='Données projet'!$A$62,'Données projet'!$B$62,AI18+AH19-AQ18)))</f>
        <v>10.025343156211713</v>
      </c>
      <c r="AJ19" s="13">
        <f>AI19*VLOOKUP('Données projet'!$B$10,Paramètres!$A$1:$I$89,3,0)*VLOOKUP('Données projet'!$B$10,Paramètres!$A$1:$I$89,5,0)</f>
        <v>10.009302607161775</v>
      </c>
      <c r="AK19" s="13">
        <f t="shared" si="35"/>
        <v>3.5278399957877298</v>
      </c>
      <c r="AL19" s="20">
        <f t="shared" si="4"/>
        <v>23.577190033470387</v>
      </c>
      <c r="AM19" s="59">
        <f t="shared" si="5"/>
        <v>316.91052336680372</v>
      </c>
      <c r="AN19" s="59">
        <f ca="1">AVERAGE(OFFSET($AM$3,0,0,'Données projet'!$E$10+1,1))-AVERAGE(OFFSET($H$3,0,0,'Données projet'!$E$10+1,1))</f>
        <v>525.29195699741149</v>
      </c>
      <c r="AO19" s="59">
        <f t="shared" si="36"/>
        <v>125.99812193007153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2.5115384616666665</v>
      </c>
      <c r="AI20" s="13">
        <f>IF('Données projet'!$A$62&gt;35,AI19+AH20-AQ19,IF(A20&lt;'Données projet'!$A$62,$AF$205^A20,IF(A20='Données projet'!$A$62,'Données projet'!$B$62,AI19+AH20-AQ19)))</f>
        <v>11.578917241576145</v>
      </c>
      <c r="AJ20" s="13">
        <f>AI20*VLOOKUP('Données projet'!$B$10,Paramètres!$A$1:$I$89,3,0)*VLOOKUP('Données projet'!$B$10,Paramètres!$A$1:$I$89,5,0)</f>
        <v>11.560390973989623</v>
      </c>
      <c r="AK20" s="13">
        <f t="shared" si="35"/>
        <v>4.0067715878187737</v>
      </c>
      <c r="AL20" s="20">
        <f t="shared" si="4"/>
        <v>27.112808128482957</v>
      </c>
      <c r="AM20" s="59">
        <f t="shared" si="5"/>
        <v>320.4461414618163</v>
      </c>
      <c r="AN20" s="59">
        <f ca="1">AVERAGE(OFFSET($AM$3,0,0,'Données projet'!$E$10+1,1))-AVERAGE(OFFSET($H$3,0,0,'Données projet'!$E$10+1,1))</f>
        <v>525.29195699741149</v>
      </c>
      <c r="AO20" s="59">
        <f t="shared" si="36"/>
        <v>125.99812193007153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2.5115384616666665</v>
      </c>
      <c r="AI21" s="13">
        <f>IF('Données projet'!$A$62&gt;35,AI20+AH21-AQ20,IF(A21&lt;'Données projet'!$A$62,$AF$205^A21,IF(A21='Données projet'!$A$62,'Données projet'!$B$62,AI20+AH21-AQ20)))</f>
        <v>13.373240436582819</v>
      </c>
      <c r="AJ21" s="13">
        <f>AI21*VLOOKUP('Données projet'!$B$10,Paramètres!$A$1:$I$89,3,0)*VLOOKUP('Données projet'!$B$10,Paramètres!$A$1:$I$89,5,0)</f>
        <v>13.351843251884288</v>
      </c>
      <c r="AK21" s="13">
        <f t="shared" si="35"/>
        <v>4.5507218513653243</v>
      </c>
      <c r="AL21" s="20">
        <f t="shared" si="4"/>
        <v>31.180300888159739</v>
      </c>
      <c r="AM21" s="59">
        <f t="shared" si="5"/>
        <v>324.51363422149308</v>
      </c>
      <c r="AN21" s="59">
        <f ca="1">AVERAGE(OFFSET($AM$3,0,0,'Données projet'!$E$10+1,1))-AVERAGE(OFFSET($H$3,0,0,'Données projet'!$E$10+1,1))</f>
        <v>525.29195699741149</v>
      </c>
      <c r="AO21" s="59">
        <f t="shared" si="36"/>
        <v>125.99812193007153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2.5115384616666665</v>
      </c>
      <c r="AI22" s="13">
        <f>IF('Données projet'!$A$62&gt;35,AI21+AH22-AQ21,IF(A22&lt;'Données projet'!$A$62,$AF$205^A22,IF(A22='Données projet'!$A$62,'Données projet'!$B$62,AI21+AH22-AQ21)))</f>
        <v>15.445620349758135</v>
      </c>
      <c r="AJ22" s="13">
        <f>AI22*VLOOKUP('Données projet'!$B$10,Paramètres!$A$1:$I$89,3,0)*VLOOKUP('Données projet'!$B$10,Paramètres!$A$1:$I$89,5,0)</f>
        <v>15.420907357198523</v>
      </c>
      <c r="AK22" s="13">
        <f t="shared" si="35"/>
        <v>5.1685175744613767</v>
      </c>
      <c r="AL22" s="20">
        <f t="shared" si="4"/>
        <v>35.859915089307655</v>
      </c>
      <c r="AM22" s="59">
        <f t="shared" si="5"/>
        <v>329.19324842264098</v>
      </c>
      <c r="AN22" s="59">
        <f ca="1">AVERAGE(OFFSET($AM$3,0,0,'Données projet'!$E$10+1,1))-AVERAGE(OFFSET($H$3,0,0,'Données projet'!$E$10+1,1))</f>
        <v>525.29195699741149</v>
      </c>
      <c r="AO22" s="59">
        <f t="shared" si="36"/>
        <v>125.99812193007153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2.5115384616666665</v>
      </c>
      <c r="AI23" s="13">
        <f>IF('Données projet'!$A$62&gt;35,AI22+AH23-AQ22,IF(A23&lt;'Données projet'!$A$62,$AF$205^A23,IF(A23='Données projet'!$A$62,'Données projet'!$B$62,AI22+AH23-AQ22)))</f>
        <v>17.839145951212871</v>
      </c>
      <c r="AJ23" s="13">
        <f>AI23*VLOOKUP('Données projet'!$B$10,Paramètres!$A$1:$I$89,3,0)*VLOOKUP('Données projet'!$B$10,Paramètres!$A$1:$I$89,5,0)</f>
        <v>17.81060331769093</v>
      </c>
      <c r="AK23" s="13">
        <f t="shared" si="35"/>
        <v>5.8701838499536976</v>
      </c>
      <c r="AL23" s="20">
        <f t="shared" si="4"/>
        <v>41.24403765031439</v>
      </c>
      <c r="AM23" s="59">
        <f t="shared" si="5"/>
        <v>334.57737098364771</v>
      </c>
      <c r="AN23" s="59">
        <f ca="1">AVERAGE(OFFSET($AM$3,0,0,'Données projet'!$E$10+1,1))-AVERAGE(OFFSET($H$3,0,0,'Données projet'!$E$10+1,1))</f>
        <v>525.29195699741149</v>
      </c>
      <c r="AO23" s="59">
        <f t="shared" si="36"/>
        <v>125.99812193007153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2.5115384616666665</v>
      </c>
      <c r="AI24" s="13">
        <f>IF('Données projet'!$A$62&gt;35,AI23+AH24-AQ23,IF(A24&lt;'Données projet'!$A$62,$AF$205^A24,IF(A24='Données projet'!$A$62,'Données projet'!$B$62,AI23+AH24-AQ23)))</f>
        <v>20.603583479485028</v>
      </c>
      <c r="AJ24" s="13">
        <f>AI24*VLOOKUP('Données projet'!$B$10,Paramètres!$A$1:$I$89,3,0)*VLOOKUP('Données projet'!$B$10,Paramètres!$A$1:$I$89,5,0)</f>
        <v>20.570617745917854</v>
      </c>
      <c r="AK24" s="13">
        <f t="shared" si="35"/>
        <v>6.667106754657449</v>
      </c>
      <c r="AL24" s="20">
        <f t="shared" si="4"/>
        <v>47.439036838501984</v>
      </c>
      <c r="AM24" s="59">
        <f t="shared" si="5"/>
        <v>340.77237017183529</v>
      </c>
      <c r="AN24" s="59">
        <f ca="1">AVERAGE(OFFSET($AM$3,0,0,'Données projet'!$E$10+1,1))-AVERAGE(OFFSET($H$3,0,0,'Données projet'!$E$10+1,1))</f>
        <v>525.29195699741149</v>
      </c>
      <c r="AO24" s="59">
        <f t="shared" si="36"/>
        <v>125.99812193007153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2.5115384616666665</v>
      </c>
      <c r="AI25" s="13">
        <f>IF('Données projet'!$A$62&gt;35,AI24+AH25-AQ24,IF(A25&lt;'Données projet'!$A$62,$AF$205^A25,IF(A25='Données projet'!$A$62,'Données projet'!$B$62,AI24+AH25-AQ24)))</f>
        <v>23.796411182299146</v>
      </c>
      <c r="AJ25" s="13">
        <f>AI25*VLOOKUP('Données projet'!$B$10,Paramètres!$A$1:$I$89,3,0)*VLOOKUP('Données projet'!$B$10,Paramètres!$A$1:$I$89,5,0)</f>
        <v>23.75833692440747</v>
      </c>
      <c r="AK25" s="13">
        <f t="shared" si="35"/>
        <v>7.5722181134666924</v>
      </c>
      <c r="AL25" s="20">
        <f t="shared" si="4"/>
        <v>54.567383357630831</v>
      </c>
      <c r="AM25" s="59">
        <f t="shared" si="5"/>
        <v>347.90071669096415</v>
      </c>
      <c r="AN25" s="59">
        <f ca="1">AVERAGE(OFFSET($AM$3,0,0,'Données projet'!$E$10+1,1))-AVERAGE(OFFSET($H$3,0,0,'Données projet'!$E$10+1,1))</f>
        <v>525.29195699741149</v>
      </c>
      <c r="AO25" s="59">
        <f t="shared" si="36"/>
        <v>125.99812193007153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2.5115384616666665</v>
      </c>
      <c r="AI26" s="13">
        <f>IF('Données projet'!$A$62&gt;35,AI25+AH26-AQ25,IF(A26&lt;'Données projet'!$A$62,$AF$205^A26,IF(A26='Données projet'!$A$62,'Données projet'!$B$62,AI25+AH26-AQ25)))</f>
        <v>27.4840144055953</v>
      </c>
      <c r="AJ26" s="13">
        <f>AI26*VLOOKUP('Données projet'!$B$10,Paramètres!$A$1:$I$89,3,0)*VLOOKUP('Données projet'!$B$10,Paramètres!$A$1:$I$89,5,0)</f>
        <v>27.440039982546352</v>
      </c>
      <c r="AK26" s="13">
        <f t="shared" si="35"/>
        <v>8.6002053466232624</v>
      </c>
      <c r="AL26" s="20">
        <f t="shared" si="4"/>
        <v>62.770093948303746</v>
      </c>
      <c r="AM26" s="59">
        <f t="shared" si="5"/>
        <v>356.10342728163704</v>
      </c>
      <c r="AN26" s="59">
        <f ca="1">AVERAGE(OFFSET($AM$3,0,0,'Données projet'!$E$10+1,1))-AVERAGE(OFFSET($H$3,0,0,'Données projet'!$E$10+1,1))</f>
        <v>525.29195699741149</v>
      </c>
      <c r="AO26" s="59">
        <f t="shared" si="36"/>
        <v>125.99812193007153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2.5115384616666665</v>
      </c>
      <c r="AI27" s="13">
        <f>IF('Données projet'!$A$62&gt;35,AI26+AH27-AQ26,IF(A27&lt;'Données projet'!$A$62,$AF$205^A27,IF(A27='Données projet'!$A$62,'Données projet'!$B$62,AI26+AH27-AQ26)))</f>
        <v>31.743065879146062</v>
      </c>
      <c r="AJ27" s="13">
        <f>AI27*VLOOKUP('Données projet'!$B$10,Paramètres!$A$1:$I$89,3,0)*VLOOKUP('Données projet'!$B$10,Paramètres!$A$1:$I$89,5,0)</f>
        <v>31.692276973739432</v>
      </c>
      <c r="AK27" s="13">
        <f t="shared" si="35"/>
        <v>9.767749805377111</v>
      </c>
      <c r="AL27" s="20">
        <f t="shared" si="4"/>
        <v>72.209546640294647</v>
      </c>
      <c r="AM27" s="59">
        <f t="shared" si="5"/>
        <v>365.54287997362798</v>
      </c>
      <c r="AN27" s="59">
        <f ca="1">AVERAGE(OFFSET($AM$3,0,0,'Données projet'!$E$10+1,1))-AVERAGE(OFFSET($H$3,0,0,'Données projet'!$E$10+1,1))</f>
        <v>525.29195699741149</v>
      </c>
      <c r="AO27" s="59">
        <f t="shared" si="36"/>
        <v>125.99812193007153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2.5115384616666665</v>
      </c>
      <c r="AI28" s="13">
        <f>IF('Données projet'!$A$62&gt;35,AI27+AH28-AQ27,IF(A28&lt;'Données projet'!$A$62,$AF$205^A28,IF(A28='Données projet'!$A$62,'Données projet'!$B$62,AI27+AH28-AQ27)))</f>
        <v>36.662119897691205</v>
      </c>
      <c r="AJ28" s="13">
        <f>AI28*VLOOKUP('Données projet'!$B$10,Paramètres!$A$1:$I$89,3,0)*VLOOKUP('Données projet'!$B$10,Paramètres!$A$1:$I$89,5,0)</f>
        <v>36.603460505854905</v>
      </c>
      <c r="AK28" s="13">
        <f t="shared" si="35"/>
        <v>11.093797463557713</v>
      </c>
      <c r="AL28" s="20">
        <f t="shared" si="4"/>
        <v>83.072724296726975</v>
      </c>
      <c r="AM28" s="59">
        <f t="shared" si="5"/>
        <v>376.40605763006027</v>
      </c>
      <c r="AN28" s="59">
        <f ca="1">AVERAGE(OFFSET($AM$3,0,0,'Données projet'!$E$10+1,1))-AVERAGE(OFFSET($H$3,0,0,'Données projet'!$E$10+1,1))</f>
        <v>525.29195699741149</v>
      </c>
      <c r="AO28" s="59">
        <f t="shared" si="36"/>
        <v>125.99812193007153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2.5115384616666665</v>
      </c>
      <c r="AI29" s="13">
        <f>IF('Données projet'!$A$62&gt;35,AI28+AH29-AQ28,IF(A29&lt;'Données projet'!$A$62,$AF$205^A29,IF(A29='Données projet'!$A$62,'Données projet'!$B$62,AI28+AH29-AQ28)))</f>
        <v>42.343453543840354</v>
      </c>
      <c r="AJ29" s="13">
        <f>AI29*VLOOKUP('Données projet'!$B$10,Paramètres!$A$1:$I$89,3,0)*VLOOKUP('Données projet'!$B$10,Paramètres!$A$1:$I$89,5,0)</f>
        <v>42.27570401817021</v>
      </c>
      <c r="AK29" s="13">
        <f t="shared" si="35"/>
        <v>12.599866357621959</v>
      </c>
      <c r="AL29" s="20">
        <f t="shared" si="4"/>
        <v>95.57495173783802</v>
      </c>
      <c r="AM29" s="59">
        <f t="shared" si="5"/>
        <v>388.90828507117135</v>
      </c>
      <c r="AN29" s="59">
        <f ca="1">AVERAGE(OFFSET($AM$3,0,0,'Données projet'!$E$10+1,1))-AVERAGE(OFFSET($H$3,0,0,'Données projet'!$E$10+1,1))</f>
        <v>525.29195699741149</v>
      </c>
      <c r="AO29" s="59">
        <f t="shared" si="36"/>
        <v>125.99812193007153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2.5115384616666665</v>
      </c>
      <c r="AI30" s="13">
        <f>IF('Données projet'!$A$62&gt;35,AI29+AH30-AQ29,IF(A30&lt;'Données projet'!$A$62,$AF$205^A30,IF(A30='Données projet'!$A$62,'Données projet'!$B$62,AI29+AH30-AQ29)))</f>
        <v>48.90519323549205</v>
      </c>
      <c r="AJ30" s="13">
        <f>AI30*VLOOKUP('Données projet'!$B$10,Paramètres!$A$1:$I$89,3,0)*VLOOKUP('Données projet'!$B$10,Paramètres!$A$1:$I$89,5,0)</f>
        <v>48.826944926315264</v>
      </c>
      <c r="AK30" s="13">
        <f t="shared" si="35"/>
        <v>14.31039576406882</v>
      </c>
      <c r="AL30" s="20">
        <f t="shared" si="4"/>
        <v>109.96420170241895</v>
      </c>
      <c r="AM30" s="59">
        <f t="shared" si="5"/>
        <v>403.29753503575228</v>
      </c>
      <c r="AN30" s="59">
        <f ca="1">AVERAGE(OFFSET($AM$3,0,0,'Données projet'!$E$10+1,1))-AVERAGE(OFFSET($H$3,0,0,'Données projet'!$E$10+1,1))</f>
        <v>525.29195699741149</v>
      </c>
      <c r="AO30" s="59">
        <f t="shared" si="36"/>
        <v>125.99812193007153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2.5115384616666665</v>
      </c>
      <c r="AI31" s="13">
        <f>IF('Données projet'!$A$62&gt;35,AI30+AH31-AQ30,IF(A31&lt;'Données projet'!$A$62,$AF$205^A31,IF(A31='Données projet'!$A$62,'Données projet'!$B$62,AI30+AH31-AQ30)))</f>
        <v>56.483770812991168</v>
      </c>
      <c r="AJ31" s="13">
        <f>AI31*VLOOKUP('Données projet'!$B$10,Paramètres!$A$1:$I$89,3,0)*VLOOKUP('Données projet'!$B$10,Paramètres!$A$1:$I$89,5,0)</f>
        <v>56.393396779690391</v>
      </c>
      <c r="AK31" s="13">
        <f t="shared" si="35"/>
        <v>16.253142780391315</v>
      </c>
      <c r="AL31" s="20">
        <f t="shared" si="4"/>
        <v>126.52605640047564</v>
      </c>
      <c r="AM31" s="59">
        <f t="shared" si="5"/>
        <v>419.85938973380894</v>
      </c>
      <c r="AN31" s="59">
        <f ca="1">AVERAGE(OFFSET($AM$3,0,0,'Données projet'!$E$10+1,1))-AVERAGE(OFFSET($H$3,0,0,'Données projet'!$E$10+1,1))</f>
        <v>525.29195699741149</v>
      </c>
      <c r="AO31" s="59">
        <f t="shared" si="36"/>
        <v>125.99812193007153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2.5115384616666665</v>
      </c>
      <c r="AI32" s="13">
        <f>IF('Données projet'!$A$62&gt;35,AI31+AH32-AQ31,IF(A32&lt;'Données projet'!$A$62,$AF$205^A32,IF(A32='Données projet'!$A$62,'Données projet'!$B$62,AI31+AH32-AQ31)))</f>
        <v>65.236760233044663</v>
      </c>
      <c r="AJ32" s="13">
        <f>AI32*VLOOKUP('Données projet'!$B$10,Paramètres!$A$1:$I$89,3,0)*VLOOKUP('Données projet'!$B$10,Paramètres!$A$1:$I$89,5,0)</f>
        <v>65.132381416671791</v>
      </c>
      <c r="AK32" s="13">
        <f t="shared" si="35"/>
        <v>18.459632744963127</v>
      </c>
      <c r="AL32" s="20">
        <f t="shared" si="4"/>
        <v>145.58942466484748</v>
      </c>
      <c r="AM32" s="59">
        <f t="shared" si="5"/>
        <v>438.92275799818083</v>
      </c>
      <c r="AN32" s="59">
        <f ca="1">AVERAGE(OFFSET($AM$3,0,0,'Données projet'!$E$10+1,1))-AVERAGE(OFFSET($H$3,0,0,'Données projet'!$E$10+1,1))</f>
        <v>525.29195699741149</v>
      </c>
      <c r="AO32" s="59">
        <f t="shared" si="36"/>
        <v>125.99812193007153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75.346153849999993</v>
      </c>
      <c r="AG33" s="12">
        <f>VLOOKUP(A33,'Données projet'!$A$61:$I$81,9,0)</f>
        <v>2.5115384616666665</v>
      </c>
      <c r="AH33" s="12">
        <f t="array" ref="AH33">INDEX(AG:AG,MIN(IF(ISNUMBER(AG33:AG229),ROW(AG33:AG229),"")))</f>
        <v>2.5115384616666665</v>
      </c>
      <c r="AI33" s="13">
        <f>IF('Données projet'!$A$62&gt;35,AI32+AH33-AQ32,IF(A33&lt;'Données projet'!$A$62,$AF$205^A33,IF(A33='Données projet'!$A$62,'Données projet'!$B$62,AI32+AH33-AQ32)))</f>
        <v>75.346153849999993</v>
      </c>
      <c r="AJ33" s="13">
        <f>AI33*VLOOKUP('Données projet'!$B$10,Paramètres!$A$1:$I$89,3,0)*VLOOKUP('Données projet'!$B$10,Paramètres!$A$1:$I$89,5,0)</f>
        <v>75.22560000384</v>
      </c>
      <c r="AK33" s="13">
        <f t="shared" si="35"/>
        <v>20.965670804911962</v>
      </c>
      <c r="AL33" s="20">
        <f t="shared" si="4"/>
        <v>167.53312999190965</v>
      </c>
      <c r="AM33" s="59">
        <f t="shared" si="5"/>
        <v>460.86646332524299</v>
      </c>
      <c r="AN33" s="59">
        <f ca="1">AVERAGE(OFFSET($AM$3,0,0,'Données projet'!$E$10+1,1))-AVERAGE(OFFSET($H$3,0,0,'Données projet'!$E$10+1,1))</f>
        <v>525.29195699741149</v>
      </c>
      <c r="AO33" s="59">
        <f t="shared" si="36"/>
        <v>125.99812193007153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8.0511538458333352</v>
      </c>
      <c r="AI34" s="13">
        <f>IF('Données projet'!$A$62&gt;35,AI33+AH34-AQ33,IF(A34&lt;'Données projet'!$A$62,$AF$205^A34,IF(A34='Données projet'!$A$62,'Données projet'!$B$62,AI33+AH34-AQ33)))</f>
        <v>83.397307695833334</v>
      </c>
      <c r="AJ34" s="13">
        <f>AI34*VLOOKUP('Données projet'!$B$10,Paramètres!$A$1:$I$89,3,0)*VLOOKUP('Données projet'!$B$10,Paramètres!$A$1:$I$89,5,0)</f>
        <v>83.263872003520007</v>
      </c>
      <c r="AK34" s="13">
        <f t="shared" si="35"/>
        <v>22.933351060509246</v>
      </c>
      <c r="AL34" s="20">
        <f t="shared" si="4"/>
        <v>184.96016350318428</v>
      </c>
      <c r="AM34" s="59">
        <f t="shared" si="5"/>
        <v>478.29349683651759</v>
      </c>
      <c r="AN34" s="59">
        <f ca="1">AVERAGE(OFFSET($AM$3,0,0,'Données projet'!$E$10+1,1))-AVERAGE(OFFSET($H$3,0,0,'Données projet'!$E$10+1,1))</f>
        <v>525.29195699741149</v>
      </c>
      <c r="AO34" s="59">
        <f t="shared" si="36"/>
        <v>125.99812193007153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8.0511538458333352</v>
      </c>
      <c r="AI35" s="13">
        <f>IF('Données projet'!$A$62&gt;35,AI34+AH35-AQ34,IF(A35&lt;'Données projet'!$A$62,$AF$205^A35,IF(A35='Données projet'!$A$62,'Données projet'!$B$62,AI34+AH35-AQ34)))</f>
        <v>91.448461541666674</v>
      </c>
      <c r="AJ35" s="13">
        <f>AI35*VLOOKUP('Données projet'!$B$10,Paramètres!$A$1:$I$89,3,0)*VLOOKUP('Données projet'!$B$10,Paramètres!$A$1:$I$89,5,0)</f>
        <v>91.302144003200013</v>
      </c>
      <c r="AK35" s="13">
        <f t="shared" si="35"/>
        <v>24.879007741685818</v>
      </c>
      <c r="AL35" s="20">
        <f t="shared" si="4"/>
        <v>202.34883928900945</v>
      </c>
      <c r="AM35" s="59">
        <f t="shared" si="5"/>
        <v>495.68217262234276</v>
      </c>
      <c r="AN35" s="59">
        <f ca="1">AVERAGE(OFFSET($AM$3,0,0,'Données projet'!$E$10+1,1))-AVERAGE(OFFSET($H$3,0,0,'Données projet'!$E$10+1,1))</f>
        <v>525.29195699741149</v>
      </c>
      <c r="AO35" s="59">
        <f t="shared" si="36"/>
        <v>125.99812193007153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8.0511538458333352</v>
      </c>
      <c r="AI36" s="13">
        <f>IF('Données projet'!$A$62&gt;35,AI35+AH36-AQ35,IF(A36&lt;'Données projet'!$A$62,$AF$205^A36,IF(A36='Données projet'!$A$62,'Données projet'!$B$62,AI35+AH36-AQ35)))</f>
        <v>99.499615387500015</v>
      </c>
      <c r="AJ36" s="13">
        <f>AI36*VLOOKUP('Données projet'!$B$10,Paramètres!$A$1:$I$89,3,0)*VLOOKUP('Données projet'!$B$10,Paramètres!$A$1:$I$89,5,0)</f>
        <v>99.340416002880019</v>
      </c>
      <c r="AK36" s="13">
        <f t="shared" si="35"/>
        <v>26.804800286559001</v>
      </c>
      <c r="AL36" s="20">
        <f t="shared" si="4"/>
        <v>219.70291837077295</v>
      </c>
      <c r="AM36" s="59">
        <f t="shared" si="5"/>
        <v>513.03625170410623</v>
      </c>
      <c r="AN36" s="59">
        <f ca="1">AVERAGE(OFFSET($AM$3,0,0,'Données projet'!$E$10+1,1))-AVERAGE(OFFSET($H$3,0,0,'Données projet'!$E$10+1,1))</f>
        <v>525.29195699741149</v>
      </c>
      <c r="AO36" s="59">
        <f t="shared" si="36"/>
        <v>125.99812193007153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8.0511538458333352</v>
      </c>
      <c r="AI37" s="13">
        <f>IF('Données projet'!$A$62&gt;35,AI36+AH37-AQ36,IF(A37&lt;'Données projet'!$A$62,$AF$205^A37,IF(A37='Données projet'!$A$62,'Données projet'!$B$62,AI36+AH37-AQ36)))</f>
        <v>107.55076923333336</v>
      </c>
      <c r="AJ37" s="13">
        <f>AI37*VLOOKUP('Données projet'!$B$10,Paramètres!$A$1:$I$89,3,0)*VLOOKUP('Données projet'!$B$10,Paramètres!$A$1:$I$89,5,0)</f>
        <v>107.37868800256003</v>
      </c>
      <c r="AK37" s="13">
        <f t="shared" si="35"/>
        <v>28.712518768097134</v>
      </c>
      <c r="AL37" s="20">
        <f t="shared" si="4"/>
        <v>237.02551845889454</v>
      </c>
      <c r="AM37" s="59">
        <f t="shared" si="5"/>
        <v>530.35885179222782</v>
      </c>
      <c r="AN37" s="59">
        <f ca="1">AVERAGE(OFFSET($AM$3,0,0,'Données projet'!$E$10+1,1))-AVERAGE(OFFSET($H$3,0,0,'Données projet'!$E$10+1,1))</f>
        <v>525.29195699741149</v>
      </c>
      <c r="AO37" s="59">
        <f t="shared" si="36"/>
        <v>125.99812193007153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8.0511538458333352</v>
      </c>
      <c r="AI38" s="13">
        <f>IF('Données projet'!$A$62&gt;35,AI37+AH38-AQ37,IF(A38&lt;'Données projet'!$A$62,$AF$205^A38,IF(A38='Données projet'!$A$62,'Données projet'!$B$62,AI37+AH38-AQ37)))</f>
        <v>115.6019230791667</v>
      </c>
      <c r="AJ38" s="13">
        <f>AI38*VLOOKUP('Données projet'!$B$10,Paramètres!$A$1:$I$89,3,0)*VLOOKUP('Données projet'!$B$10,Paramètres!$A$1:$I$89,5,0)</f>
        <v>115.41696000224005</v>
      </c>
      <c r="AK38" s="13">
        <f t="shared" si="35"/>
        <v>30.603670043824533</v>
      </c>
      <c r="AL38" s="20">
        <f t="shared" si="4"/>
        <v>254.31926399689578</v>
      </c>
      <c r="AM38" s="59">
        <f t="shared" si="5"/>
        <v>547.65259733022913</v>
      </c>
      <c r="AN38" s="59">
        <f ca="1">AVERAGE(OFFSET($AM$3,0,0,'Données projet'!$E$10+1,1))-AVERAGE(OFFSET($H$3,0,0,'Données projet'!$E$10+1,1))</f>
        <v>525.29195699741149</v>
      </c>
      <c r="AO38" s="59">
        <f t="shared" si="36"/>
        <v>125.99812193007153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8.0511538458333352</v>
      </c>
      <c r="AI39" s="13">
        <f>IF('Données projet'!$A$62&gt;35,AI38+AH39-AQ38,IF(A39&lt;'Données projet'!$A$62,$AF$205^A39,IF(A39='Données projet'!$A$62,'Données projet'!$B$62,AI38+AH39-AQ38)))</f>
        <v>123.65307692500004</v>
      </c>
      <c r="AJ39" s="13">
        <f>AI39*VLOOKUP('Données projet'!$B$10,Paramètres!$A$1:$I$89,3,0)*VLOOKUP('Données projet'!$B$10,Paramètres!$A$1:$I$89,5,0)</f>
        <v>123.45523200192005</v>
      </c>
      <c r="AK39" s="13">
        <f t="shared" si="35"/>
        <v>32.479539193937974</v>
      </c>
      <c r="AL39" s="20">
        <f t="shared" si="4"/>
        <v>271.58639316611936</v>
      </c>
      <c r="AM39" s="59">
        <f t="shared" si="5"/>
        <v>564.91972649945274</v>
      </c>
      <c r="AN39" s="59">
        <f ca="1">AVERAGE(OFFSET($AM$3,0,0,'Données projet'!$E$10+1,1))-AVERAGE(OFFSET($H$3,0,0,'Données projet'!$E$10+1,1))</f>
        <v>525.29195699741149</v>
      </c>
      <c r="AO39" s="59">
        <f t="shared" si="36"/>
        <v>125.99812193007153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8.0511538458333352</v>
      </c>
      <c r="AI40" s="13">
        <f>IF('Données projet'!$A$62&gt;35,AI39+AH40-AQ39,IF(A40&lt;'Données projet'!$A$62,$AF$205^A40,IF(A40='Données projet'!$A$62,'Données projet'!$B$62,AI39+AH40-AQ39)))</f>
        <v>131.70423077083336</v>
      </c>
      <c r="AJ40" s="13">
        <f>AI40*VLOOKUP('Données projet'!$B$10,Paramètres!$A$1:$I$89,3,0)*VLOOKUP('Données projet'!$B$10,Paramètres!$A$1:$I$89,5,0)</f>
        <v>131.49350400160006</v>
      </c>
      <c r="AK40" s="13">
        <f t="shared" si="35"/>
        <v>34.341234489719881</v>
      </c>
      <c r="AL40" s="20">
        <f t="shared" si="4"/>
        <v>288.8288362057155</v>
      </c>
      <c r="AM40" s="59">
        <f t="shared" si="5"/>
        <v>582.16216953904882</v>
      </c>
      <c r="AN40" s="59">
        <f ca="1">AVERAGE(OFFSET($AM$3,0,0,'Données projet'!$E$10+1,1))-AVERAGE(OFFSET($H$3,0,0,'Données projet'!$E$10+1,1))</f>
        <v>525.29195699741149</v>
      </c>
      <c r="AO40" s="59">
        <f t="shared" si="36"/>
        <v>125.99812193007153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8.0511538458333352</v>
      </c>
      <c r="AI41" s="13">
        <f>IF('Données projet'!$A$62&gt;35,AI40+AH41-AQ40,IF(A41&lt;'Données projet'!$A$62,$AF$205^A41,IF(A41='Données projet'!$A$62,'Données projet'!$B$62,AI40+AH41-AQ40)))</f>
        <v>139.7553846166667</v>
      </c>
      <c r="AJ41" s="13">
        <f>AI41*VLOOKUP('Données projet'!$B$10,Paramètres!$A$1:$I$89,3,0)*VLOOKUP('Données projet'!$B$10,Paramètres!$A$1:$I$89,5,0)</f>
        <v>139.53177600128004</v>
      </c>
      <c r="AK41" s="13">
        <f t="shared" si="35"/>
        <v>36.189721047317178</v>
      </c>
      <c r="AL41" s="20">
        <f t="shared" si="4"/>
        <v>306.04827402630679</v>
      </c>
      <c r="AM41" s="59">
        <f t="shared" si="5"/>
        <v>599.38160735964016</v>
      </c>
      <c r="AN41" s="59">
        <f ca="1">AVERAGE(OFFSET($AM$3,0,0,'Données projet'!$E$10+1,1))-AVERAGE(OFFSET($H$3,0,0,'Données projet'!$E$10+1,1))</f>
        <v>525.29195699741149</v>
      </c>
      <c r="AO41" s="59">
        <f t="shared" si="36"/>
        <v>125.99812193007153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8.0511538458333352</v>
      </c>
      <c r="AI42" s="13">
        <f>IF('Données projet'!$A$62&gt;35,AI41+AH42-AQ41,IF(A42&lt;'Données projet'!$A$62,$AF$205^A42,IF(A42='Données projet'!$A$62,'Données projet'!$B$62,AI41+AH42-AQ41)))</f>
        <v>147.80653846250004</v>
      </c>
      <c r="AJ42" s="13">
        <f>AI42*VLOOKUP('Données projet'!$B$10,Paramètres!$A$1:$I$89,3,0)*VLOOKUP('Données projet'!$B$10,Paramètres!$A$1:$I$89,5,0)</f>
        <v>147.57004800096004</v>
      </c>
      <c r="AK42" s="13">
        <f t="shared" si="35"/>
        <v>38.0258465032936</v>
      </c>
      <c r="AL42" s="20">
        <f t="shared" si="4"/>
        <v>323.24618292824169</v>
      </c>
      <c r="AM42" s="59">
        <f t="shared" si="5"/>
        <v>616.57951626157501</v>
      </c>
      <c r="AN42" s="59">
        <f ca="1">AVERAGE(OFFSET($AM$3,0,0,'Données projet'!$E$10+1,1))-AVERAGE(OFFSET($H$3,0,0,'Données projet'!$E$10+1,1))</f>
        <v>525.29195699741149</v>
      </c>
      <c r="AO42" s="59">
        <f t="shared" si="36"/>
        <v>125.99812193007153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8.0511538458333352</v>
      </c>
      <c r="AI43" s="13">
        <f>IF('Données projet'!$A$62&gt;35,AI42+AH43-AQ42,IF(A43&lt;'Données projet'!$A$62,$AF$205^A43,IF(A43='Données projet'!$A$62,'Données projet'!$B$62,AI42+AH43-AQ42)))</f>
        <v>155.85769230833338</v>
      </c>
      <c r="AJ43" s="13">
        <f>AI43*VLOOKUP('Données projet'!$B$10,Paramètres!$A$1:$I$89,3,0)*VLOOKUP('Données projet'!$B$10,Paramètres!$A$1:$I$89,5,0)</f>
        <v>155.60832000064008</v>
      </c>
      <c r="AK43" s="13">
        <f t="shared" si="35"/>
        <v>39.850360935825215</v>
      </c>
      <c r="AL43" s="20">
        <f t="shared" si="4"/>
        <v>340.42386929767707</v>
      </c>
      <c r="AM43" s="59">
        <f t="shared" si="5"/>
        <v>633.75720263101039</v>
      </c>
      <c r="AN43" s="59">
        <f ca="1">AVERAGE(OFFSET($AM$3,0,0,'Données projet'!$E$10+1,1))-AVERAGE(OFFSET($H$3,0,0,'Données projet'!$E$10+1,1))</f>
        <v>525.29195699741149</v>
      </c>
      <c r="AO43" s="59">
        <f t="shared" si="36"/>
        <v>125.99812193007153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8.0511538458333352</v>
      </c>
      <c r="AI44" s="13">
        <f>IF('Données projet'!$A$62&gt;35,AI43+AH44-AQ43,IF(A44&lt;'Données projet'!$A$62,$AF$205^A44,IF(A44='Données projet'!$A$62,'Données projet'!$B$62,AI43+AH44-AQ43)))</f>
        <v>163.90884615416672</v>
      </c>
      <c r="AJ44" s="13">
        <f>AI44*VLOOKUP('Données projet'!$B$10,Paramètres!$A$1:$I$89,3,0)*VLOOKUP('Données projet'!$B$10,Paramètres!$A$1:$I$89,5,0)</f>
        <v>163.64659200032006</v>
      </c>
      <c r="AK44" s="13">
        <f t="shared" si="35"/>
        <v>41.663932552359078</v>
      </c>
      <c r="AL44" s="20">
        <f t="shared" si="4"/>
        <v>357.58249692924954</v>
      </c>
      <c r="AM44" s="59">
        <f t="shared" si="5"/>
        <v>650.91583026258286</v>
      </c>
      <c r="AN44" s="59">
        <f ca="1">AVERAGE(OFFSET($AM$3,0,0,'Données projet'!$E$10+1,1))-AVERAGE(OFFSET($H$3,0,0,'Données projet'!$E$10+1,1))</f>
        <v>525.29195699741149</v>
      </c>
      <c r="AO44" s="59">
        <f t="shared" si="36"/>
        <v>125.99812193007153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8.0511538458333352</v>
      </c>
      <c r="AH45" s="12">
        <f t="array" ref="AH45">INDEX(AG:AG,MIN(IF(ISNUMBER(AG45:AG241),ROW(AG45:AG241),"")))</f>
        <v>8.0511538458333352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171.68486400000006</v>
      </c>
      <c r="AK45" s="13">
        <f t="shared" si="35"/>
        <v>43.467160207487325</v>
      </c>
      <c r="AL45" s="20">
        <f t="shared" si="4"/>
        <v>374.72310882804049</v>
      </c>
      <c r="AM45" s="59">
        <f t="shared" si="5"/>
        <v>668.05644216137375</v>
      </c>
      <c r="AN45" s="59">
        <f ca="1">AVERAGE(OFFSET($AM$3,0,0,'Données projet'!$E$10+1,1))-AVERAGE(OFFSET($H$3,0,0,'Données projet'!$E$10+1,1))</f>
        <v>525.29195699741149</v>
      </c>
      <c r="AO45" s="59">
        <f t="shared" si="36"/>
        <v>125.99812193007153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20.507107338767536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20.507107338767536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138.47558400000005</v>
      </c>
      <c r="AK46" s="13">
        <f t="shared" si="35"/>
        <v>35.947560984320774</v>
      </c>
      <c r="AL46" s="20">
        <f t="shared" si="4"/>
        <v>303.78697751435874</v>
      </c>
      <c r="AM46" s="59">
        <f t="shared" si="5"/>
        <v>597.12031084769205</v>
      </c>
      <c r="AN46" s="59">
        <f ca="1">AVERAGE(OFFSET($AM$3,0,0,'Données projet'!$E$10+1,1))-AVERAGE(OFFSET($H$3,0,0,'Données projet'!$E$10+1,1))</f>
        <v>525.29195699741149</v>
      </c>
      <c r="AO46" s="59">
        <f t="shared" si="36"/>
        <v>125.99812193007153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20.10497547195471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20.10497547195471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148.40716800000004</v>
      </c>
      <c r="AK47" s="13">
        <f t="shared" si="35"/>
        <v>38.216384235712063</v>
      </c>
      <c r="AL47" s="20">
        <f t="shared" si="4"/>
        <v>325.03602014386524</v>
      </c>
      <c r="AM47" s="59">
        <f t="shared" si="5"/>
        <v>618.3693534771985</v>
      </c>
      <c r="AN47" s="59">
        <f ca="1">AVERAGE(OFFSET($AM$3,0,0,'Données projet'!$E$10+1,1))-AVERAGE(OFFSET($H$3,0,0,'Données projet'!$E$10+1,1))</f>
        <v>525.29195699741149</v>
      </c>
      <c r="AO47" s="59">
        <f t="shared" si="36"/>
        <v>125.99812193007153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19.710729165773863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19.710729165773863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158.33875200000003</v>
      </c>
      <c r="AK48" s="13">
        <f t="shared" si="35"/>
        <v>40.467588980715433</v>
      </c>
      <c r="AL48" s="20">
        <f t="shared" si="4"/>
        <v>346.2543772080794</v>
      </c>
      <c r="AM48" s="59">
        <f t="shared" si="5"/>
        <v>639.58771054141266</v>
      </c>
      <c r="AN48" s="59">
        <f ca="1">AVERAGE(OFFSET($AM$3,0,0,'Données projet'!$E$10+1,1))-AVERAGE(OFFSET($H$3,0,0,'Données projet'!$E$10+1,1))</f>
        <v>525.29195699741149</v>
      </c>
      <c r="AO48" s="59">
        <f t="shared" si="36"/>
        <v>125.99812193007153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19.324213789190718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19.324213789190718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168.27033600000004</v>
      </c>
      <c r="AK49" s="13">
        <f t="shared" si="35"/>
        <v>42.702406120971617</v>
      </c>
      <c r="AL49" s="20">
        <f t="shared" si="4"/>
        <v>367.44419252735889</v>
      </c>
      <c r="AM49" s="59">
        <f t="shared" si="5"/>
        <v>660.77752586069221</v>
      </c>
      <c r="AN49" s="59">
        <f ca="1">AVERAGE(OFFSET($AM$3,0,0,'Données projet'!$E$10+1,1))-AVERAGE(OFFSET($H$3,0,0,'Données projet'!$E$10+1,1))</f>
        <v>525.29195699741149</v>
      </c>
      <c r="AO49" s="59">
        <f t="shared" si="36"/>
        <v>125.99812193007153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18.945277743391269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18.945277743391269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178.20192000000003</v>
      </c>
      <c r="AK50" s="13">
        <f t="shared" si="35"/>
        <v>44.921913050314572</v>
      </c>
      <c r="AL50" s="20">
        <f t="shared" si="4"/>
        <v>388.60734256263123</v>
      </c>
      <c r="AM50" s="59">
        <f t="shared" si="5"/>
        <v>681.94067589596455</v>
      </c>
      <c r="AN50" s="59">
        <f ca="1">AVERAGE(OFFSET($AM$3,0,0,'Données projet'!$E$10+1,1))-AVERAGE(OFFSET($H$3,0,0,'Données projet'!$E$10+1,1))</f>
        <v>525.29195699741149</v>
      </c>
      <c r="AO50" s="59">
        <f t="shared" si="36"/>
        <v>125.99812193007153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18.573772402321783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18.573772402321783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188.13350400000002</v>
      </c>
      <c r="AK51" s="13">
        <f t="shared" si="35"/>
        <v>47.127060288882639</v>
      </c>
      <c r="AL51" s="20">
        <f t="shared" si="4"/>
        <v>409.74548280313724</v>
      </c>
      <c r="AM51" s="59">
        <f t="shared" si="5"/>
        <v>703.07881613647055</v>
      </c>
      <c r="AN51" s="59">
        <f ca="1">AVERAGE(OFFSET($AM$3,0,0,'Données projet'!$E$10+1,1))-AVERAGE(OFFSET($H$3,0,0,'Données projet'!$E$10+1,1))</f>
        <v>525.29195699741149</v>
      </c>
      <c r="AO51" s="59">
        <f t="shared" si="36"/>
        <v>125.99812193007153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18.209552054394784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18.209552054394784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198.065088</v>
      </c>
      <c r="AK52" s="13">
        <f t="shared" si="35"/>
        <v>49.318692332679788</v>
      </c>
      <c r="AL52" s="20">
        <f t="shared" si="4"/>
        <v>430.86008407941728</v>
      </c>
      <c r="AM52" s="59">
        <f t="shared" si="5"/>
        <v>724.19341741275059</v>
      </c>
      <c r="AN52" s="59">
        <f ca="1">AVERAGE(OFFSET($AM$3,0,0,'Données projet'!$E$10+1,1))-AVERAGE(OFFSET($H$3,0,0,'Données projet'!$E$10+1,1))</f>
        <v>525.29195699741149</v>
      </c>
      <c r="AO52" s="59">
        <f t="shared" si="36"/>
        <v>125.99812193007153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17.852473845338157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17.852473845338157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207.99667199999999</v>
      </c>
      <c r="AK53" s="13">
        <f t="shared" si="35"/>
        <v>51.49756420243137</v>
      </c>
      <c r="AL53" s="20">
        <f t="shared" si="4"/>
        <v>451.95246138590124</v>
      </c>
      <c r="AM53" s="59">
        <f t="shared" si="5"/>
        <v>745.28579471923456</v>
      </c>
      <c r="AN53" s="59">
        <f ca="1">AVERAGE(OFFSET($AM$3,0,0,'Données projet'!$E$10+1,1))-AVERAGE(OFFSET($H$3,0,0,'Données projet'!$E$10+1,1))</f>
        <v>525.29195699741149</v>
      </c>
      <c r="AO53" s="59">
        <f t="shared" si="36"/>
        <v>125.99812193007153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34.388370393151945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34.388370393151945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182.57615999999999</v>
      </c>
      <c r="AK54" s="13">
        <f t="shared" si="35"/>
        <v>45.894859418657568</v>
      </c>
      <c r="AL54" s="20">
        <f t="shared" si="4"/>
        <v>397.92035882082854</v>
      </c>
      <c r="AM54" s="59">
        <f t="shared" si="5"/>
        <v>691.25369215416185</v>
      </c>
      <c r="AN54" s="59">
        <f ca="1">AVERAGE(OFFSET($AM$3,0,0,'Données projet'!$E$10+1,1))-AVERAGE(OFFSET($H$3,0,0,'Données projet'!$E$10+1,1))</f>
        <v>525.29195699741149</v>
      </c>
      <c r="AO54" s="59">
        <f t="shared" si="36"/>
        <v>125.99812193007153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33.714035424577084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33.714035424577084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192.67872</v>
      </c>
      <c r="AK55" s="13">
        <f t="shared" si="35"/>
        <v>48.131696398355587</v>
      </c>
      <c r="AL55" s="20">
        <f t="shared" si="4"/>
        <v>419.41147522713595</v>
      </c>
      <c r="AM55" s="59">
        <f t="shared" si="5"/>
        <v>712.74480856046921</v>
      </c>
      <c r="AN55" s="59">
        <f ca="1">AVERAGE(OFFSET($AM$3,0,0,'Données projet'!$E$10+1,1))-AVERAGE(OFFSET($H$3,0,0,'Données projet'!$E$10+1,1))</f>
        <v>525.29195699741149</v>
      </c>
      <c r="AO55" s="59">
        <f t="shared" si="36"/>
        <v>125.99812193007153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33.052923753432253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33.052923753432253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202.78128000000001</v>
      </c>
      <c r="AK56" s="13">
        <f t="shared" si="35"/>
        <v>50.354916720323885</v>
      </c>
      <c r="AL56" s="20">
        <f t="shared" si="4"/>
        <v>440.87887595456408</v>
      </c>
      <c r="AM56" s="59">
        <f t="shared" si="5"/>
        <v>734.21220928789739</v>
      </c>
      <c r="AN56" s="59">
        <f ca="1">AVERAGE(OFFSET($AM$3,0,0,'Données projet'!$E$10+1,1))-AVERAGE(OFFSET($H$3,0,0,'Données projet'!$E$10+1,1))</f>
        <v>525.29195699741149</v>
      </c>
      <c r="AO56" s="59">
        <f t="shared" si="36"/>
        <v>125.99812193007153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32.404776078920271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32.404776078920271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212.88383999999999</v>
      </c>
      <c r="AK57" s="13">
        <f t="shared" si="35"/>
        <v>52.56527617845709</v>
      </c>
      <c r="AL57" s="20">
        <f t="shared" si="4"/>
        <v>462.32387734414601</v>
      </c>
      <c r="AM57" s="59">
        <f t="shared" si="5"/>
        <v>755.65721067747927</v>
      </c>
      <c r="AN57" s="59">
        <f ca="1">AVERAGE(OFFSET($AM$3,0,0,'Données projet'!$E$10+1,1))-AVERAGE(OFFSET($H$3,0,0,'Données projet'!$E$10+1,1))</f>
        <v>525.29195699741149</v>
      </c>
      <c r="AO57" s="59">
        <f t="shared" si="36"/>
        <v>125.99812193007153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31.769338184974426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31.769338184974426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222.9864</v>
      </c>
      <c r="AK58" s="13">
        <f t="shared" si="35"/>
        <v>54.763454779688573</v>
      </c>
      <c r="AL58" s="20">
        <f t="shared" si="4"/>
        <v>483.74766374129086</v>
      </c>
      <c r="AM58" s="59">
        <f t="shared" si="5"/>
        <v>777.08099707462418</v>
      </c>
      <c r="AN58" s="59">
        <f ca="1">AVERAGE(OFFSET($AM$3,0,0,'Données projet'!$E$10+1,1))-AVERAGE(OFFSET($H$3,0,0,'Données projet'!$E$10+1,1))</f>
        <v>525.29195699741149</v>
      </c>
      <c r="AO58" s="59">
        <f t="shared" si="36"/>
        <v>125.99812193007153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31.146360840550013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31.146360840550013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233.08896000000001</v>
      </c>
      <c r="AK59" s="13">
        <f t="shared" si="35"/>
        <v>56.950067431494489</v>
      </c>
      <c r="AL59" s="20">
        <f t="shared" si="4"/>
        <v>505.15130610985284</v>
      </c>
      <c r="AM59" s="59">
        <f t="shared" si="5"/>
        <v>798.4846394431861</v>
      </c>
      <c r="AN59" s="59">
        <f ca="1">AVERAGE(OFFSET($AM$3,0,0,'Données projet'!$E$10+1,1))-AVERAGE(OFFSET($H$3,0,0,'Données projet'!$E$10+1,1))</f>
        <v>525.29195699741149</v>
      </c>
      <c r="AO59" s="59">
        <f t="shared" si="36"/>
        <v>125.99812193007153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30.535599701871103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30.535599701871103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243.19152000000005</v>
      </c>
      <c r="AK60" s="13">
        <f t="shared" si="35"/>
        <v>59.125672724246193</v>
      </c>
      <c r="AL60" s="20">
        <f t="shared" si="4"/>
        <v>526.53577732806218</v>
      </c>
      <c r="AM60" s="59">
        <f t="shared" si="5"/>
        <v>819.86911066139555</v>
      </c>
      <c r="AN60" s="59">
        <f ca="1">AVERAGE(OFFSET($AM$3,0,0,'Données projet'!$E$10+1,1))-AVERAGE(OFFSET($H$3,0,0,'Données projet'!$E$10+1,1))</f>
        <v>525.29195699741149</v>
      </c>
      <c r="AO60" s="59">
        <f t="shared" si="36"/>
        <v>125.99812193007153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29.936815216594177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29.936815216594177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253.29408000000004</v>
      </c>
      <c r="AK61" s="13">
        <f t="shared" si="35"/>
        <v>61.290780213114047</v>
      </c>
      <c r="AL61" s="20">
        <f t="shared" si="4"/>
        <v>547.90196487117373</v>
      </c>
      <c r="AM61" s="59">
        <f t="shared" si="5"/>
        <v>841.23529820450699</v>
      </c>
      <c r="AN61" s="59">
        <f ca="1">AVERAGE(OFFSET($AM$3,0,0,'Données projet'!$E$10+1,1))-AVERAGE(OFFSET($H$3,0,0,'Données projet'!$E$10+1,1))</f>
        <v>525.29195699741149</v>
      </c>
      <c r="AO61" s="59">
        <f t="shared" si="36"/>
        <v>125.99812193007153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50.673177591892838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50.673177591892838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218.17036800000005</v>
      </c>
      <c r="AK62" s="13">
        <f t="shared" si="35"/>
        <v>53.717031170494849</v>
      </c>
      <c r="AL62" s="20">
        <f t="shared" si="4"/>
        <v>473.53722022194535</v>
      </c>
      <c r="AM62" s="59">
        <f t="shared" si="5"/>
        <v>766.87055355527866</v>
      </c>
      <c r="AN62" s="59">
        <f ca="1">AVERAGE(OFFSET($AM$3,0,0,'Données projet'!$E$10+1,1))-AVERAGE(OFFSET($H$3,0,0,'Données projet'!$E$10+1,1))</f>
        <v>525.29195699741149</v>
      </c>
      <c r="AO62" s="59">
        <f t="shared" si="36"/>
        <v>125.99812193007153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49.679507486902281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49.679507486902281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227.90476800000008</v>
      </c>
      <c r="AK63" s="13">
        <f t="shared" si="35"/>
        <v>55.829402374062909</v>
      </c>
      <c r="AL63" s="20">
        <f t="shared" si="4"/>
        <v>494.17034673482635</v>
      </c>
      <c r="AM63" s="59">
        <f t="shared" si="5"/>
        <v>787.50368006815961</v>
      </c>
      <c r="AN63" s="59">
        <f ca="1">AVERAGE(OFFSET($AM$3,0,0,'Données projet'!$E$10+1,1))-AVERAGE(OFFSET($H$3,0,0,'Données projet'!$E$10+1,1))</f>
        <v>525.29195699741149</v>
      </c>
      <c r="AO63" s="59">
        <f t="shared" si="36"/>
        <v>125.99812193007153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48.705322646591668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48.705322646591668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237.63916800000004</v>
      </c>
      <c r="AK64" s="13">
        <f t="shared" si="35"/>
        <v>57.931294107678923</v>
      </c>
      <c r="AL64" s="20">
        <f t="shared" si="4"/>
        <v>514.78522150420747</v>
      </c>
      <c r="AM64" s="59">
        <f t="shared" si="5"/>
        <v>808.11855483754084</v>
      </c>
      <c r="AN64" s="59">
        <f ca="1">AVERAGE(OFFSET($AM$3,0,0,'Données projet'!$E$10+1,1))-AVERAGE(OFFSET($H$3,0,0,'Données projet'!$E$10+1,1))</f>
        <v>525.29195699741149</v>
      </c>
      <c r="AO64" s="59">
        <f t="shared" si="36"/>
        <v>125.99812193007153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47.750240976805465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47.750240976805465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247.37356800000006</v>
      </c>
      <c r="AK65" s="13">
        <f t="shared" si="35"/>
        <v>60.023184740356619</v>
      </c>
      <c r="AL65" s="20">
        <f t="shared" si="4"/>
        <v>535.38267768945457</v>
      </c>
      <c r="AM65" s="59">
        <f t="shared" si="5"/>
        <v>828.71601102278782</v>
      </c>
      <c r="AN65" s="59">
        <f ca="1">AVERAGE(OFFSET($AM$3,0,0,'Données projet'!$E$10+1,1))-AVERAGE(OFFSET($H$3,0,0,'Données projet'!$E$10+1,1))</f>
        <v>525.29195699741149</v>
      </c>
      <c r="AO65" s="59">
        <f t="shared" si="36"/>
        <v>125.99812193007153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46.813887876021475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46.813887876021475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257.10796800000008</v>
      </c>
      <c r="AK66" s="13">
        <f t="shared" si="35"/>
        <v>62.105512861036459</v>
      </c>
      <c r="AL66" s="20">
        <f t="shared" si="4"/>
        <v>555.96347916630532</v>
      </c>
      <c r="AM66" s="59">
        <f t="shared" si="5"/>
        <v>849.29681249963869</v>
      </c>
      <c r="AN66" s="59">
        <f ca="1">AVERAGE(OFFSET($AM$3,0,0,'Données projet'!$E$10+1,1))-AVERAGE(OFFSET($H$3,0,0,'Données projet'!$E$10+1,1))</f>
        <v>525.29195699741149</v>
      </c>
      <c r="AO66" s="59">
        <f t="shared" si="36"/>
        <v>125.99812193007153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45.895896088424863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45.895896088424863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266.84236800000002</v>
      </c>
      <c r="AK67" s="13">
        <f t="shared" si="35"/>
        <v>64.17868196654004</v>
      </c>
      <c r="AL67" s="20">
        <f t="shared" si="4"/>
        <v>576.52832869172391</v>
      </c>
      <c r="AM67" s="59">
        <f t="shared" si="5"/>
        <v>869.86166202505729</v>
      </c>
      <c r="AN67" s="59">
        <f ca="1">AVERAGE(OFFSET($AM$3,0,0,'Données projet'!$E$10+1,1))-AVERAGE(OFFSET($H$3,0,0,'Données projet'!$E$10+1,1))</f>
        <v>525.29195699741149</v>
      </c>
      <c r="AO67" s="59">
        <f t="shared" si="36"/>
        <v>125.99812193007153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44.99590555986331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44.99590555986331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276.57676800000007</v>
      </c>
      <c r="AK68" s="13">
        <f t="shared" si="35"/>
        <v>66.243064446231543</v>
      </c>
      <c r="AL68" s="20">
        <f t="shared" ref="AL68:AL131" si="58">(AJ68+AK68)*0.475*44/12</f>
        <v>597.07787484385324</v>
      </c>
      <c r="AM68" s="59">
        <f t="shared" ref="AM68:AM131" si="59">AL68+(AD68+AE68)*44/12</f>
        <v>890.41120817718661</v>
      </c>
      <c r="AN68" s="59">
        <f ca="1">AVERAGE(OFFSET($AM$3,0,0,'Données projet'!$E$10+1,1))-AVERAGE(OFFSET($H$3,0,0,'Données projet'!$E$10+1,1))</f>
        <v>525.29195699741149</v>
      </c>
      <c r="AO68" s="59">
        <f t="shared" si="36"/>
        <v>125.99812193007153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44.113563296626836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44.113563296626836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286.31116800000007</v>
      </c>
      <c r="AK69" s="13">
        <f t="shared" ref="AK69:AK132" si="89">EXP(-1.0587+0.8836*LN(AJ69)+0.284)</f>
        <v>68.299004989940173</v>
      </c>
      <c r="AL69" s="20">
        <f t="shared" si="58"/>
        <v>617.61271795747916</v>
      </c>
      <c r="AM69" s="59">
        <f t="shared" si="59"/>
        <v>910.94605129081242</v>
      </c>
      <c r="AN69" s="59">
        <f ca="1">AVERAGE(OFFSET($AM$3,0,0,'Données projet'!$E$10+1,1))-AVERAGE(OFFSET($H$3,0,0,'Données projet'!$E$10+1,1))</f>
        <v>525.29195699741149</v>
      </c>
      <c r="AO69" s="59">
        <f t="shared" ref="AO69:AO132" si="90">$AO$3</f>
        <v>125.99812193007153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66.935394952937258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66.935394952937258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245.72870400000002</v>
      </c>
      <c r="AK70" s="13">
        <f t="shared" si="89"/>
        <v>59.670391791375131</v>
      </c>
      <c r="AL70" s="20">
        <f t="shared" si="58"/>
        <v>531.90342516997828</v>
      </c>
      <c r="AM70" s="59">
        <f t="shared" si="59"/>
        <v>825.23675850331165</v>
      </c>
      <c r="AN70" s="59">
        <f ca="1">AVERAGE(OFFSET($AM$3,0,0,'Données projet'!$E$10+1,1))-AVERAGE(OFFSET($H$3,0,0,'Données projet'!$E$10+1,1))</f>
        <v>525.29195699741149</v>
      </c>
      <c r="AO70" s="59">
        <f t="shared" si="90"/>
        <v>125.99812193007153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65.622832684469799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65.622832684469799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254.97638400000002</v>
      </c>
      <c r="AK71" s="13">
        <f t="shared" si="89"/>
        <v>61.65033311723095</v>
      </c>
      <c r="AL71" s="20">
        <f t="shared" si="58"/>
        <v>551.45819897917727</v>
      </c>
      <c r="AM71" s="59">
        <f t="shared" si="59"/>
        <v>844.79153231251053</v>
      </c>
      <c r="AN71" s="59">
        <f ca="1">AVERAGE(OFFSET($AM$3,0,0,'Données projet'!$E$10+1,1))-AVERAGE(OFFSET($H$3,0,0,'Données projet'!$E$10+1,1))</f>
        <v>525.29195699741149</v>
      </c>
      <c r="AO71" s="59">
        <f t="shared" si="90"/>
        <v>125.99812193007153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64.33600896150304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64.33600896150304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264.22406400000006</v>
      </c>
      <c r="AK72" s="13">
        <f t="shared" si="89"/>
        <v>63.621931441662191</v>
      </c>
      <c r="AL72" s="20">
        <f t="shared" si="58"/>
        <v>570.99844206089506</v>
      </c>
      <c r="AM72" s="59">
        <f t="shared" si="59"/>
        <v>864.33177539422832</v>
      </c>
      <c r="AN72" s="59">
        <f ca="1">AVERAGE(OFFSET($AM$3,0,0,'Données projet'!$E$10+1,1))-AVERAGE(OFFSET($H$3,0,0,'Données projet'!$E$10+1,1))</f>
        <v>525.29195699741149</v>
      </c>
      <c r="AO72" s="59">
        <f t="shared" si="90"/>
        <v>125.99812193007153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63.074419066858695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63.074419066858695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273.471744</v>
      </c>
      <c r="AK73" s="13">
        <f t="shared" si="89"/>
        <v>65.58551222533309</v>
      </c>
      <c r="AL73" s="20">
        <f t="shared" si="58"/>
        <v>590.52472125912175</v>
      </c>
      <c r="AM73" s="59">
        <f t="shared" si="59"/>
        <v>883.85805459245512</v>
      </c>
      <c r="AN73" s="59">
        <f ca="1">AVERAGE(OFFSET($AM$3,0,0,'Données projet'!$E$10+1,1))-AVERAGE(OFFSET($H$3,0,0,'Données projet'!$E$10+1,1))</f>
        <v>525.29195699741149</v>
      </c>
      <c r="AO73" s="59">
        <f t="shared" si="90"/>
        <v>125.99812193007153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61.83756818055447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61.83756818055447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282.719424</v>
      </c>
      <c r="AK74" s="13">
        <f t="shared" si="89"/>
        <v>67.541377668676276</v>
      </c>
      <c r="AL74" s="20">
        <f t="shared" si="58"/>
        <v>610.0375629062778</v>
      </c>
      <c r="AM74" s="59">
        <f t="shared" si="59"/>
        <v>903.37089623961106</v>
      </c>
      <c r="AN74" s="59">
        <f ca="1">AVERAGE(OFFSET($AM$3,0,0,'Données projet'!$E$10+1,1))-AVERAGE(OFFSET($H$3,0,0,'Données projet'!$E$10+1,1))</f>
        <v>525.29195699741149</v>
      </c>
      <c r="AO74" s="59">
        <f t="shared" si="90"/>
        <v>125.99812193007153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60.624971185726125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60.624971185726125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291.96710400000001</v>
      </c>
      <c r="AK75" s="13">
        <f t="shared" si="89"/>
        <v>69.489809080179583</v>
      </c>
      <c r="AL75" s="20">
        <f t="shared" si="58"/>
        <v>629.53745694797942</v>
      </c>
      <c r="AM75" s="59">
        <f t="shared" si="59"/>
        <v>922.87079028131279</v>
      </c>
      <c r="AN75" s="59">
        <f ca="1">AVERAGE(OFFSET($AM$3,0,0,'Données projet'!$E$10+1,1))-AVERAGE(OFFSET($H$3,0,0,'Données projet'!$E$10+1,1))</f>
        <v>525.29195699741149</v>
      </c>
      <c r="AO75" s="59">
        <f t="shared" si="90"/>
        <v>125.99812193007153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59.436152478355226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59.436152478355226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301.21478400000001</v>
      </c>
      <c r="AK76" s="13">
        <f t="shared" si="89"/>
        <v>71.431068936193583</v>
      </c>
      <c r="AL76" s="20">
        <f t="shared" si="58"/>
        <v>649.02486053053724</v>
      </c>
      <c r="AM76" s="59">
        <f t="shared" si="59"/>
        <v>942.35819386387061</v>
      </c>
      <c r="AN76" s="59">
        <f ca="1">AVERAGE(OFFSET($AM$3,0,0,'Données projet'!$E$10+1,1))-AVERAGE(OFFSET($H$3,0,0,'Données projet'!$E$10+1,1))</f>
        <v>525.29195699741149</v>
      </c>
      <c r="AO76" s="59">
        <f t="shared" si="90"/>
        <v>125.99812193007153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58.27064578072806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58.27064578072806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310.46246400000001</v>
      </c>
      <c r="AK77" s="13">
        <f t="shared" si="89"/>
        <v>73.365402680678272</v>
      </c>
      <c r="AL77" s="20">
        <f t="shared" si="58"/>
        <v>668.50020113551466</v>
      </c>
      <c r="AM77" s="59">
        <f t="shared" si="59"/>
        <v>961.83353446884803</v>
      </c>
      <c r="AN77" s="59">
        <f ca="1">AVERAGE(OFFSET($AM$3,0,0,'Données projet'!$E$10+1,1))-AVERAGE(OFFSET($H$3,0,0,'Données projet'!$E$10+1,1))</f>
        <v>525.29195699741149</v>
      </c>
      <c r="AO77" s="59">
        <f t="shared" si="90"/>
        <v>125.99812193007153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79.623640518552023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79.623640518552023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272.27665920000004</v>
      </c>
      <c r="AK78" s="13">
        <f t="shared" si="89"/>
        <v>65.332197458493837</v>
      </c>
      <c r="AL78" s="20">
        <f t="shared" si="58"/>
        <v>588.00209201354357</v>
      </c>
      <c r="AM78" s="59">
        <f t="shared" si="59"/>
        <v>881.33542534687695</v>
      </c>
      <c r="AN78" s="59">
        <f ca="1">AVERAGE(OFFSET($AM$3,0,0,'Données projet'!$E$10+1,1))-AVERAGE(OFFSET($H$3,0,0,'Données projet'!$E$10+1,1))</f>
        <v>525.29195699741149</v>
      </c>
      <c r="AO78" s="59">
        <f t="shared" si="90"/>
        <v>125.99812193007153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78.062269493608483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78.062269493608483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281.41501440000008</v>
      </c>
      <c r="AK79" s="13">
        <f t="shared" si="89"/>
        <v>67.265954313736245</v>
      </c>
      <c r="AL79" s="20">
        <f t="shared" si="58"/>
        <v>607.28602050975746</v>
      </c>
      <c r="AM79" s="59">
        <f t="shared" si="59"/>
        <v>900.61935384309072</v>
      </c>
      <c r="AN79" s="59">
        <f ca="1">AVERAGE(OFFSET($AM$3,0,0,'Données projet'!$E$10+1,1))-AVERAGE(OFFSET($H$3,0,0,'Données projet'!$E$10+1,1))</f>
        <v>525.29195699741149</v>
      </c>
      <c r="AO79" s="59">
        <f t="shared" si="90"/>
        <v>125.99812193007153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76.531516002121791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76.531516002121791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290.55336960000005</v>
      </c>
      <c r="AK80" s="13">
        <f t="shared" si="89"/>
        <v>69.192414313633222</v>
      </c>
      <c r="AL80" s="20">
        <f t="shared" si="58"/>
        <v>626.55724031624459</v>
      </c>
      <c r="AM80" s="59">
        <f t="shared" si="59"/>
        <v>919.89057364957785</v>
      </c>
      <c r="AN80" s="59">
        <f ca="1">AVERAGE(OFFSET($AM$3,0,0,'Données projet'!$E$10+1,1))-AVERAGE(OFFSET($H$3,0,0,'Données projet'!$E$10+1,1))</f>
        <v>525.29195699741149</v>
      </c>
      <c r="AO80" s="59">
        <f t="shared" si="90"/>
        <v>125.99812193007153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75.03077965293572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75.03077965293572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299.69172480000009</v>
      </c>
      <c r="AK81" s="13">
        <f t="shared" si="89"/>
        <v>71.111833286306094</v>
      </c>
      <c r="AL81" s="20">
        <f t="shared" si="58"/>
        <v>645.81619700031649</v>
      </c>
      <c r="AM81" s="59">
        <f t="shared" si="59"/>
        <v>939.14953033364986</v>
      </c>
      <c r="AN81" s="59">
        <f ca="1">AVERAGE(OFFSET($AM$3,0,0,'Données projet'!$E$10+1,1))-AVERAGE(OFFSET($H$3,0,0,'Données projet'!$E$10+1,1))</f>
        <v>525.29195699741149</v>
      </c>
      <c r="AO81" s="59">
        <f t="shared" si="90"/>
        <v>125.99812193007153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73.559471828198397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73.559471828198397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308.83008000000012</v>
      </c>
      <c r="AK82" s="13">
        <f t="shared" si="89"/>
        <v>73.024450571688959</v>
      </c>
      <c r="AL82" s="20">
        <f t="shared" si="58"/>
        <v>665.06330741235854</v>
      </c>
      <c r="AM82" s="59">
        <f t="shared" si="59"/>
        <v>958.39664074569191</v>
      </c>
      <c r="AN82" s="59">
        <f ca="1">AVERAGE(OFFSET($AM$3,0,0,'Données projet'!$E$10+1,1))-AVERAGE(OFFSET($H$3,0,0,'Données projet'!$E$10+1,1))</f>
        <v>525.29195699741149</v>
      </c>
      <c r="AO82" s="59">
        <f t="shared" si="90"/>
        <v>125.99812193007153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72.117015452495011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72.117015452495011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317.96843520000016</v>
      </c>
      <c r="AK83" s="13">
        <f t="shared" si="89"/>
        <v>74.93049054027199</v>
      </c>
      <c r="AL83" s="20">
        <f t="shared" si="58"/>
        <v>684.29896233097395</v>
      </c>
      <c r="AM83" s="59">
        <f t="shared" si="59"/>
        <v>977.63229566430732</v>
      </c>
      <c r="AN83" s="59">
        <f ca="1">AVERAGE(OFFSET($AM$3,0,0,'Données projet'!$E$10+1,1))-AVERAGE(OFFSET($H$3,0,0,'Données projet'!$E$10+1,1))</f>
        <v>525.29195699741149</v>
      </c>
      <c r="AO83" s="59">
        <f t="shared" si="90"/>
        <v>125.99812193007153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70.702844766507653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70.702844766507653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327.10679040000014</v>
      </c>
      <c r="AK84" s="13">
        <f t="shared" si="89"/>
        <v>76.830163932344675</v>
      </c>
      <c r="AL84" s="20">
        <f t="shared" si="58"/>
        <v>703.52352879550062</v>
      </c>
      <c r="AM84" s="59">
        <f t="shared" si="59"/>
        <v>996.85686212883388</v>
      </c>
      <c r="AN84" s="59">
        <f ca="1">AVERAGE(OFFSET($AM$3,0,0,'Données projet'!$E$10+1,1))-AVERAGE(OFFSET($H$3,0,0,'Données projet'!$E$10+1,1))</f>
        <v>525.29195699741149</v>
      </c>
      <c r="AO84" s="59">
        <f t="shared" si="90"/>
        <v>125.99812193007153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69.31640510511356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69.31640510511356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336.24514560000017</v>
      </c>
      <c r="AK85" s="13">
        <f t="shared" si="89"/>
        <v>78.723669043373661</v>
      </c>
      <c r="AL85" s="20">
        <f t="shared" si="58"/>
        <v>722.73735217054275</v>
      </c>
      <c r="AM85" s="59">
        <f t="shared" si="59"/>
        <v>1016.0706855038761</v>
      </c>
      <c r="AN85" s="59">
        <f ca="1">AVERAGE(OFFSET($AM$3,0,0,'Données projet'!$E$10+1,1))-AVERAGE(OFFSET($H$3,0,0,'Données projet'!$E$10+1,1))</f>
        <v>525.29195699741149</v>
      </c>
      <c r="AO85" s="59">
        <f t="shared" si="90"/>
        <v>125.99812193007153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67.957152679834707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67.957152679834707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345.38350080000021</v>
      </c>
      <c r="AK86" s="13">
        <f t="shared" si="89"/>
        <v>80.611192776894242</v>
      </c>
      <c r="AL86" s="20">
        <f t="shared" si="58"/>
        <v>741.9407579797579</v>
      </c>
      <c r="AM86" s="59">
        <f t="shared" si="59"/>
        <v>1035.2740913130913</v>
      </c>
      <c r="AN86" s="59">
        <f ca="1">AVERAGE(OFFSET($AM$3,0,0,'Données projet'!$E$10+1,1))-AVERAGE(OFFSET($H$3,0,0,'Données projet'!$E$10+1,1))</f>
        <v>525.29195699741149</v>
      </c>
      <c r="AO86" s="59">
        <f t="shared" si="90"/>
        <v>125.99812193007153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66.624554365553465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66.624554365553465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354.52185600000024</v>
      </c>
      <c r="AK87" s="13">
        <f t="shared" si="89"/>
        <v>82.492911582835617</v>
      </c>
      <c r="AL87" s="20">
        <f t="shared" si="58"/>
        <v>761.13405354010581</v>
      </c>
      <c r="AM87" s="59">
        <f t="shared" si="59"/>
        <v>1054.4673868734392</v>
      </c>
      <c r="AN87" s="59">
        <f ca="1">AVERAGE(OFFSET($AM$3,0,0,'Données projet'!$E$10+1,1))-AVERAGE(OFFSET($H$3,0,0,'Données projet'!$E$10+1,1))</f>
        <v>525.29195699741149</v>
      </c>
      <c r="AO87" s="59">
        <f t="shared" si="90"/>
        <v>125.99812193007153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94.491239264473279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94.491239264473279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301.78736640000017</v>
      </c>
      <c r="AK88" s="13">
        <f t="shared" si="89"/>
        <v>71.551034486682923</v>
      </c>
      <c r="AL88" s="20">
        <f t="shared" si="58"/>
        <v>650.23104821097297</v>
      </c>
      <c r="AM88" s="59">
        <f t="shared" si="59"/>
        <v>943.56438154430634</v>
      </c>
      <c r="AN88" s="59">
        <f ca="1">AVERAGE(OFFSET($AM$3,0,0,'Données projet'!$E$10+1,1))-AVERAGE(OFFSET($H$3,0,0,'Données projet'!$E$10+1,1))</f>
        <v>525.29195699741149</v>
      </c>
      <c r="AO88" s="59">
        <f t="shared" si="90"/>
        <v>125.99812193007153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92.638323696462024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92.638323696462024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310.4245248000002</v>
      </c>
      <c r="AK89" s="13">
        <f t="shared" si="89"/>
        <v>73.357480784056648</v>
      </c>
      <c r="AL89" s="20">
        <f t="shared" si="58"/>
        <v>668.42032639223225</v>
      </c>
      <c r="AM89" s="59">
        <f t="shared" si="59"/>
        <v>961.75365972556551</v>
      </c>
      <c r="AN89" s="59">
        <f ca="1">AVERAGE(OFFSET($AM$3,0,0,'Données projet'!$E$10+1,1))-AVERAGE(OFFSET($H$3,0,0,'Données projet'!$E$10+1,1))</f>
        <v>525.29195699741149</v>
      </c>
      <c r="AO89" s="59">
        <f t="shared" si="90"/>
        <v>125.99812193007153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90.821742672572569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90.821742672572569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319.06168320000023</v>
      </c>
      <c r="AK90" s="13">
        <f t="shared" si="89"/>
        <v>75.158085249871618</v>
      </c>
      <c r="AL90" s="20">
        <f t="shared" si="58"/>
        <v>686.5994300501934</v>
      </c>
      <c r="AM90" s="59">
        <f t="shared" si="59"/>
        <v>979.93276338352666</v>
      </c>
      <c r="AN90" s="59">
        <f ca="1">AVERAGE(OFFSET($AM$3,0,0,'Données projet'!$E$10+1,1))-AVERAGE(OFFSET($H$3,0,0,'Données projet'!$E$10+1,1))</f>
        <v>525.29195699741149</v>
      </c>
      <c r="AO90" s="59">
        <f t="shared" si="90"/>
        <v>125.99812193007153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89.040783694556566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89.040783694556566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327.69884160000021</v>
      </c>
      <c r="AK91" s="13">
        <f t="shared" si="89"/>
        <v>76.953024198804016</v>
      </c>
      <c r="AL91" s="20">
        <f t="shared" si="58"/>
        <v>704.76866626625076</v>
      </c>
      <c r="AM91" s="59">
        <f t="shared" si="59"/>
        <v>998.10199959958413</v>
      </c>
      <c r="AN91" s="59">
        <f ca="1">AVERAGE(OFFSET($AM$3,0,0,'Données projet'!$E$10+1,1))-AVERAGE(OFFSET($H$3,0,0,'Données projet'!$E$10+1,1))</f>
        <v>525.29195699741149</v>
      </c>
      <c r="AO91" s="59">
        <f t="shared" si="90"/>
        <v>125.99812193007153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87.294748235821743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87.294748235821743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336.33600000000024</v>
      </c>
      <c r="AK92" s="13">
        <f t="shared" si="89"/>
        <v>78.742464121990608</v>
      </c>
      <c r="AL92" s="20">
        <f t="shared" si="58"/>
        <v>722.92832501246733</v>
      </c>
      <c r="AM92" s="59">
        <f t="shared" si="59"/>
        <v>1016.2616583458007</v>
      </c>
      <c r="AN92" s="59">
        <f ca="1">AVERAGE(OFFSET($AM$3,0,0,'Données projet'!$E$10+1,1))-AVERAGE(OFFSET($H$3,0,0,'Données projet'!$E$10+1,1))</f>
        <v>525.29195699741149</v>
      </c>
      <c r="AO92" s="59">
        <f t="shared" si="90"/>
        <v>125.99812193007153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85.58295146745624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85.58295146745624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344.97315840000027</v>
      </c>
      <c r="AK93" s="13">
        <f t="shared" si="89"/>
        <v>80.526562472377321</v>
      </c>
      <c r="AL93" s="20">
        <f t="shared" si="58"/>
        <v>741.07868051939079</v>
      </c>
      <c r="AM93" s="59">
        <f t="shared" si="59"/>
        <v>1034.4120138527242</v>
      </c>
      <c r="AN93" s="59">
        <f ca="1">AVERAGE(OFFSET($AM$3,0,0,'Données projet'!$E$10+1,1))-AVERAGE(OFFSET($H$3,0,0,'Données projet'!$E$10+1,1))</f>
        <v>525.29195699741149</v>
      </c>
      <c r="AO93" s="59">
        <f t="shared" si="90"/>
        <v>125.99812193007153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83.904721989625457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83.904721989625457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353.61031680000031</v>
      </c>
      <c r="AK94" s="13">
        <f t="shared" si="89"/>
        <v>82.3054683692027</v>
      </c>
      <c r="AL94" s="20">
        <f t="shared" si="58"/>
        <v>759.21999250302849</v>
      </c>
      <c r="AM94" s="59">
        <f t="shared" si="59"/>
        <v>1052.5533258363619</v>
      </c>
      <c r="AN94" s="59">
        <f ca="1">AVERAGE(OFFSET($AM$3,0,0,'Données projet'!$E$10+1,1))-AVERAGE(OFFSET($H$3,0,0,'Données projet'!$E$10+1,1))</f>
        <v>525.29195699741149</v>
      </c>
      <c r="AO94" s="59">
        <f t="shared" si="90"/>
        <v>125.99812193007153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82.259401568236029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82.259401568236029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362.24747520000028</v>
      </c>
      <c r="AK95" s="13">
        <f t="shared" si="89"/>
        <v>84.079323231713289</v>
      </c>
      <c r="AL95" s="20">
        <f t="shared" si="58"/>
        <v>777.35250726856759</v>
      </c>
      <c r="AM95" s="59">
        <f t="shared" si="59"/>
        <v>1070.685840601901</v>
      </c>
      <c r="AN95" s="59">
        <f ca="1">AVERAGE(OFFSET($AM$3,0,0,'Données projet'!$E$10+1,1))-AVERAGE(OFFSET($H$3,0,0,'Données projet'!$E$10+1,1))</f>
        <v>525.29195699741149</v>
      </c>
      <c r="AO95" s="59">
        <f t="shared" si="90"/>
        <v>125.99812193007153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80.646344876763678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80.646344876763678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370.88463360000031</v>
      </c>
      <c r="AK96" s="13">
        <f t="shared" si="89"/>
        <v>85.848261350736777</v>
      </c>
      <c r="AL96" s="20">
        <f t="shared" si="58"/>
        <v>795.47645870586712</v>
      </c>
      <c r="AM96" s="59">
        <f t="shared" si="59"/>
        <v>1088.8097920392004</v>
      </c>
      <c r="AN96" s="59">
        <f ca="1">AVERAGE(OFFSET($AM$3,0,0,'Données projet'!$E$10+1,1))-AVERAGE(OFFSET($H$3,0,0,'Données projet'!$E$10+1,1))</f>
        <v>525.29195699741149</v>
      </c>
      <c r="AO96" s="59">
        <f t="shared" si="90"/>
        <v>125.99812193007153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79.064919243143663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79.064919243143663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379.52179200000029</v>
      </c>
      <c r="AK97" s="13">
        <f t="shared" si="89"/>
        <v>87.612410405512691</v>
      </c>
      <c r="AL97" s="20">
        <f t="shared" si="58"/>
        <v>813.59206918960172</v>
      </c>
      <c r="AM97" s="59">
        <f t="shared" si="59"/>
        <v>1106.925402522935</v>
      </c>
      <c r="AN97" s="59">
        <f ca="1">AVERAGE(OFFSET($AM$3,0,0,'Données projet'!$E$10+1,1))-AVERAGE(OFFSET($H$3,0,0,'Données projet'!$E$10+1,1))</f>
        <v>525.29195699741149</v>
      </c>
      <c r="AO97" s="59">
        <f t="shared" si="90"/>
        <v>125.99812193007153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106.86800102052693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106.86800102052693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326.14932480000027</v>
      </c>
      <c r="AK98" s="13">
        <f t="shared" si="89"/>
        <v>76.631419420078529</v>
      </c>
      <c r="AL98" s="20">
        <f t="shared" si="58"/>
        <v>701.50979618330393</v>
      </c>
      <c r="AM98" s="59">
        <f t="shared" si="59"/>
        <v>994.84312951663719</v>
      </c>
      <c r="AN98" s="59">
        <f ca="1">AVERAGE(OFFSET($AM$3,0,0,'Données projet'!$E$10+1,1))-AVERAGE(OFFSET($H$3,0,0,'Données projet'!$E$10+1,1))</f>
        <v>525.29195699741149</v>
      </c>
      <c r="AO98" s="59">
        <f t="shared" si="90"/>
        <v>125.99812193007153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104.77238470355873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104.77238470355873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334.52789760000024</v>
      </c>
      <c r="AK99" s="13">
        <f t="shared" si="89"/>
        <v>78.368310022570384</v>
      </c>
      <c r="AL99" s="20">
        <f t="shared" si="58"/>
        <v>719.12756160931042</v>
      </c>
      <c r="AM99" s="59">
        <f t="shared" si="59"/>
        <v>1012.4608949426438</v>
      </c>
      <c r="AN99" s="59">
        <f ca="1">AVERAGE(OFFSET($AM$3,0,0,'Données projet'!$E$10+1,1))-AVERAGE(OFFSET($H$3,0,0,'Données projet'!$E$10+1,1))</f>
        <v>525.29195699741149</v>
      </c>
      <c r="AO99" s="59">
        <f t="shared" si="90"/>
        <v>125.99812193007153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102.71786214436653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102.71786214436653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342.90647040000027</v>
      </c>
      <c r="AK100" s="13">
        <f t="shared" si="89"/>
        <v>80.100143796460202</v>
      </c>
      <c r="AL100" s="20">
        <f t="shared" si="58"/>
        <v>736.73651972550203</v>
      </c>
      <c r="AM100" s="59">
        <f t="shared" si="59"/>
        <v>1030.0698530588354</v>
      </c>
      <c r="AN100" s="59">
        <f ca="1">AVERAGE(OFFSET($AM$3,0,0,'Données projet'!$E$10+1,1))-AVERAGE(OFFSET($H$3,0,0,'Données projet'!$E$10+1,1))</f>
        <v>525.29195699741149</v>
      </c>
      <c r="AO100" s="59">
        <f t="shared" si="90"/>
        <v>125.99812193007153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100.70362751942507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100.70362751942507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351.28504320000025</v>
      </c>
      <c r="AK101" s="13">
        <f t="shared" si="89"/>
        <v>81.827058514200729</v>
      </c>
      <c r="AL101" s="20">
        <f t="shared" si="58"/>
        <v>754.33691048556659</v>
      </c>
      <c r="AM101" s="59">
        <f t="shared" si="59"/>
        <v>1047.6702438189</v>
      </c>
      <c r="AN101" s="59">
        <f ca="1">AVERAGE(OFFSET($AM$3,0,0,'Données projet'!$E$10+1,1))-AVERAGE(OFFSET($H$3,0,0,'Données projet'!$E$10+1,1))</f>
        <v>525.29195699741149</v>
      </c>
      <c r="AO101" s="59">
        <f t="shared" si="90"/>
        <v>125.99812193007153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98.728890806916894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98.728890806916894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359.66361600000027</v>
      </c>
      <c r="AK102" s="13">
        <f t="shared" si="89"/>
        <v>83.549185001332788</v>
      </c>
      <c r="AL102" s="20">
        <f t="shared" si="58"/>
        <v>771.92896174398845</v>
      </c>
      <c r="AM102" s="59">
        <f t="shared" si="59"/>
        <v>1065.2622950773218</v>
      </c>
      <c r="AN102" s="59">
        <f ca="1">AVERAGE(OFFSET($AM$3,0,0,'Données projet'!$E$10+1,1))-AVERAGE(OFFSET($H$3,0,0,'Données projet'!$E$10+1,1))</f>
        <v>525.29195699741149</v>
      </c>
      <c r="AO102" s="59">
        <f t="shared" si="90"/>
        <v>125.99812193007153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96.792877476870544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96.792877476870544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368.04218880000025</v>
      </c>
      <c r="AK103" s="13">
        <f t="shared" si="89"/>
        <v>85.266647640319093</v>
      </c>
      <c r="AL103" s="20">
        <f t="shared" si="58"/>
        <v>789.5128901335562</v>
      </c>
      <c r="AM103" s="59">
        <f t="shared" si="59"/>
        <v>1082.8462234668896</v>
      </c>
      <c r="AN103" s="59">
        <f ca="1">AVERAGE(OFFSET($AM$3,0,0,'Données projet'!$E$10+1,1))-AVERAGE(OFFSET($H$3,0,0,'Données projet'!$E$10+1,1))</f>
        <v>525.29195699741149</v>
      </c>
      <c r="AO103" s="59">
        <f t="shared" si="90"/>
        <v>125.99812193007153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94.89482818737487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94.89482818737487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376.42076160000028</v>
      </c>
      <c r="AK104" s="13">
        <f t="shared" si="89"/>
        <v>86.979564827206246</v>
      </c>
      <c r="AL104" s="20">
        <f t="shared" si="58"/>
        <v>807.08890186071812</v>
      </c>
      <c r="AM104" s="59">
        <f t="shared" si="59"/>
        <v>1100.4222351940514</v>
      </c>
      <c r="AN104" s="59">
        <f ca="1">AVERAGE(OFFSET($AM$3,0,0,'Données projet'!$E$10+1,1))-AVERAGE(OFFSET($H$3,0,0,'Données projet'!$E$10+1,1))</f>
        <v>525.29195699741149</v>
      </c>
      <c r="AO104" s="59">
        <f t="shared" si="90"/>
        <v>125.99812193007153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93.033998486750448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93.033998486750448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384.79933440000025</v>
      </c>
      <c r="AK105" s="13">
        <f t="shared" si="89"/>
        <v>88.688049386481353</v>
      </c>
      <c r="AL105" s="20">
        <f t="shared" si="58"/>
        <v>824.65719342812201</v>
      </c>
      <c r="AM105" s="59">
        <f t="shared" si="59"/>
        <v>1117.9905267614554</v>
      </c>
      <c r="AN105" s="59">
        <f ca="1">AVERAGE(OFFSET($AM$3,0,0,'Données projet'!$E$10+1,1))-AVERAGE(OFFSET($H$3,0,0,'Données projet'!$E$10+1,1))</f>
        <v>525.29195699741149</v>
      </c>
      <c r="AO105" s="59">
        <f t="shared" si="90"/>
        <v>125.99812193007153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91.209658521561238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91.209658521561238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393.17790720000028</v>
      </c>
      <c r="AK106" s="13">
        <f t="shared" si="89"/>
        <v>90.392208948777423</v>
      </c>
      <c r="AL106" s="20">
        <f t="shared" si="58"/>
        <v>842.21795229245436</v>
      </c>
      <c r="AM106" s="59">
        <f t="shared" si="59"/>
        <v>1135.5512856257876</v>
      </c>
      <c r="AN106" s="59">
        <f ca="1">AVERAGE(OFFSET($AM$3,0,0,'Données projet'!$E$10+1,1))-AVERAGE(OFFSET($H$3,0,0,'Données projet'!$E$10+1,1))</f>
        <v>525.29195699741149</v>
      </c>
      <c r="AO106" s="59">
        <f t="shared" si="90"/>
        <v>125.99812193007153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89.421092750351875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89.421092750351875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401.55648000000019</v>
      </c>
      <c r="AK107" s="13">
        <f t="shared" si="89"/>
        <v>92.092146295474834</v>
      </c>
      <c r="AL107" s="20">
        <f t="shared" si="58"/>
        <v>859.77135746461897</v>
      </c>
      <c r="AM107" s="59">
        <f t="shared" si="59"/>
        <v>1153.1046907979523</v>
      </c>
      <c r="AN107" s="59">
        <f ca="1">AVERAGE(OFFSET($AM$3,0,0,'Données projet'!$E$10+1,1))-AVERAGE(OFFSET($H$3,0,0,'Données projet'!$E$10+1,1))</f>
        <v>525.29195699741149</v>
      </c>
      <c r="AO107" s="59">
        <f t="shared" si="90"/>
        <v>125.99812193007153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116.23327406060135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116.23327406060135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349.70457600000026</v>
      </c>
      <c r="AK108" s="13">
        <f t="shared" si="89"/>
        <v>81.501677379082068</v>
      </c>
      <c r="AL108" s="20">
        <f t="shared" si="58"/>
        <v>751.01755796856844</v>
      </c>
      <c r="AM108" s="59">
        <f t="shared" si="59"/>
        <v>1044.3508913019018</v>
      </c>
      <c r="AN108" s="59">
        <f ca="1">AVERAGE(OFFSET($AM$3,0,0,'Données projet'!$E$10+1,1))-AVERAGE(OFFSET($H$3,0,0,'Données projet'!$E$10+1,1))</f>
        <v>525.29195699741149</v>
      </c>
      <c r="AO108" s="59">
        <f t="shared" si="90"/>
        <v>125.99812193007153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113.9540104515698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113.9540104515698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357.94636800000023</v>
      </c>
      <c r="AK109" s="13">
        <f t="shared" si="89"/>
        <v>83.196606913174421</v>
      </c>
      <c r="AL109" s="20">
        <f t="shared" si="58"/>
        <v>768.32401464044585</v>
      </c>
      <c r="AM109" s="59">
        <f t="shared" si="59"/>
        <v>1061.6573479737792</v>
      </c>
      <c r="AN109" s="59">
        <f ca="1">AVERAGE(OFFSET($AM$3,0,0,'Données projet'!$E$10+1,1))-AVERAGE(OFFSET($H$3,0,0,'Données projet'!$E$10+1,1))</f>
        <v>525.29195699741149</v>
      </c>
      <c r="AO109" s="59">
        <f t="shared" si="90"/>
        <v>125.99812193007153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111.71944181169783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111.71944181169783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366.18816000000021</v>
      </c>
      <c r="AK110" s="13">
        <f t="shared" si="89"/>
        <v>84.886999465604219</v>
      </c>
      <c r="AL110" s="20">
        <f t="shared" si="58"/>
        <v>785.62256940259431</v>
      </c>
      <c r="AM110" s="59">
        <f t="shared" si="59"/>
        <v>1078.9559027359276</v>
      </c>
      <c r="AN110" s="59">
        <f ca="1">AVERAGE(OFFSET($AM$3,0,0,'Données projet'!$E$10+1,1))-AVERAGE(OFFSET($H$3,0,0,'Données projet'!$E$10+1,1))</f>
        <v>525.29195699741149</v>
      </c>
      <c r="AO110" s="59">
        <f t="shared" si="90"/>
        <v>125.99812193007153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109.52869169990147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109.52869169990147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374.42995200000018</v>
      </c>
      <c r="AK111" s="13">
        <f t="shared" si="89"/>
        <v>86.572968906428557</v>
      </c>
      <c r="AL111" s="20">
        <f t="shared" si="58"/>
        <v>802.91342057869667</v>
      </c>
      <c r="AM111" s="59">
        <f t="shared" si="59"/>
        <v>1096.24675391203</v>
      </c>
      <c r="AN111" s="59">
        <f ca="1">AVERAGE(OFFSET($AM$3,0,0,'Données projet'!$E$10+1,1))-AVERAGE(OFFSET($H$3,0,0,'Données projet'!$E$10+1,1))</f>
        <v>525.29195699741149</v>
      </c>
      <c r="AO111" s="59">
        <f t="shared" si="90"/>
        <v>125.99812193007153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107.3809008615718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107.3809008615718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382.67174400000022</v>
      </c>
      <c r="AK112" s="13">
        <f t="shared" si="89"/>
        <v>88.254623806538291</v>
      </c>
      <c r="AL112" s="20">
        <f t="shared" si="58"/>
        <v>820.19675726305456</v>
      </c>
      <c r="AM112" s="59">
        <f t="shared" si="59"/>
        <v>1113.5300905963879</v>
      </c>
      <c r="AN112" s="59">
        <f ca="1">AVERAGE(OFFSET($AM$3,0,0,'Données projet'!$E$10+1,1))-AVERAGE(OFFSET($H$3,0,0,'Données projet'!$E$10+1,1))</f>
        <v>525.29195699741149</v>
      </c>
      <c r="AO112" s="59">
        <f t="shared" si="90"/>
        <v>125.99812193007153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105.27522689155873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105.27522689155873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390.91353600000025</v>
      </c>
      <c r="AK113" s="13">
        <f t="shared" si="89"/>
        <v>89.932067793000158</v>
      </c>
      <c r="AL113" s="20">
        <f t="shared" si="58"/>
        <v>837.47275993947562</v>
      </c>
      <c r="AM113" s="59">
        <f t="shared" si="59"/>
        <v>1130.806093272809</v>
      </c>
      <c r="AN113" s="59">
        <f ca="1">AVERAGE(OFFSET($AM$3,0,0,'Données projet'!$E$10+1,1))-AVERAGE(OFFSET($H$3,0,0,'Données projet'!$E$10+1,1))</f>
        <v>525.29195699741149</v>
      </c>
      <c r="AO113" s="59">
        <f t="shared" si="90"/>
        <v>125.99812193007153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103.2108439037633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103.2108439037633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399.15532800000022</v>
      </c>
      <c r="AK114" s="13">
        <f t="shared" si="89"/>
        <v>91.605399873585526</v>
      </c>
      <c r="AL114" s="20">
        <f t="shared" si="58"/>
        <v>854.74160104649525</v>
      </c>
      <c r="AM114" s="59">
        <f t="shared" si="59"/>
        <v>1148.0749343798286</v>
      </c>
      <c r="AN114" s="59">
        <f ca="1">AVERAGE(OFFSET($AM$3,0,0,'Données projet'!$E$10+1,1))-AVERAGE(OFFSET($H$3,0,0,'Données projet'!$E$10+1,1))</f>
        <v>525.29195699741149</v>
      </c>
      <c r="AO114" s="59">
        <f t="shared" si="90"/>
        <v>125.99812193007153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101.18694220720926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101.18694220720926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407.39712000000014</v>
      </c>
      <c r="AK115" s="13">
        <f t="shared" si="89"/>
        <v>93.274714733738875</v>
      </c>
      <c r="AL115" s="20">
        <f t="shared" si="58"/>
        <v>872.00344549459544</v>
      </c>
      <c r="AM115" s="59">
        <f t="shared" si="59"/>
        <v>1165.3367788279288</v>
      </c>
      <c r="AN115" s="59">
        <f ca="1">AVERAGE(OFFSET($AM$3,0,0,'Données projet'!$E$10+1,1))-AVERAGE(OFFSET($H$3,0,0,'Données projet'!$E$10+1,1))</f>
        <v>525.29195699741149</v>
      </c>
      <c r="AO115" s="59">
        <f t="shared" si="90"/>
        <v>125.99812193007153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99.202727988466492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99.202727988466492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415.63891200000023</v>
      </c>
      <c r="AK116" s="13">
        <f t="shared" si="89"/>
        <v>94.940103008837056</v>
      </c>
      <c r="AL116" s="20">
        <f t="shared" si="58"/>
        <v>889.25845114039157</v>
      </c>
      <c r="AM116" s="59">
        <f t="shared" si="59"/>
        <v>1182.5917844737248</v>
      </c>
      <c r="AN116" s="59">
        <f ca="1">AVERAGE(OFFSET($AM$3,0,0,'Données projet'!$E$10+1,1))-AVERAGE(OFFSET($H$3,0,0,'Données projet'!$E$10+1,1))</f>
        <v>525.29195699741149</v>
      </c>
      <c r="AO116" s="59">
        <f t="shared" si="90"/>
        <v>125.99812193007153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97.257423000302097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97.257423000302097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423.88070400000015</v>
      </c>
      <c r="AK117" s="13">
        <f t="shared" si="89"/>
        <v>96.601651534242507</v>
      </c>
      <c r="AL117" s="20">
        <f t="shared" si="58"/>
        <v>906.50676922213916</v>
      </c>
      <c r="AM117" s="59">
        <f t="shared" si="59"/>
        <v>1199.8401025554724</v>
      </c>
      <c r="AN117" s="59">
        <f ca="1">AVERAGE(OFFSET($AM$3,0,0,'Données projet'!$E$10+1,1))-AVERAGE(OFFSET($H$3,0,0,'Données projet'!$E$10+1,1))</f>
        <v>525.29195699741149</v>
      </c>
      <c r="AO117" s="59">
        <f t="shared" si="90"/>
        <v>125.99812193007153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121.96062085177799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121.96062085177799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376.22407680000015</v>
      </c>
      <c r="AK118" s="13">
        <f t="shared" si="89"/>
        <v>86.939405782209406</v>
      </c>
      <c r="AL118" s="20">
        <f t="shared" si="58"/>
        <v>806.67639883068159</v>
      </c>
      <c r="AM118" s="59">
        <f t="shared" si="59"/>
        <v>1100.0097321640148</v>
      </c>
      <c r="AN118" s="59">
        <f ca="1">AVERAGE(OFFSET($AM$3,0,0,'Données projet'!$E$10+1,1))-AVERAGE(OFFSET($H$3,0,0,'Données projet'!$E$10+1,1))</f>
        <v>525.29195699741149</v>
      </c>
      <c r="AO118" s="59">
        <f t="shared" si="90"/>
        <v>125.99812193007153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119.56904746550808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119.56904746550808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384.54773760000018</v>
      </c>
      <c r="AK119" s="13">
        <f t="shared" si="89"/>
        <v>88.636809502072509</v>
      </c>
      <c r="AL119" s="20">
        <f t="shared" si="58"/>
        <v>824.12975286944311</v>
      </c>
      <c r="AM119" s="59">
        <f t="shared" si="59"/>
        <v>1117.4630862027764</v>
      </c>
      <c r="AN119" s="59">
        <f ca="1">AVERAGE(OFFSET($AM$3,0,0,'Données projet'!$E$10+1,1))-AVERAGE(OFFSET($H$3,0,0,'Données projet'!$E$10+1,1))</f>
        <v>525.29195699741149</v>
      </c>
      <c r="AO119" s="59">
        <f t="shared" si="90"/>
        <v>125.99812193007153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117.22437137462718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117.22437137462718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392.87139840000015</v>
      </c>
      <c r="AK120" s="13">
        <f t="shared" si="89"/>
        <v>90.329941616811965</v>
      </c>
      <c r="AL120" s="20">
        <f t="shared" si="58"/>
        <v>841.57566719594763</v>
      </c>
      <c r="AM120" s="59">
        <f t="shared" si="59"/>
        <v>1134.909000529281</v>
      </c>
      <c r="AN120" s="59">
        <f ca="1">AVERAGE(OFFSET($AM$3,0,0,'Données projet'!$E$10+1,1))-AVERAGE(OFFSET($H$3,0,0,'Données projet'!$E$10+1,1))</f>
        <v>525.29195699741149</v>
      </c>
      <c r="AO120" s="59">
        <f t="shared" si="90"/>
        <v>125.99812193007153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114.92567295177726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114.92567295177726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401.19505920000017</v>
      </c>
      <c r="AK121" s="13">
        <f t="shared" si="89"/>
        <v>92.018903052901237</v>
      </c>
      <c r="AL121" s="20">
        <f t="shared" si="58"/>
        <v>859.01431759046989</v>
      </c>
      <c r="AM121" s="59">
        <f t="shared" si="59"/>
        <v>1152.3476509238033</v>
      </c>
      <c r="AN121" s="59">
        <f ca="1">AVERAGE(OFFSET($AM$3,0,0,'Données projet'!$E$10+1,1))-AVERAGE(OFFSET($H$3,0,0,'Données projet'!$E$10+1,1))</f>
        <v>525.29195699741149</v>
      </c>
      <c r="AO121" s="59">
        <f t="shared" si="90"/>
        <v>125.99812193007153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112.67205060293183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112.67205060293183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409.51872000000009</v>
      </c>
      <c r="AK122" s="13">
        <f t="shared" si="89"/>
        <v>93.703790309596229</v>
      </c>
      <c r="AL122" s="20">
        <f t="shared" si="58"/>
        <v>876.44587212254692</v>
      </c>
      <c r="AM122" s="59">
        <f t="shared" si="59"/>
        <v>1169.7792054558802</v>
      </c>
      <c r="AN122" s="59">
        <f ca="1">AVERAGE(OFFSET($AM$3,0,0,'Données projet'!$E$10+1,1))-AVERAGE(OFFSET($H$3,0,0,'Données projet'!$E$10+1,1))</f>
        <v>525.29195699741149</v>
      </c>
      <c r="AO122" s="59">
        <f t="shared" si="90"/>
        <v>125.99812193007153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110.46262041377337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110.46262041377337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417.84238080000011</v>
      </c>
      <c r="AK123" s="13">
        <f t="shared" si="89"/>
        <v>95.384695739111109</v>
      </c>
      <c r="AL123" s="20">
        <f t="shared" si="58"/>
        <v>893.87049163895199</v>
      </c>
      <c r="AM123" s="59">
        <f t="shared" si="59"/>
        <v>1187.2038249722852</v>
      </c>
      <c r="AN123" s="59">
        <f ca="1">AVERAGE(OFFSET($AM$3,0,0,'Données projet'!$E$10+1,1))-AVERAGE(OFFSET($H$3,0,0,'Données projet'!$E$10+1,1))</f>
        <v>525.29195699741149</v>
      </c>
      <c r="AO123" s="59">
        <f t="shared" si="90"/>
        <v>125.99812193007153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108.29651580300494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108.29651580300494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426.16604160000009</v>
      </c>
      <c r="AK124" s="13">
        <f t="shared" si="89"/>
        <v>97.061707803837976</v>
      </c>
      <c r="AL124" s="20">
        <f t="shared" si="58"/>
        <v>911.28833021168464</v>
      </c>
      <c r="AM124" s="59">
        <f t="shared" si="59"/>
        <v>1204.621663545018</v>
      </c>
      <c r="AN124" s="59">
        <f ca="1">AVERAGE(OFFSET($AM$3,0,0,'Données projet'!$E$10+1,1))-AVERAGE(OFFSET($H$3,0,0,'Données projet'!$E$10+1,1))</f>
        <v>525.29195699741149</v>
      </c>
      <c r="AO124" s="59">
        <f t="shared" si="90"/>
        <v>125.99812193007153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106.17288718246033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106.17288718246033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434.48970240000011</v>
      </c>
      <c r="AK125" s="13">
        <f t="shared" si="89"/>
        <v>98.734911312904188</v>
      </c>
      <c r="AL125" s="20">
        <f t="shared" si="58"/>
        <v>928.69953554997494</v>
      </c>
      <c r="AM125" s="59">
        <f t="shared" si="59"/>
        <v>1222.0328688833083</v>
      </c>
      <c r="AN125" s="59">
        <f ca="1">AVERAGE(OFFSET($AM$3,0,0,'Données projet'!$E$10+1,1))-AVERAGE(OFFSET($H$3,0,0,'Données projet'!$E$10+1,1))</f>
        <v>525.29195699741149</v>
      </c>
      <c r="AO125" s="59">
        <f t="shared" si="90"/>
        <v>125.99812193007153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104.09090162387903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104.09090162387903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442.81336320000008</v>
      </c>
      <c r="AK126" s="13">
        <f t="shared" si="89"/>
        <v>100.40438764008933</v>
      </c>
      <c r="AL126" s="20">
        <f t="shared" si="58"/>
        <v>946.10424937982225</v>
      </c>
      <c r="AM126" s="59">
        <f t="shared" si="59"/>
        <v>1239.4375827131555</v>
      </c>
      <c r="AN126" s="59">
        <f ca="1">AVERAGE(OFFSET($AM$3,0,0,'Données projet'!$E$10+1,1))-AVERAGE(OFFSET($H$3,0,0,'Données projet'!$E$10+1,1))</f>
        <v>525.29195699741149</v>
      </c>
      <c r="AO126" s="59">
        <f t="shared" si="90"/>
        <v>125.99812193007153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102.04974253221572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102.04974253221572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451.13702400000011</v>
      </c>
      <c r="AK127" s="13">
        <f t="shared" si="89"/>
        <v>102.07021492489365</v>
      </c>
      <c r="AL127" s="20">
        <f t="shared" si="58"/>
        <v>963.50260779418988</v>
      </c>
      <c r="AM127" s="59">
        <f t="shared" si="59"/>
        <v>1256.8359411275233</v>
      </c>
      <c r="AN127" s="59">
        <f ca="1">AVERAGE(OFFSET($AM$3,0,0,'Données projet'!$E$10+1,1))-AVERAGE(OFFSET($H$3,0,0,'Données projet'!$E$10+1,1))</f>
        <v>525.29195699741149</v>
      </c>
      <c r="AO127" s="59">
        <f t="shared" si="90"/>
        <v>125.99812193007153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124.97891130419077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124.97891130419077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407.17248000000006</v>
      </c>
      <c r="AK128" s="13">
        <f t="shared" si="89"/>
        <v>93.229267996171714</v>
      </c>
      <c r="AL128" s="20">
        <f t="shared" si="58"/>
        <v>871.5330444266657</v>
      </c>
      <c r="AM128" s="59">
        <f t="shared" si="59"/>
        <v>1164.8663777599991</v>
      </c>
      <c r="AN128" s="59">
        <f ca="1">AVERAGE(OFFSET($AM$3,0,0,'Données projet'!$E$10+1,1))-AVERAGE(OFFSET($H$3,0,0,'Données projet'!$E$10+1,1))</f>
        <v>525.29195699741149</v>
      </c>
      <c r="AO128" s="59">
        <f t="shared" si="90"/>
        <v>125.99812193007153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122.52815108312444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122.52815108312444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415.65388800000011</v>
      </c>
      <c r="AK129" s="13">
        <f t="shared" si="89"/>
        <v>94.94312563284241</v>
      </c>
      <c r="AL129" s="20">
        <f t="shared" si="58"/>
        <v>889.28979874386732</v>
      </c>
      <c r="AM129" s="59">
        <f t="shared" si="59"/>
        <v>1182.6231320772006</v>
      </c>
      <c r="AN129" s="59">
        <f ca="1">AVERAGE(OFFSET($AM$3,0,0,'Données projet'!$E$10+1,1))-AVERAGE(OFFSET($H$3,0,0,'Données projet'!$E$10+1,1))</f>
        <v>525.29195699741149</v>
      </c>
      <c r="AO129" s="59">
        <f t="shared" si="90"/>
        <v>125.99812193007153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120.12544877517709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120.12544877517709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424.1352960000001</v>
      </c>
      <c r="AK130" s="13">
        <f t="shared" si="89"/>
        <v>96.652917150953471</v>
      </c>
      <c r="AL130" s="20">
        <f t="shared" si="58"/>
        <v>907.03947123791067</v>
      </c>
      <c r="AM130" s="59">
        <f t="shared" si="59"/>
        <v>1200.3728045712439</v>
      </c>
      <c r="AN130" s="59">
        <f ca="1">AVERAGE(OFFSET($AM$3,0,0,'Données projet'!$E$10+1,1))-AVERAGE(OFFSET($H$3,0,0,'Données projet'!$E$10+1,1))</f>
        <v>525.29195699741149</v>
      </c>
      <c r="AO130" s="59">
        <f t="shared" si="90"/>
        <v>125.99812193007153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117.76986199398488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117.76986199398488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432.61670400000008</v>
      </c>
      <c r="AK131" s="13">
        <f t="shared" si="89"/>
        <v>98.358733231542629</v>
      </c>
      <c r="AL131" s="20">
        <f t="shared" si="58"/>
        <v>924.782219844937</v>
      </c>
      <c r="AM131" s="59">
        <f t="shared" si="59"/>
        <v>1218.1155531782704</v>
      </c>
      <c r="AN131" s="59">
        <f ca="1">AVERAGE(OFFSET($AM$3,0,0,'Données projet'!$E$10+1,1))-AVERAGE(OFFSET($H$3,0,0,'Données projet'!$E$10+1,1))</f>
        <v>525.29195699741149</v>
      </c>
      <c r="AO131" s="59">
        <f t="shared" si="90"/>
        <v>125.99812193007153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115.46046683280578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115.46046683280578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441.09811200000013</v>
      </c>
      <c r="AK132" s="13">
        <f t="shared" si="89"/>
        <v>100.060660796695</v>
      </c>
      <c r="AL132" s="20">
        <f t="shared" ref="AL132:AL153" si="112">(AJ132+AK132)*0.475*44/12</f>
        <v>942.51819595424388</v>
      </c>
      <c r="AM132" s="59">
        <f t="shared" ref="AM132:AM195" si="113">AL132+(AD132+AE132)*44/12</f>
        <v>1235.8515292875773</v>
      </c>
      <c r="AN132" s="59">
        <f ca="1">AVERAGE(OFFSET($AM$3,0,0,'Données projet'!$E$10+1,1))-AVERAGE(OFFSET($H$3,0,0,'Données projet'!$E$10+1,1))</f>
        <v>525.29195699741149</v>
      </c>
      <c r="AO132" s="59">
        <f t="shared" si="90"/>
        <v>125.99812193007153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113.19635750214545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113.19635750214545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449.57952000000012</v>
      </c>
      <c r="AK133" s="13">
        <f t="shared" ref="AK133:AK153" si="143">EXP(-1.0587+0.8836*LN(AJ133)+0.284)</f>
        <v>101.75878323459008</v>
      </c>
      <c r="AL133" s="20">
        <f t="shared" si="112"/>
        <v>960.24754480024455</v>
      </c>
      <c r="AM133" s="59">
        <f t="shared" si="113"/>
        <v>1253.5808781335779</v>
      </c>
      <c r="AN133" s="59">
        <f ca="1">AVERAGE(OFFSET($AM$3,0,0,'Données projet'!$E$10+1,1))-AVERAGE(OFFSET($H$3,0,0,'Données projet'!$E$10+1,1))</f>
        <v>525.29195699741149</v>
      </c>
      <c r="AO133" s="59">
        <f t="shared" ref="AO133:AO196" si="144">$AO$3</f>
        <v>125.99812193007153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110.97664597448902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110.97664597448902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458.0609280000001</v>
      </c>
      <c r="AK134" s="13">
        <f t="shared" si="143"/>
        <v>103.45318060708627</v>
      </c>
      <c r="AL134" s="20">
        <f t="shared" si="112"/>
        <v>977.97040582400894</v>
      </c>
      <c r="AM134" s="59">
        <f t="shared" si="113"/>
        <v>1271.3037391573423</v>
      </c>
      <c r="AN134" s="59">
        <f ca="1">AVERAGE(OFFSET($AM$3,0,0,'Données projet'!$E$10+1,1))-AVERAGE(OFFSET($H$3,0,0,'Données projet'!$E$10+1,1))</f>
        <v>525.29195699741149</v>
      </c>
      <c r="AO134" s="59">
        <f t="shared" si="144"/>
        <v>125.99812193007153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108.8004616359996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108.8004616359996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466.54233600000015</v>
      </c>
      <c r="AK135" s="13">
        <f t="shared" si="143"/>
        <v>105.14392984149734</v>
      </c>
      <c r="AL135" s="20">
        <f t="shared" si="112"/>
        <v>995.68691300727494</v>
      </c>
      <c r="AM135" s="59">
        <f t="shared" si="113"/>
        <v>1289.0202463406083</v>
      </c>
      <c r="AN135" s="59">
        <f ca="1">AVERAGE(OFFSET($AM$3,0,0,'Données projet'!$E$10+1,1))-AVERAGE(OFFSET($H$3,0,0,'Données projet'!$E$10+1,1))</f>
        <v>525.29195699741149</v>
      </c>
      <c r="AO135" s="59">
        <f t="shared" si="144"/>
        <v>125.99812193007153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106.66695094504657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106.66695094504657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475.02374400000014</v>
      </c>
      <c r="AK136" s="13">
        <f t="shared" si="143"/>
        <v>106.83110490802692</v>
      </c>
      <c r="AL136" s="20">
        <f t="shared" si="112"/>
        <v>1013.3971951814802</v>
      </c>
      <c r="AM136" s="59">
        <f t="shared" si="113"/>
        <v>1306.7305285148136</v>
      </c>
      <c r="AN136" s="59">
        <f ca="1">AVERAGE(OFFSET($AM$3,0,0,'Données projet'!$E$10+1,1))-AVERAGE(OFFSET($H$3,0,0,'Données projet'!$E$10+1,1))</f>
        <v>525.29195699741149</v>
      </c>
      <c r="AO136" s="59">
        <f t="shared" si="144"/>
        <v>125.99812193007153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104.5752770974301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104.5752770974301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483.50515200000012</v>
      </c>
      <c r="AK137" s="13">
        <f t="shared" si="143"/>
        <v>108.51477698417389</v>
      </c>
      <c r="AL137" s="20">
        <f t="shared" si="112"/>
        <v>1031.1013763141029</v>
      </c>
      <c r="AM137" s="59">
        <f t="shared" si="113"/>
        <v>1324.4347096474362</v>
      </c>
      <c r="AN137" s="59">
        <f ca="1">AVERAGE(OFFSET($AM$3,0,0,'Données projet'!$E$10+1,1))-AVERAGE(OFFSET($H$3,0,0,'Données projet'!$E$10+1,1))</f>
        <v>525.29195699741149</v>
      </c>
      <c r="AO137" s="59">
        <f t="shared" si="144"/>
        <v>125.99812193007153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128.60343358998418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128.60343358998418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437.19037440000011</v>
      </c>
      <c r="AK138" s="13">
        <f t="shared" si="143"/>
        <v>99.276989618585688</v>
      </c>
      <c r="AL138" s="20">
        <f t="shared" si="112"/>
        <v>934.34732566570358</v>
      </c>
      <c r="AM138" s="59">
        <f t="shared" si="113"/>
        <v>1227.680658999037</v>
      </c>
      <c r="AN138" s="59">
        <f ca="1">AVERAGE(OFFSET($AM$3,0,0,'Données projet'!$E$10+1,1))-AVERAGE(OFFSET($H$3,0,0,'Données projet'!$E$10+1,1))</f>
        <v>525.29195699741149</v>
      </c>
      <c r="AO138" s="59">
        <f t="shared" si="144"/>
        <v>125.99812193007153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126.08159869763374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126.08159869763374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445.73767680000014</v>
      </c>
      <c r="AK139" s="13">
        <f t="shared" si="143"/>
        <v>100.99004698919526</v>
      </c>
      <c r="AL139" s="20">
        <f t="shared" si="112"/>
        <v>952.21745226618202</v>
      </c>
      <c r="AM139" s="59">
        <f t="shared" si="113"/>
        <v>1245.5507855995154</v>
      </c>
      <c r="AN139" s="59">
        <f ca="1">AVERAGE(OFFSET($AM$3,0,0,'Données projet'!$E$10+1,1))-AVERAGE(OFFSET($H$3,0,0,'Données projet'!$E$10+1,1))</f>
        <v>525.29195699741149</v>
      </c>
      <c r="AO139" s="59">
        <f t="shared" si="144"/>
        <v>125.99812193007153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123.60921544935489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123.60921544935489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454.28497920000024</v>
      </c>
      <c r="AK140" s="13">
        <f t="shared" si="143"/>
        <v>102.69928475741209</v>
      </c>
      <c r="AL140" s="20">
        <f t="shared" si="112"/>
        <v>970.08092639249298</v>
      </c>
      <c r="AM140" s="59">
        <f t="shared" si="113"/>
        <v>1263.4142597258262</v>
      </c>
      <c r="AN140" s="59">
        <f ca="1">AVERAGE(OFFSET($AM$3,0,0,'Données projet'!$E$10+1,1))-AVERAGE(OFFSET($H$3,0,0,'Données projet'!$E$10+1,1))</f>
        <v>525.29195699741149</v>
      </c>
      <c r="AO140" s="59">
        <f t="shared" si="144"/>
        <v>125.99812193007153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121.18531412856991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121.18531412856991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462.83228160000021</v>
      </c>
      <c r="AK141" s="13">
        <f t="shared" si="143"/>
        <v>104.40478307533309</v>
      </c>
      <c r="AL141" s="20">
        <f t="shared" si="112"/>
        <v>987.93788764287194</v>
      </c>
      <c r="AM141" s="59">
        <f t="shared" si="113"/>
        <v>1281.2712209762053</v>
      </c>
      <c r="AN141" s="59">
        <f ca="1">AVERAGE(OFFSET($AM$3,0,0,'Données projet'!$E$10+1,1))-AVERAGE(OFFSET($H$3,0,0,'Données projet'!$E$10+1,1))</f>
        <v>525.29195699741149</v>
      </c>
      <c r="AO141" s="59">
        <f t="shared" si="144"/>
        <v>125.99812193007153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118.80894403425171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118.80894403425171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471.37958400000019</v>
      </c>
      <c r="AK142" s="13">
        <f t="shared" si="143"/>
        <v>106.10661896519242</v>
      </c>
      <c r="AL142" s="20">
        <f t="shared" si="112"/>
        <v>1005.7884701643774</v>
      </c>
      <c r="AM142" s="59">
        <f t="shared" si="113"/>
        <v>1299.1218034977107</v>
      </c>
      <c r="AN142" s="59">
        <f ca="1">AVERAGE(OFFSET($AM$3,0,0,'Données projet'!$E$10+1,1))-AVERAGE(OFFSET($H$3,0,0,'Données projet'!$E$10+1,1))</f>
        <v>525.29195699741149</v>
      </c>
      <c r="AO142" s="59">
        <f t="shared" si="144"/>
        <v>125.99812193007153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116.47917310804044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116.47917310804044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479.92688640000028</v>
      </c>
      <c r="AK143" s="13">
        <f t="shared" si="143"/>
        <v>107.80486649607667</v>
      </c>
      <c r="AL143" s="20">
        <f t="shared" si="112"/>
        <v>1023.6328029606674</v>
      </c>
      <c r="AM143" s="59">
        <f t="shared" si="113"/>
        <v>1316.9661362940008</v>
      </c>
      <c r="AN143" s="59">
        <f ca="1">AVERAGE(OFFSET($AM$3,0,0,'Données projet'!$E$10+1,1))-AVERAGE(OFFSET($H$3,0,0,'Données projet'!$E$10+1,1))</f>
        <v>525.29195699741149</v>
      </c>
      <c r="AO143" s="59">
        <f t="shared" si="144"/>
        <v>125.99812193007153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114.19508756867222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114.19508756867222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488.47418880000026</v>
      </c>
      <c r="AK144" s="13">
        <f t="shared" si="143"/>
        <v>109.49959694769375</v>
      </c>
      <c r="AL144" s="20">
        <f t="shared" si="112"/>
        <v>1041.4710101772337</v>
      </c>
      <c r="AM144" s="59">
        <f t="shared" si="113"/>
        <v>1334.8043435105669</v>
      </c>
      <c r="AN144" s="59">
        <f ca="1">AVERAGE(OFFSET($AM$3,0,0,'Données projet'!$E$10+1,1))-AVERAGE(OFFSET($H$3,0,0,'Données projet'!$E$10+1,1))</f>
        <v>525.29195699741149</v>
      </c>
      <c r="AO144" s="59">
        <f t="shared" si="144"/>
        <v>125.99812193007153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111.9557915535764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111.9557915535764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497.02149120000036</v>
      </c>
      <c r="AK145" s="13">
        <f t="shared" si="143"/>
        <v>111.19087896235689</v>
      </c>
      <c r="AL145" s="20">
        <f t="shared" si="112"/>
        <v>1059.3032113661056</v>
      </c>
      <c r="AM145" s="59">
        <f t="shared" si="113"/>
        <v>1352.6365446994389</v>
      </c>
      <c r="AN145" s="59">
        <f ca="1">AVERAGE(OFFSET($AM$3,0,0,'Données projet'!$E$10+1,1))-AVERAGE(OFFSET($H$3,0,0,'Données projet'!$E$10+1,1))</f>
        <v>525.29195699741149</v>
      </c>
      <c r="AO145" s="59">
        <f t="shared" si="144"/>
        <v>125.99812193007153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109.76040676750091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109.76040676750091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505.56879360000039</v>
      </c>
      <c r="AK146" s="13">
        <f t="shared" si="143"/>
        <v>112.8787786862158</v>
      </c>
      <c r="AL146" s="20">
        <f t="shared" si="112"/>
        <v>1077.1295217318266</v>
      </c>
      <c r="AM146" s="59">
        <f t="shared" si="113"/>
        <v>1370.4628550651598</v>
      </c>
      <c r="AN146" s="59">
        <f ca="1">AVERAGE(OFFSET($AM$3,0,0,'Données projet'!$E$10+1,1))-AVERAGE(OFFSET($H$3,0,0,'Données projet'!$E$10+1,1))</f>
        <v>525.29195699741149</v>
      </c>
      <c r="AO146" s="59">
        <f t="shared" si="144"/>
        <v>125.99812193007153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107.60807213802785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107.60807213802785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514.11609600000043</v>
      </c>
      <c r="AK147" s="13">
        <f t="shared" si="143"/>
        <v>114.56335990066729</v>
      </c>
      <c r="AL147" s="20">
        <f t="shared" si="112"/>
        <v>1094.9500523603294</v>
      </c>
      <c r="AM147" s="59">
        <f t="shared" si="113"/>
        <v>1388.2833856936627</v>
      </c>
      <c r="AN147" s="59">
        <f ca="1">AVERAGE(OFFSET($AM$3,0,0,'Données projet'!$E$10+1,1))-AVERAGE(OFFSET($H$3,0,0,'Données projet'!$E$10+1,1))</f>
        <v>525.29195699741149</v>
      </c>
      <c r="AO147" s="59">
        <f t="shared" si="144"/>
        <v>125.99812193007153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132.07982457121085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132.07982457121085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466.93770240000043</v>
      </c>
      <c r="AK148" s="13">
        <f t="shared" si="143"/>
        <v>105.22265747506228</v>
      </c>
      <c r="AL148" s="20">
        <f t="shared" si="112"/>
        <v>996.51262678240073</v>
      </c>
      <c r="AM148" s="59">
        <f t="shared" si="113"/>
        <v>1289.845960115734</v>
      </c>
      <c r="AN148" s="59">
        <f ca="1">AVERAGE(OFFSET($AM$3,0,0,'Données projet'!$E$10+1,1))-AVERAGE(OFFSET($H$3,0,0,'Données projet'!$E$10+1,1))</f>
        <v>525.29195699741149</v>
      </c>
      <c r="AO148" s="59">
        <f t="shared" si="144"/>
        <v>125.99812193007153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129.48981977210769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129.48981977210769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475.6796928000004</v>
      </c>
      <c r="AK149" s="13">
        <f t="shared" si="143"/>
        <v>106.96144354184572</v>
      </c>
      <c r="AL149" s="20">
        <f t="shared" si="112"/>
        <v>1014.7666457953819</v>
      </c>
      <c r="AM149" s="59">
        <f t="shared" si="113"/>
        <v>1308.0999791287152</v>
      </c>
      <c r="AN149" s="59">
        <f ca="1">AVERAGE(OFFSET($AM$3,0,0,'Données projet'!$E$10+1,1))-AVERAGE(OFFSET($H$3,0,0,'Données projet'!$E$10+1,1))</f>
        <v>525.29195699741149</v>
      </c>
      <c r="AO149" s="59">
        <f t="shared" si="144"/>
        <v>125.99812193007153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126.95060338736799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126.95060338736799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484.42168320000042</v>
      </c>
      <c r="AK150" s="13">
        <f t="shared" si="143"/>
        <v>108.69651377505116</v>
      </c>
      <c r="AL150" s="20">
        <f t="shared" si="112"/>
        <v>1033.0141930648815</v>
      </c>
      <c r="AM150" s="59">
        <f t="shared" si="113"/>
        <v>1326.3475263982148</v>
      </c>
      <c r="AN150" s="59">
        <f ca="1">AVERAGE(OFFSET($AM$3,0,0,'Données projet'!$E$10+1,1))-AVERAGE(OFFSET($H$3,0,0,'Données projet'!$E$10+1,1))</f>
        <v>525.29195699741149</v>
      </c>
      <c r="AO150" s="59">
        <f t="shared" si="144"/>
        <v>125.99812193007153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124.46117948716397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124.46117948716397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493.16367360000027</v>
      </c>
      <c r="AK151" s="13">
        <f t="shared" si="143"/>
        <v>110.42794296653494</v>
      </c>
      <c r="AL151" s="20">
        <f t="shared" si="112"/>
        <v>1051.2553988533821</v>
      </c>
      <c r="AM151" s="59">
        <f t="shared" si="113"/>
        <v>1344.5887321867153</v>
      </c>
      <c r="AN151" s="59">
        <f ca="1">AVERAGE(OFFSET($AM$3,0,0,'Données projet'!$E$10+1,1))-AVERAGE(OFFSET($H$3,0,0,'Données projet'!$E$10+1,1))</f>
        <v>525.29195699741149</v>
      </c>
      <c r="AO151" s="59">
        <f t="shared" si="144"/>
        <v>125.99812193007153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122.02057167124431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122.02057167124431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501.90566400000029</v>
      </c>
      <c r="AK152" s="13">
        <f t="shared" si="143"/>
        <v>112.15580310471232</v>
      </c>
      <c r="AL152" s="20">
        <f t="shared" si="112"/>
        <v>1069.4903885407077</v>
      </c>
      <c r="AM152" s="59">
        <f t="shared" si="113"/>
        <v>1362.823721874041</v>
      </c>
      <c r="AN152" s="59">
        <f ca="1">AVERAGE(OFFSET($AM$3,0,0,'Données projet'!$E$10+1,1))-AVERAGE(OFFSET($H$3,0,0,'Données projet'!$E$10+1,1))</f>
        <v>525.29195699741149</v>
      </c>
      <c r="AO152" s="59">
        <f t="shared" si="144"/>
        <v>125.99812193007153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119.62782268597105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119.62782268597105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510.64765440000025</v>
      </c>
      <c r="AK153" s="13">
        <f t="shared" si="143"/>
        <v>113.88016352660551</v>
      </c>
      <c r="AL153" s="20">
        <f t="shared" si="112"/>
        <v>1087.7192828888385</v>
      </c>
      <c r="AM153" s="59">
        <f t="shared" si="113"/>
        <v>1381.0526162221718</v>
      </c>
      <c r="AN153" s="59">
        <f ca="1">AVERAGE(OFFSET($AM$3,0,0,'Données projet'!$E$10+1,1))-AVERAGE(OFFSET($H$3,0,0,'Données projet'!$E$10+1,1))</f>
        <v>525.29195699741149</v>
      </c>
      <c r="AO153" s="59">
        <f t="shared" si="144"/>
        <v>125.99812193007153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117.28199404886622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117.28199404886622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519.38964480000027</v>
      </c>
      <c r="AK154" s="13">
        <f t="shared" ref="AK154:AK203" si="164">EXP(-1.0587+0.8836*LN(AJ154)+0.284)</f>
        <v>115.60109105918468</v>
      </c>
      <c r="AL154" s="20">
        <f t="shared" ref="AL154:AL203" si="165">(AJ154+AK154)*0.475*44/12</f>
        <v>1105.9421982880806</v>
      </c>
      <c r="AM154" s="59">
        <f t="shared" si="113"/>
        <v>1399.2755316214138</v>
      </c>
      <c r="AN154" s="59">
        <f ca="1">AVERAGE(OFFSET($AM$3,0,0,'Données projet'!$E$10+1,1))-AVERAGE(OFFSET($H$3,0,0,'Données projet'!$E$10+1,1))</f>
        <v>525.29195699741149</v>
      </c>
      <c r="AO154" s="59">
        <f t="shared" si="144"/>
        <v>125.99812193007153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114.98216568052084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114.98216568052084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528.13163520000023</v>
      </c>
      <c r="AK155" s="13">
        <f t="shared" si="164"/>
        <v>117.3186501509234</v>
      </c>
      <c r="AL155" s="20">
        <f t="shared" si="165"/>
        <v>1124.1592469861921</v>
      </c>
      <c r="AM155" s="59">
        <f t="shared" si="113"/>
        <v>1417.4925803195254</v>
      </c>
      <c r="AN155" s="59">
        <f ca="1">AVERAGE(OFFSET($AM$3,0,0,'Données projet'!$E$10+1,1))-AVERAGE(OFFSET($H$3,0,0,'Données projet'!$E$10+1,1))</f>
        <v>525.29195699741149</v>
      </c>
      <c r="AO155" s="59">
        <f t="shared" si="144"/>
        <v>125.99812193007153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112.72743554372191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112.72743554372191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536.8736256000002</v>
      </c>
      <c r="AK156" s="13">
        <f t="shared" si="164"/>
        <v>119.03290299439726</v>
      </c>
      <c r="AL156" s="20">
        <f t="shared" si="165"/>
        <v>1142.3705373019091</v>
      </c>
      <c r="AM156" s="59">
        <f t="shared" si="113"/>
        <v>1435.7038706352423</v>
      </c>
      <c r="AN156" s="59">
        <f ca="1">AVERAGE(OFFSET($AM$3,0,0,'Données projet'!$E$10+1,1))-AVERAGE(OFFSET($H$3,0,0,'Données projet'!$E$10+1,1))</f>
        <v>525.29195699741149</v>
      </c>
      <c r="AO156" s="59">
        <f t="shared" si="144"/>
        <v>125.99812193007153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110.51691928965602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110.51691928965602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545.61561600000016</v>
      </c>
      <c r="AK157" s="13">
        <f t="shared" si="164"/>
        <v>120.74390964066995</v>
      </c>
      <c r="AL157" s="20">
        <f t="shared" si="165"/>
        <v>1160.576173824167</v>
      </c>
      <c r="AM157" s="59">
        <f t="shared" si="113"/>
        <v>1453.9095071575002</v>
      </c>
      <c r="AN157" s="59">
        <f ca="1">AVERAGE(OFFSET($AM$3,0,0,'Données projet'!$E$10+1,1))-AVERAGE(OFFSET($H$3,0,0,'Données projet'!$E$10+1,1))</f>
        <v>525.29195699741149</v>
      </c>
      <c r="AO157" s="59">
        <f t="shared" si="144"/>
        <v>125.99812193007153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134.51399030878846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134.51399030878846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499.45559040000012</v>
      </c>
      <c r="AK158" s="13">
        <f t="shared" si="164"/>
        <v>111.671900362247</v>
      </c>
      <c r="AL158" s="20">
        <f t="shared" si="165"/>
        <v>1064.380379744247</v>
      </c>
      <c r="AM158" s="59">
        <f t="shared" si="113"/>
        <v>1357.7137130775802</v>
      </c>
      <c r="AN158" s="59">
        <f ca="1">AVERAGE(OFFSET($AM$3,0,0,'Données projet'!$E$10+1,1))-AVERAGE(OFFSET($H$3,0,0,'Données projet'!$E$10+1,1))</f>
        <v>525.29195699741149</v>
      </c>
      <c r="AO158" s="59">
        <f t="shared" si="144"/>
        <v>125.99812193007153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131.87625300426589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131.87625300426589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508.33735680000012</v>
      </c>
      <c r="AK159" s="13">
        <f t="shared" si="164"/>
        <v>113.42479301098786</v>
      </c>
      <c r="AL159" s="20">
        <f t="shared" si="165"/>
        <v>1082.902410920804</v>
      </c>
      <c r="AM159" s="59">
        <f t="shared" si="113"/>
        <v>1376.2357442541372</v>
      </c>
      <c r="AN159" s="59">
        <f ca="1">AVERAGE(OFFSET($AM$3,0,0,'Données projet'!$E$10+1,1))-AVERAGE(OFFSET($H$3,0,0,'Données projet'!$E$10+1,1))</f>
        <v>525.29195699741149</v>
      </c>
      <c r="AO159" s="59">
        <f t="shared" si="144"/>
        <v>125.99812193007153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129.29024011942411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129.29024011942411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517.21912320000013</v>
      </c>
      <c r="AK160" s="13">
        <f t="shared" si="164"/>
        <v>115.17412412297564</v>
      </c>
      <c r="AL160" s="20">
        <f t="shared" si="165"/>
        <v>1101.4182390875162</v>
      </c>
      <c r="AM160" s="59">
        <f t="shared" si="113"/>
        <v>1394.7515724208495</v>
      </c>
      <c r="AN160" s="59">
        <f ca="1">AVERAGE(OFFSET($AM$3,0,0,'Données projet'!$E$10+1,1))-AVERAGE(OFFSET($H$3,0,0,'Données projet'!$E$10+1,1))</f>
        <v>525.29195699741149</v>
      </c>
      <c r="AO160" s="59">
        <f t="shared" si="144"/>
        <v>125.99812193007153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126.75493736994197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126.75493736994197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526.10088960000019</v>
      </c>
      <c r="AK161" s="13">
        <f t="shared" si="164"/>
        <v>116.91996191496982</v>
      </c>
      <c r="AL161" s="20">
        <f t="shared" si="165"/>
        <v>1119.9279830552393</v>
      </c>
      <c r="AM161" s="59">
        <f t="shared" si="113"/>
        <v>1413.2613163885726</v>
      </c>
      <c r="AN161" s="59">
        <f ca="1">AVERAGE(OFFSET($AM$3,0,0,'Données projet'!$E$10+1,1))-AVERAGE(OFFSET($H$3,0,0,'Données projet'!$E$10+1,1))</f>
        <v>525.29195699741149</v>
      </c>
      <c r="AO161" s="59">
        <f t="shared" si="144"/>
        <v>125.99812193007153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124.26935036099519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124.26935036099519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534.98265600000002</v>
      </c>
      <c r="AK162" s="13">
        <f t="shared" si="164"/>
        <v>118.66237216841989</v>
      </c>
      <c r="AL162" s="20">
        <f t="shared" si="165"/>
        <v>1138.4317573933313</v>
      </c>
      <c r="AM162" s="59">
        <f t="shared" si="113"/>
        <v>1431.7650907266645</v>
      </c>
      <c r="AN162" s="59">
        <f ca="1">AVERAGE(OFFSET($AM$3,0,0,'Données projet'!$E$10+1,1))-AVERAGE(OFFSET($H$3,0,0,'Données projet'!$E$10+1,1))</f>
        <v>525.29195699741149</v>
      </c>
      <c r="AO162" s="59">
        <f t="shared" si="144"/>
        <v>125.99812193007153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121.83250419723548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121.83250419723548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543.86442239999997</v>
      </c>
      <c r="AK163" s="13">
        <f t="shared" si="164"/>
        <v>120.40141835536645</v>
      </c>
      <c r="AL163" s="20">
        <f t="shared" si="165"/>
        <v>1156.9296726489297</v>
      </c>
      <c r="AM163" s="59">
        <f t="shared" si="113"/>
        <v>1450.2630059822629</v>
      </c>
      <c r="AN163" s="59">
        <f ca="1">AVERAGE(OFFSET($AM$3,0,0,'Données projet'!$E$10+1,1))-AVERAGE(OFFSET($H$3,0,0,'Données projet'!$E$10+1,1))</f>
        <v>525.29195699741149</v>
      </c>
      <c r="AO163" s="59">
        <f t="shared" si="144"/>
        <v>125.99812193007153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119.4434431004177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119.4434431004177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552.74618880000003</v>
      </c>
      <c r="AK164" s="13">
        <f t="shared" si="164"/>
        <v>122.13716175588324</v>
      </c>
      <c r="AL164" s="20">
        <f t="shared" si="165"/>
        <v>1175.4218355514965</v>
      </c>
      <c r="AM164" s="59">
        <f t="shared" si="113"/>
        <v>1468.7551688848298</v>
      </c>
      <c r="AN164" s="59">
        <f ca="1">AVERAGE(OFFSET($AM$3,0,0,'Données projet'!$E$10+1,1))-AVERAGE(OFFSET($H$3,0,0,'Données projet'!$E$10+1,1))</f>
        <v>525.29195699741149</v>
      </c>
      <c r="AO164" s="59">
        <f t="shared" si="144"/>
        <v>125.99812193007153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117.10123003452513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117.10123003452513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561.62795519999997</v>
      </c>
      <c r="AK165" s="13">
        <f t="shared" si="164"/>
        <v>123.86966156775844</v>
      </c>
      <c r="AL165" s="20">
        <f t="shared" si="165"/>
        <v>1193.908349203846</v>
      </c>
      <c r="AM165" s="59">
        <f t="shared" si="113"/>
        <v>1487.2416825371793</v>
      </c>
      <c r="AN165" s="59">
        <f ca="1">AVERAGE(OFFSET($AM$3,0,0,'Données projet'!$E$10+1,1))-AVERAGE(OFFSET($H$3,0,0,'Données projet'!$E$10+1,1))</f>
        <v>525.29195699741149</v>
      </c>
      <c r="AO165" s="59">
        <f t="shared" si="144"/>
        <v>125.99812193007153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114.80494633824581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114.80494633824581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570.50972159999981</v>
      </c>
      <c r="AK166" s="13">
        <f t="shared" si="164"/>
        <v>125.59897500903929</v>
      </c>
      <c r="AL166" s="20">
        <f t="shared" si="165"/>
        <v>1212.3893132607429</v>
      </c>
      <c r="AM166" s="59">
        <f t="shared" si="113"/>
        <v>1505.7226465940762</v>
      </c>
      <c r="AN166" s="59">
        <f ca="1">AVERAGE(OFFSET($AM$3,0,0,'Données projet'!$E$10+1,1))-AVERAGE(OFFSET($H$3,0,0,'Données projet'!$E$10+1,1))</f>
        <v>525.29195699741149</v>
      </c>
      <c r="AO166" s="59">
        <f t="shared" si="144"/>
        <v>125.99812193007153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112.55369136465578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112.55369136465578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579.39148799999987</v>
      </c>
      <c r="AK167" s="13">
        <f t="shared" si="164"/>
        <v>127.3251574140116</v>
      </c>
      <c r="AL167" s="20">
        <f t="shared" si="165"/>
        <v>1230.8648240960699</v>
      </c>
      <c r="AM167" s="59">
        <f t="shared" si="113"/>
        <v>1524.1981574294032</v>
      </c>
      <c r="AN167" s="59">
        <f ca="1">AVERAGE(OFFSET($AM$3,0,0,'Données projet'!$E$10+1,1))-AVERAGE(OFFSET($H$3,0,0,'Données projet'!$E$10+1,1))</f>
        <v>525.29195699741149</v>
      </c>
      <c r="AO167" s="59">
        <f t="shared" si="144"/>
        <v>125.99812193007153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138.62275558882811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138.62275558882811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528.87045119999971</v>
      </c>
      <c r="AK168" s="13">
        <f t="shared" si="164"/>
        <v>117.46365466821612</v>
      </c>
      <c r="AL168" s="20">
        <f t="shared" si="165"/>
        <v>1125.6985677204759</v>
      </c>
      <c r="AM168" s="59">
        <f t="shared" si="113"/>
        <v>1419.0319010538092</v>
      </c>
      <c r="AN168" s="59">
        <f ca="1">AVERAGE(OFFSET($AM$3,0,0,'Données projet'!$E$10+1,1))-AVERAGE(OFFSET($H$3,0,0,'Données projet'!$E$10+1,1))</f>
        <v>525.29195699741149</v>
      </c>
      <c r="AO168" s="59">
        <f t="shared" si="144"/>
        <v>125.99812193007153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135.90444790326333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135.90444790326333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537.83408639999971</v>
      </c>
      <c r="AK169" s="13">
        <f t="shared" si="164"/>
        <v>119.22104471737778</v>
      </c>
      <c r="AL169" s="20">
        <f t="shared" si="165"/>
        <v>1144.3710200294324</v>
      </c>
      <c r="AM169" s="59">
        <f t="shared" si="113"/>
        <v>1437.7043533627657</v>
      </c>
      <c r="AN169" s="59">
        <f ca="1">AVERAGE(OFFSET($AM$3,0,0,'Données projet'!$E$10+1,1))-AVERAGE(OFFSET($H$3,0,0,'Données projet'!$E$10+1,1))</f>
        <v>525.29195699741149</v>
      </c>
      <c r="AO169" s="59">
        <f t="shared" si="144"/>
        <v>125.99812193007153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133.23944457340849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133.23944457340849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546.7977215999997</v>
      </c>
      <c r="AK170" s="13">
        <f t="shared" si="164"/>
        <v>120.97502866912214</v>
      </c>
      <c r="AL170" s="20">
        <f t="shared" si="165"/>
        <v>1163.0375400520536</v>
      </c>
      <c r="AM170" s="59">
        <f t="shared" si="113"/>
        <v>1456.3708733853869</v>
      </c>
      <c r="AN170" s="59">
        <f ca="1">AVERAGE(OFFSET($AM$3,0,0,'Données projet'!$E$10+1,1))-AVERAGE(OFFSET($H$3,0,0,'Données projet'!$E$10+1,1))</f>
        <v>525.29195699741149</v>
      </c>
      <c r="AO170" s="59">
        <f t="shared" si="144"/>
        <v>125.99812193007153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130.62670033336059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130.62670033336059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555.76135679999959</v>
      </c>
      <c r="AK171" s="13">
        <f t="shared" si="164"/>
        <v>122.72566880498024</v>
      </c>
      <c r="AL171" s="20">
        <f t="shared" si="165"/>
        <v>1181.6982362620067</v>
      </c>
      <c r="AM171" s="59">
        <f t="shared" si="113"/>
        <v>1475.03156959534</v>
      </c>
      <c r="AN171" s="59">
        <f ca="1">AVERAGE(OFFSET($AM$3,0,0,'Données projet'!$E$10+1,1))-AVERAGE(OFFSET($H$3,0,0,'Données projet'!$E$10+1,1))</f>
        <v>525.29195699741149</v>
      </c>
      <c r="AO171" s="59">
        <f t="shared" si="144"/>
        <v>125.99812193007153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128.0651904142434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128.0651904142434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564.72499199999959</v>
      </c>
      <c r="AK172" s="13">
        <f t="shared" si="164"/>
        <v>124.47302528225356</v>
      </c>
      <c r="AL172" s="20">
        <f t="shared" si="165"/>
        <v>1200.3532134332577</v>
      </c>
      <c r="AM172" s="59">
        <f t="shared" si="113"/>
        <v>1493.6865467665909</v>
      </c>
      <c r="AN172" s="59">
        <f ca="1">AVERAGE(OFFSET($AM$3,0,0,'Données projet'!$E$10+1,1))-AVERAGE(OFFSET($H$3,0,0,'Données projet'!$E$10+1,1))</f>
        <v>525.29195699741149</v>
      </c>
      <c r="AO172" s="59">
        <f t="shared" si="144"/>
        <v>125.99812193007153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125.55391014227332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125.55391014227332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573.68862719999947</v>
      </c>
      <c r="AK173" s="13">
        <f t="shared" si="164"/>
        <v>126.21715623900953</v>
      </c>
      <c r="AL173" s="20">
        <f t="shared" si="165"/>
        <v>1219.0025728229407</v>
      </c>
      <c r="AM173" s="59">
        <f t="shared" si="113"/>
        <v>1512.3359061562739</v>
      </c>
      <c r="AN173" s="59">
        <f ca="1">AVERAGE(OFFSET($AM$3,0,0,'Données projet'!$E$10+1,1))-AVERAGE(OFFSET($H$3,0,0,'Données projet'!$E$10+1,1))</f>
        <v>525.29195699741149</v>
      </c>
      <c r="AO173" s="59">
        <f t="shared" si="144"/>
        <v>125.99812193007153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123.09187454470685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123.09187454470685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582.65226239999947</v>
      </c>
      <c r="AK174" s="13">
        <f t="shared" si="164"/>
        <v>127.95811789233008</v>
      </c>
      <c r="AL174" s="20">
        <f t="shared" si="165"/>
        <v>1237.6464123424739</v>
      </c>
      <c r="AM174" s="59">
        <f t="shared" si="113"/>
        <v>1530.9797456758072</v>
      </c>
      <c r="AN174" s="59">
        <f ca="1">AVERAGE(OFFSET($AM$3,0,0,'Données projet'!$E$10+1,1))-AVERAGE(OFFSET($H$3,0,0,'Données projet'!$E$10+1,1))</f>
        <v>525.29195699741149</v>
      </c>
      <c r="AO174" s="59">
        <f t="shared" si="144"/>
        <v>125.99812193007153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120.67811796351522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120.67811796351522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591.61589759999947</v>
      </c>
      <c r="AK175" s="13">
        <f t="shared" si="164"/>
        <v>129.69596463034071</v>
      </c>
      <c r="AL175" s="20">
        <f t="shared" si="165"/>
        <v>1256.2848267178426</v>
      </c>
      <c r="AM175" s="59">
        <f t="shared" si="113"/>
        <v>1549.6181600511759</v>
      </c>
      <c r="AN175" s="59">
        <f ca="1">AVERAGE(OFFSET($AM$3,0,0,'Données projet'!$E$10+1,1))-AVERAGE(OFFSET($H$3,0,0,'Données projet'!$E$10+1,1))</f>
        <v>525.29195699741149</v>
      </c>
      <c r="AO175" s="59">
        <f t="shared" si="144"/>
        <v>125.99812193007153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118.31169367663462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118.31169367663462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600.57953279999936</v>
      </c>
      <c r="AK176" s="13">
        <f t="shared" si="164"/>
        <v>131.43074909850699</v>
      </c>
      <c r="AL176" s="20">
        <f t="shared" si="165"/>
        <v>1274.9179076398987</v>
      </c>
      <c r="AM176" s="59">
        <f t="shared" si="113"/>
        <v>1568.2512409732319</v>
      </c>
      <c r="AN176" s="59">
        <f ca="1">AVERAGE(OFFSET($AM$3,0,0,'Données projet'!$E$10+1,1))-AVERAGE(OFFSET($H$3,0,0,'Données projet'!$E$10+1,1))</f>
        <v>525.29195699741149</v>
      </c>
      <c r="AO176" s="59">
        <f t="shared" si="144"/>
        <v>125.99812193007153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115.99167352664345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115.99167352664345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609.54316799999935</v>
      </c>
      <c r="AK177" s="13">
        <f t="shared" si="164"/>
        <v>133.1625222806295</v>
      </c>
      <c r="AL177" s="20">
        <f t="shared" si="165"/>
        <v>1293.5457439054287</v>
      </c>
      <c r="AM177" s="59">
        <f t="shared" si="113"/>
        <v>1586.879077238762</v>
      </c>
      <c r="AN177" s="59">
        <f ca="1">AVERAGE(OFFSET($AM$3,0,0,'Données projet'!$E$10+1,1))-AVERAGE(OFFSET($H$3,0,0,'Données projet'!$E$10+1,1))</f>
        <v>525.29195699741149</v>
      </c>
      <c r="AO177" s="59">
        <f t="shared" si="144"/>
        <v>125.99812193007153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215.64520687509884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215.64520687509884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392.85043199999933</v>
      </c>
      <c r="AK178" s="13">
        <f t="shared" si="164"/>
        <v>90.325682081332218</v>
      </c>
      <c r="AL178" s="20">
        <f t="shared" si="165"/>
        <v>841.53173202498567</v>
      </c>
      <c r="AM178" s="59">
        <f t="shared" si="113"/>
        <v>1134.865065358319</v>
      </c>
      <c r="AN178" s="59">
        <f ca="1">AVERAGE(OFFSET($AM$3,0,0,'Données projet'!$E$10+1,1))-AVERAGE(OFFSET($H$3,0,0,'Données projet'!$E$10+1,1))</f>
        <v>525.29195699741149</v>
      </c>
      <c r="AO178" s="59">
        <f t="shared" si="144"/>
        <v>125.99812193007153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211.41653589886678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211.41653589886678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390.58406399999939</v>
      </c>
      <c r="AK179" s="13">
        <f t="shared" si="164"/>
        <v>89.865090221116191</v>
      </c>
      <c r="AL179" s="20">
        <f t="shared" si="165"/>
        <v>836.78227693510962</v>
      </c>
      <c r="AM179" s="59">
        <f t="shared" si="113"/>
        <v>1130.1156102684429</v>
      </c>
      <c r="AN179" s="59">
        <f ca="1">AVERAGE(OFFSET($AM$3,0,0,'Données projet'!$E$10+1,1))-AVERAGE(OFFSET($H$3,0,0,'Données projet'!$E$10+1,1))</f>
        <v>525.29195699741149</v>
      </c>
      <c r="AO179" s="59">
        <f t="shared" si="144"/>
        <v>125.99812193007153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207.27078658124401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207.27078658124401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388.31769599999939</v>
      </c>
      <c r="AK180" s="13">
        <f t="shared" si="164"/>
        <v>89.404187164617525</v>
      </c>
      <c r="AL180" s="20">
        <f t="shared" si="165"/>
        <v>832.03227984504099</v>
      </c>
      <c r="AM180" s="59">
        <f t="shared" si="113"/>
        <v>1125.3656131783744</v>
      </c>
      <c r="AN180" s="59">
        <f ca="1">AVERAGE(OFFSET($AM$3,0,0,'Données projet'!$E$10+1,1))-AVERAGE(OFFSET($H$3,0,0,'Données projet'!$E$10+1,1))</f>
        <v>525.29195699741149</v>
      </c>
      <c r="AO180" s="59">
        <f t="shared" si="144"/>
        <v>125.99812193007153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257.87455075347799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257.87455075347799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272.58316799999938</v>
      </c>
      <c r="AK181" s="13">
        <f t="shared" si="164"/>
        <v>65.397178559419501</v>
      </c>
      <c r="AL181" s="20">
        <f t="shared" si="165"/>
        <v>588.64910359098781</v>
      </c>
      <c r="AM181" s="59">
        <f t="shared" si="113"/>
        <v>881.98243692432106</v>
      </c>
      <c r="AN181" s="59">
        <f ca="1">AVERAGE(OFFSET($AM$3,0,0,'Données projet'!$E$10+1,1))-AVERAGE(OFFSET($H$3,0,0,'Données projet'!$E$10+1,1))</f>
        <v>525.29195699741149</v>
      </c>
      <c r="AO181" s="59">
        <f t="shared" si="144"/>
        <v>125.99812193007153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252.81778810114736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252.81778810114736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271.85433599999936</v>
      </c>
      <c r="AK182" s="13">
        <f t="shared" si="164"/>
        <v>65.242649286323072</v>
      </c>
      <c r="AL182" s="20">
        <f t="shared" si="165"/>
        <v>587.11058270701153</v>
      </c>
      <c r="AM182" s="59">
        <f t="shared" si="113"/>
        <v>880.4439160403449</v>
      </c>
      <c r="AN182" s="59">
        <f ca="1">AVERAGE(OFFSET($AM$3,0,0,'Données projet'!$E$10+1,1))-AVERAGE(OFFSET($H$3,0,0,'Données projet'!$E$10+1,1))</f>
        <v>525.29195699741149</v>
      </c>
      <c r="AO182" s="59">
        <f t="shared" si="144"/>
        <v>125.99812193007153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247.86018548010824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247.86018548010824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271.1255039999993</v>
      </c>
      <c r="AK183" s="13">
        <f t="shared" si="164"/>
        <v>65.088071782564199</v>
      </c>
      <c r="AL183" s="20">
        <f t="shared" si="165"/>
        <v>585.57197782129811</v>
      </c>
      <c r="AM183" s="59">
        <f t="shared" si="113"/>
        <v>878.90531115463136</v>
      </c>
      <c r="AN183" s="59">
        <f ca="1">AVERAGE(OFFSET($AM$3,0,0,'Données projet'!$E$10+1,1))-AVERAGE(OFFSET($H$3,0,0,'Données projet'!$E$10+1,1))</f>
        <v>525.29195699741149</v>
      </c>
      <c r="AO183" s="59">
        <f t="shared" si="144"/>
        <v>125.99812193007153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279.88506531383473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279.88506531383473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192.74111999999931</v>
      </c>
      <c r="AK184" s="13">
        <f t="shared" si="164"/>
        <v>48.145469429454813</v>
      </c>
      <c r="AL184" s="20">
        <f t="shared" si="165"/>
        <v>419.54414325629926</v>
      </c>
      <c r="AM184" s="59">
        <f t="shared" si="113"/>
        <v>712.87747658963258</v>
      </c>
      <c r="AN184" s="59">
        <f ca="1">AVERAGE(OFFSET($AM$3,0,0,'Données projet'!$E$10+1,1))-AVERAGE(OFFSET($H$3,0,0,'Données projet'!$E$10+1,1))</f>
        <v>525.29195699741149</v>
      </c>
      <c r="AO184" s="59">
        <f t="shared" si="144"/>
        <v>125.99812193007153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274.39668989606378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274.39668989606378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191.95238399999934</v>
      </c>
      <c r="AK185" s="13">
        <f t="shared" si="164"/>
        <v>47.97134007183552</v>
      </c>
      <c r="AL185" s="20">
        <f t="shared" si="165"/>
        <v>417.86715275844568</v>
      </c>
      <c r="AM185" s="59">
        <f t="shared" si="113"/>
        <v>711.200486091779</v>
      </c>
      <c r="AN185" s="59">
        <f ca="1">AVERAGE(OFFSET($AM$3,0,0,'Données projet'!$E$10+1,1))-AVERAGE(OFFSET($H$3,0,0,'Données projet'!$E$10+1,1))</f>
        <v>525.29195699741149</v>
      </c>
      <c r="AO185" s="59">
        <f t="shared" si="144"/>
        <v>125.99812193007153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269.01593817265683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269.01593817265683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191.16364799999931</v>
      </c>
      <c r="AK186" s="13">
        <f t="shared" si="164"/>
        <v>47.797127409749422</v>
      </c>
      <c r="AL186" s="20">
        <f t="shared" si="165"/>
        <v>416.19001717197904</v>
      </c>
      <c r="AM186" s="59">
        <f t="shared" si="113"/>
        <v>709.52335050531235</v>
      </c>
      <c r="AN186" s="59">
        <f ca="1">AVERAGE(OFFSET($AM$3,0,0,'Données projet'!$E$10+1,1))-AVERAGE(OFFSET($H$3,0,0,'Données projet'!$E$10+1,1))</f>
        <v>525.29195699741149</v>
      </c>
      <c r="AO186" s="59">
        <f t="shared" si="144"/>
        <v>125.99812193007153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344.30738662898119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344.30738662898119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21.675263999999331</v>
      </c>
      <c r="AK187" s="13">
        <f t="shared" si="164"/>
        <v>6.9824881123897624</v>
      </c>
      <c r="AL187" s="20">
        <f t="shared" si="165"/>
        <v>49.91225159574433</v>
      </c>
      <c r="AM187" s="59">
        <f t="shared" si="113"/>
        <v>343.24558492907767</v>
      </c>
      <c r="AN187" s="59">
        <f ca="1">AVERAGE(OFFSET($AM$3,0,0,'Données projet'!$E$10+1,1))-AVERAGE(OFFSET($H$3,0,0,'Données projet'!$E$10+1,1))</f>
        <v>525.29195699741149</v>
      </c>
      <c r="AO187" s="59">
        <f t="shared" si="144"/>
        <v>125.99812193007153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337.55572878395628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337.55572878395628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21.675263999999331</v>
      </c>
      <c r="AK188" s="13">
        <f t="shared" si="164"/>
        <v>6.9824881123897624</v>
      </c>
      <c r="AL188" s="20">
        <f t="shared" si="165"/>
        <v>49.91225159574433</v>
      </c>
      <c r="AM188" s="59">
        <f t="shared" si="113"/>
        <v>343.24558492907767</v>
      </c>
      <c r="AN188" s="59">
        <f ca="1">AVERAGE(OFFSET($AM$3,0,0,'Données projet'!$E$10+1,1))-AVERAGE(OFFSET($H$3,0,0,'Données projet'!$E$10+1,1))</f>
        <v>525.29195699741149</v>
      </c>
      <c r="AO188" s="59">
        <f t="shared" si="144"/>
        <v>125.99812193007153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330.93646683116765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330.93646683116765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21.675263999999331</v>
      </c>
      <c r="AK189" s="13">
        <f t="shared" si="164"/>
        <v>6.9824881123897624</v>
      </c>
      <c r="AL189" s="20">
        <f t="shared" si="165"/>
        <v>49.91225159574433</v>
      </c>
      <c r="AM189" s="59">
        <f t="shared" si="113"/>
        <v>343.24558492907767</v>
      </c>
      <c r="AN189" s="59">
        <f ca="1">AVERAGE(OFFSET($AM$3,0,0,'Données projet'!$E$10+1,1))-AVERAGE(OFFSET($H$3,0,0,'Données projet'!$E$10+1,1))</f>
        <v>525.29195699741149</v>
      </c>
      <c r="AO189" s="59">
        <f t="shared" si="144"/>
        <v>125.99812193007153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324.44700456792208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324.44700456792208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21.675263999999331</v>
      </c>
      <c r="AK190" s="13">
        <f t="shared" si="164"/>
        <v>6.9824881123897624</v>
      </c>
      <c r="AL190" s="20">
        <f t="shared" si="165"/>
        <v>49.91225159574433</v>
      </c>
      <c r="AM190" s="59">
        <f t="shared" si="113"/>
        <v>343.24558492907767</v>
      </c>
      <c r="AN190" s="59">
        <f ca="1">AVERAGE(OFFSET($AM$3,0,0,'Données projet'!$E$10+1,1))-AVERAGE(OFFSET($H$3,0,0,'Données projet'!$E$10+1,1))</f>
        <v>525.29195699741149</v>
      </c>
      <c r="AO190" s="59">
        <f t="shared" si="144"/>
        <v>125.99812193007153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318.08479670147761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318.08479670147761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21.675263999999331</v>
      </c>
      <c r="AK191" s="13">
        <f t="shared" si="164"/>
        <v>6.9824881123897624</v>
      </c>
      <c r="AL191" s="20">
        <f t="shared" si="165"/>
        <v>49.91225159574433</v>
      </c>
      <c r="AM191" s="59">
        <f t="shared" si="113"/>
        <v>343.24558492907767</v>
      </c>
      <c r="AN191" s="59">
        <f ca="1">AVERAGE(OFFSET($AM$3,0,0,'Données projet'!$E$10+1,1))-AVERAGE(OFFSET($H$3,0,0,'Données projet'!$E$10+1,1))</f>
        <v>525.29195699741149</v>
      </c>
      <c r="AO191" s="59">
        <f t="shared" si="144"/>
        <v>125.99812193007153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311.8473478507305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311.8473478507305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21.675263999999331</v>
      </c>
      <c r="AK192" s="13">
        <f t="shared" si="164"/>
        <v>6.9824881123897624</v>
      </c>
      <c r="AL192" s="20">
        <f t="shared" si="165"/>
        <v>49.91225159574433</v>
      </c>
      <c r="AM192" s="59">
        <f t="shared" si="113"/>
        <v>343.24558492907767</v>
      </c>
      <c r="AN192" s="59">
        <f ca="1">AVERAGE(OFFSET($AM$3,0,0,'Données projet'!$E$10+1,1))-AVERAGE(OFFSET($H$3,0,0,'Données projet'!$E$10+1,1))</f>
        <v>525.29195699741149</v>
      </c>
      <c r="AO192" s="59">
        <f t="shared" si="144"/>
        <v>125.99812193007153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305.73221156747837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305.73221156747837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21.675263999999331</v>
      </c>
      <c r="AK193" s="13">
        <f t="shared" si="164"/>
        <v>6.9824881123897624</v>
      </c>
      <c r="AL193" s="20">
        <f t="shared" si="165"/>
        <v>49.91225159574433</v>
      </c>
      <c r="AM193" s="59">
        <f t="shared" si="113"/>
        <v>343.24558492907767</v>
      </c>
      <c r="AN193" s="59">
        <f ca="1">AVERAGE(OFFSET($AM$3,0,0,'Données projet'!$E$10+1,1))-AVERAGE(OFFSET($H$3,0,0,'Données projet'!$E$10+1,1))</f>
        <v>525.29195699741149</v>
      </c>
      <c r="AO193" s="59">
        <f t="shared" si="144"/>
        <v>125.99812193007153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299.73698937687595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299.73698937687595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21.675263999999331</v>
      </c>
      <c r="AK194" s="13">
        <f t="shared" si="164"/>
        <v>6.9824881123897624</v>
      </c>
      <c r="AL194" s="20">
        <f t="shared" si="165"/>
        <v>49.91225159574433</v>
      </c>
      <c r="AM194" s="59">
        <f t="shared" si="113"/>
        <v>343.24558492907767</v>
      </c>
      <c r="AN194" s="59">
        <f ca="1">AVERAGE(OFFSET($AM$3,0,0,'Données projet'!$E$10+1,1))-AVERAGE(OFFSET($H$3,0,0,'Données projet'!$E$10+1,1))</f>
        <v>525.29195699741149</v>
      </c>
      <c r="AO194" s="59">
        <f t="shared" si="144"/>
        <v>125.99812193007153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293.85932983670682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293.85932983670682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21.675263999999331</v>
      </c>
      <c r="AK195" s="13">
        <f t="shared" si="164"/>
        <v>6.9824881123897624</v>
      </c>
      <c r="AL195" s="20">
        <f t="shared" si="165"/>
        <v>49.91225159574433</v>
      </c>
      <c r="AM195" s="59">
        <f t="shared" si="113"/>
        <v>343.24558492907767</v>
      </c>
      <c r="AN195" s="59">
        <f ca="1">AVERAGE(OFFSET($AM$3,0,0,'Données projet'!$E$10+1,1))-AVERAGE(OFFSET($H$3,0,0,'Données projet'!$E$10+1,1))</f>
        <v>525.29195699741149</v>
      </c>
      <c r="AO195" s="59">
        <f t="shared" si="144"/>
        <v>125.99812193007153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288.09692761510206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288.09692761510206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21.675263999999331</v>
      </c>
      <c r="AK196" s="13">
        <f t="shared" si="164"/>
        <v>6.9824881123897624</v>
      </c>
      <c r="AL196" s="20">
        <f t="shared" si="165"/>
        <v>49.91225159574433</v>
      </c>
      <c r="AM196" s="59">
        <f t="shared" ref="AM196:AM203" si="193">AL196+(AD196+AE196)*44/12</f>
        <v>343.24558492907767</v>
      </c>
      <c r="AN196" s="59">
        <f ca="1">AVERAGE(OFFSET($AM$3,0,0,'Données projet'!$E$10+1,1))-AVERAGE(OFFSET($H$3,0,0,'Données projet'!$E$10+1,1))</f>
        <v>525.29195699741149</v>
      </c>
      <c r="AO196" s="59">
        <f t="shared" si="144"/>
        <v>125.99812193007153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282.44752258634469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282.44752258634469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21.675263999999331</v>
      </c>
      <c r="AK197" s="13">
        <f t="shared" si="164"/>
        <v>6.9824881123897624</v>
      </c>
      <c r="AL197" s="20">
        <f t="shared" si="165"/>
        <v>49.91225159574433</v>
      </c>
      <c r="AM197" s="59">
        <f t="shared" si="193"/>
        <v>343.24558492907767</v>
      </c>
      <c r="AN197" s="59">
        <f ca="1">AVERAGE(OFFSET($AM$3,0,0,'Données projet'!$E$10+1,1))-AVERAGE(OFFSET($H$3,0,0,'Données projet'!$E$10+1,1))</f>
        <v>525.29195699741149</v>
      </c>
      <c r="AO197" s="59">
        <f t="shared" ref="AO197:AO203" si="205">$AO$3</f>
        <v>125.99812193007153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276.90889894440443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276.90889894440443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21.675263999999331</v>
      </c>
      <c r="AK198" s="13">
        <f t="shared" si="164"/>
        <v>6.9824881123897624</v>
      </c>
      <c r="AL198" s="20">
        <f t="shared" si="165"/>
        <v>49.91225159574433</v>
      </c>
      <c r="AM198" s="59">
        <f t="shared" si="193"/>
        <v>343.24558492907767</v>
      </c>
      <c r="AN198" s="59">
        <f ca="1">AVERAGE(OFFSET($AM$3,0,0,'Données projet'!$E$10+1,1))-AVERAGE(OFFSET($H$3,0,0,'Données projet'!$E$10+1,1))</f>
        <v>525.29195699741149</v>
      </c>
      <c r="AO198" s="59">
        <f t="shared" si="205"/>
        <v>125.99812193007153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271.47888433385572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271.47888433385572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21.675263999999331</v>
      </c>
      <c r="AK199" s="13">
        <f t="shared" si="164"/>
        <v>6.9824881123897624</v>
      </c>
      <c r="AL199" s="20">
        <f t="shared" si="165"/>
        <v>49.91225159574433</v>
      </c>
      <c r="AM199" s="59">
        <f t="shared" si="193"/>
        <v>343.24558492907767</v>
      </c>
      <c r="AN199" s="59">
        <f ca="1">AVERAGE(OFFSET($AM$3,0,0,'Données projet'!$E$10+1,1))-AVERAGE(OFFSET($H$3,0,0,'Données projet'!$E$10+1,1))</f>
        <v>525.29195699741149</v>
      </c>
      <c r="AO199" s="59">
        <f t="shared" si="205"/>
        <v>125.99812193007153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266.15534899783802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266.15534899783802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21.675263999999331</v>
      </c>
      <c r="AK200" s="13">
        <f t="shared" si="164"/>
        <v>6.9824881123897624</v>
      </c>
      <c r="AL200" s="20">
        <f t="shared" si="165"/>
        <v>49.91225159574433</v>
      </c>
      <c r="AM200" s="59">
        <f t="shared" si="193"/>
        <v>343.24558492907767</v>
      </c>
      <c r="AN200" s="59">
        <f ca="1">AVERAGE(OFFSET($AM$3,0,0,'Données projet'!$E$10+1,1))-AVERAGE(OFFSET($H$3,0,0,'Données projet'!$E$10+1,1))</f>
        <v>525.29195699741149</v>
      </c>
      <c r="AO200" s="59">
        <f t="shared" si="205"/>
        <v>125.99812193007153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260.93620494272369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260.93620494272369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21.675263999999331</v>
      </c>
      <c r="AK201" s="13">
        <f t="shared" si="164"/>
        <v>6.9824881123897624</v>
      </c>
      <c r="AL201" s="20">
        <f t="shared" si="165"/>
        <v>49.91225159574433</v>
      </c>
      <c r="AM201" s="59">
        <f t="shared" si="193"/>
        <v>343.24558492907767</v>
      </c>
      <c r="AN201" s="59">
        <f ca="1">AVERAGE(OFFSET($AM$3,0,0,'Données projet'!$E$10+1,1))-AVERAGE(OFFSET($H$3,0,0,'Données projet'!$E$10+1,1))</f>
        <v>525.29195699741149</v>
      </c>
      <c r="AO201" s="59">
        <f t="shared" si="205"/>
        <v>125.99812193007153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255.81940511916662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255.81940511916662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21.675263999999331</v>
      </c>
      <c r="AK202" s="13">
        <f t="shared" si="164"/>
        <v>6.9824881123897624</v>
      </c>
      <c r="AL202" s="20">
        <f t="shared" si="165"/>
        <v>49.91225159574433</v>
      </c>
      <c r="AM202" s="59">
        <f t="shared" si="193"/>
        <v>343.24558492907767</v>
      </c>
      <c r="AN202" s="59">
        <f ca="1">AVERAGE(OFFSET($AM$3,0,0,'Données projet'!$E$10+1,1))-AVERAGE(OFFSET($H$3,0,0,'Données projet'!$E$10+1,1))</f>
        <v>525.29195699741149</v>
      </c>
      <c r="AO202" s="59">
        <f t="shared" si="205"/>
        <v>125.99812193007153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250.80294261920977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250.80294261920977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21.675263999999331</v>
      </c>
      <c r="AK203" s="13">
        <f t="shared" si="164"/>
        <v>6.9824881123897624</v>
      </c>
      <c r="AL203" s="20">
        <f t="shared" si="165"/>
        <v>49.91225159574433</v>
      </c>
      <c r="AM203" s="59">
        <f t="shared" si="193"/>
        <v>343.24558492907767</v>
      </c>
      <c r="AN203" s="59">
        <f ca="1">AVERAGE(OFFSET($AM$3,0,0,'Données projet'!$E$10+1,1))-AVERAGE(OFFSET($H$3,0,0,'Données projet'!$E$10+1,1))</f>
        <v>525.29195699741149</v>
      </c>
      <c r="AO203" s="59">
        <f t="shared" si="205"/>
        <v>125.99812193007153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245.88484988913706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245.88484988913706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35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1.1549646791293957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77734375" style="4" bestFit="1" customWidth="1"/>
    <col min="4" max="4" width="40" style="4" bestFit="1" customWidth="1"/>
    <col min="5" max="5" width="11.777343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35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35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35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35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35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35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">
      <c r="A93" s="120" t="s">
        <v>208</v>
      </c>
    </row>
    <row r="94" spans="1:14" x14ac:dyDescent="0.3">
      <c r="A94" s="120" t="s">
        <v>209</v>
      </c>
    </row>
    <row r="95" spans="1:14" x14ac:dyDescent="0.3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5" zoomScale="110" zoomScaleNormal="110" workbookViewId="0">
      <selection activeCell="M34" sqref="M34"/>
    </sheetView>
  </sheetViews>
  <sheetFormatPr baseColWidth="10" defaultColWidth="11.44140625" defaultRowHeight="14.4" x14ac:dyDescent="0.3"/>
  <cols>
    <col min="1" max="1" width="22.77734375" style="1" bestFit="1" customWidth="1"/>
    <col min="2" max="2" width="10.44140625" style="1" bestFit="1" customWidth="1"/>
    <col min="3" max="3" width="15.4414062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3" t="str">
        <f>IF('Données projet'!$B$9="","",'Données projet'!$B$9)</f>
        <v>Pin maritime</v>
      </c>
      <c r="B6" s="144">
        <f>'Données projet'!D9</f>
        <v>47.468941220100135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7044.2147175807795</v>
      </c>
      <c r="G6" s="145">
        <f ca="1">F6*(100%-'Données projet'!$C$24)*(100%-'Données projet'!$C$25)*(100%-'Données projet'!$C$26)*(100%-'Données projet'!$C$27)</f>
        <v>4311.0594071594378</v>
      </c>
      <c r="H6" s="146">
        <f>IF(OR('Données projet'!B9="",'Données projet'!C9="",'Données projet'!C9=0%),0,AVERAGE(Calculateur!$AC$3:$AC$33)*B6)</f>
        <v>819.63349040015089</v>
      </c>
      <c r="I6" s="147">
        <f>H6*(100%-'Données projet'!$C$24)*(100%-'Données projet'!$C$25)*(100%-'Données projet'!$C$26)*(100%-'Données projet'!$C$27)</f>
        <v>501.61569612489239</v>
      </c>
      <c r="J6" s="148">
        <f>IF(OR('Données projet'!B9="",'Données projet'!C9="",'Données projet'!C9=0%),0,SUM(Calculateur!$V$3:$V$33)*VLOOKUP('Données projet'!$B$9,Paramètres!$A$1:$I$89,9,0)*B6)</f>
        <v>12378.950491377711</v>
      </c>
      <c r="K6" s="149">
        <f>J6*(100%-'Données projet'!$C$24)*(100%-'Données projet'!$C$25)*(100%-'Données projet'!$C$26)*(100%-'Données projet'!$C$27)</f>
        <v>7575.9177007231592</v>
      </c>
      <c r="L6" s="150">
        <f ca="1">G6+I6+K6</f>
        <v>12388.59280400749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1" t="str">
        <f>IF('Données projet'!$B$10="","",'Données projet'!$B$10)</f>
        <v>Chêne tauzin</v>
      </c>
      <c r="B7" s="152">
        <f>'Données projet'!D10</f>
        <v>0.53105877989987027</v>
      </c>
      <c r="C7" s="145">
        <f ca="1">IF(OR('Données projet'!B10="",'Données projet'!C10="",'Données projet'!C10=0%),0,Calculateur!AN3)</f>
        <v>525.29195699741149</v>
      </c>
      <c r="D7" s="145">
        <f>IF(OR('Données projet'!B10="",'Données projet'!C10="",'Données projet'!C10=0%),0,Calculateur!AO3)</f>
        <v>125.99812193007153</v>
      </c>
      <c r="E7" s="145">
        <f t="shared" ref="E7:E15" ca="1" si="0">MIN(C7,D7)</f>
        <v>125.99812193007153</v>
      </c>
      <c r="F7" s="145">
        <f t="shared" ref="F7:F15" ca="1" si="1">E7*B7</f>
        <v>66.912408901858882</v>
      </c>
      <c r="G7" s="145">
        <f ca="1">F7*(100%-'Données projet'!$C$24)*(100%-'Données projet'!$C$25)*(100%-'Données projet'!$C$26)*(100%-'Données projet'!$C$27)</f>
        <v>40.950394247937631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40.950394247937631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7"/>
      <c r="B16" s="211"/>
      <c r="C16" s="212"/>
      <c r="D16" s="23"/>
      <c r="E16" s="23"/>
      <c r="F16" s="163">
        <f t="shared" ref="F16:L16" ca="1" si="3">SUM(F6:F15)</f>
        <v>7111.1271264826382</v>
      </c>
      <c r="G16" s="164">
        <f t="shared" ca="1" si="3"/>
        <v>4352.0098014073756</v>
      </c>
      <c r="H16" s="165">
        <f t="shared" si="3"/>
        <v>819.63349040015089</v>
      </c>
      <c r="I16" s="165">
        <f t="shared" si="3"/>
        <v>501.61569612489239</v>
      </c>
      <c r="J16" s="166">
        <f t="shared" si="3"/>
        <v>12378.950491377711</v>
      </c>
      <c r="K16" s="166">
        <f t="shared" si="3"/>
        <v>7575.9177007231592</v>
      </c>
      <c r="L16" s="167">
        <f t="shared" ca="1" si="3"/>
        <v>12429.543198255427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68" t="str">
        <f>A7</f>
        <v>Chêne tauzin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6" zoomScale="90" zoomScaleNormal="90" workbookViewId="0">
      <selection activeCell="I16" sqref="I16"/>
    </sheetView>
  </sheetViews>
  <sheetFormatPr baseColWidth="10" defaultColWidth="11.44140625" defaultRowHeight="14.4" x14ac:dyDescent="0.3"/>
  <cols>
    <col min="1" max="1" width="11.44140625" style="1"/>
    <col min="2" max="2" width="30.777343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44140625" style="1" customWidth="1"/>
    <col min="8" max="8" width="21.6640625" style="1" customWidth="1"/>
    <col min="9" max="9" width="37" style="1" customWidth="1"/>
    <col min="10" max="10" width="11.44140625" style="1"/>
    <col min="11" max="11" width="8.777343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777343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71" t="s">
        <v>315</v>
      </c>
      <c r="I4" s="271"/>
      <c r="K4" s="295" t="s">
        <v>253</v>
      </c>
      <c r="L4" s="296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5" t="s">
        <v>310</v>
      </c>
      <c r="S7" s="306"/>
      <c r="T7" s="306"/>
      <c r="U7" s="306"/>
      <c r="V7" s="30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47.468941220100135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 tauzin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0.53105877989987027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28"/>
      <c r="G15" s="298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298"/>
      <c r="H16" s="188"/>
      <c r="I16" s="189"/>
      <c r="J16" s="200"/>
      <c r="K16" s="206"/>
      <c r="L16" s="295" t="s">
        <v>254</v>
      </c>
      <c r="M16" s="296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298"/>
      <c r="J17" s="200"/>
      <c r="K17" s="206"/>
      <c r="L17" s="268" t="s">
        <v>289</v>
      </c>
      <c r="M17" s="270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298"/>
      <c r="J18" s="200"/>
      <c r="K18" s="206"/>
      <c r="L18" s="268" t="s">
        <v>255</v>
      </c>
      <c r="M18" s="270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298"/>
      <c r="H19" s="210" t="s">
        <v>178</v>
      </c>
      <c r="I19" s="210" t="s">
        <v>287</v>
      </c>
      <c r="J19" s="91"/>
      <c r="K19" s="171"/>
      <c r="L19" s="295" t="s">
        <v>288</v>
      </c>
      <c r="M19" s="296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298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297" t="s">
        <v>260</v>
      </c>
      <c r="M23" s="297"/>
      <c r="N23" s="297"/>
      <c r="O23" s="23"/>
      <c r="P23" s="23"/>
      <c r="Q23" s="232"/>
      <c r="R23" s="23"/>
      <c r="S23" s="36" t="s">
        <v>264</v>
      </c>
      <c r="T23" s="31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10"/>
      <c r="V23" s="31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1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11"/>
      <c r="V24" s="311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12">
        <f ca="1">T23-T24</f>
        <v>0</v>
      </c>
      <c r="U25" s="312"/>
      <c r="V25" s="31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9" t="s">
        <v>258</v>
      </c>
      <c r="M26" s="300"/>
      <c r="N26" s="300"/>
      <c r="O26" s="300"/>
      <c r="P26" s="301"/>
      <c r="Q26" s="232"/>
      <c r="R26" s="23"/>
      <c r="S26" s="184" t="s">
        <v>265</v>
      </c>
      <c r="T26" s="309" t="str">
        <f ca="1">IF(T25&lt;0,"Votre projet est additionnel","Votre projet n'est pas additionnel")</f>
        <v>Votre projet n'est pas additionnel</v>
      </c>
      <c r="U26" s="309"/>
      <c r="V26" s="309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302"/>
      <c r="M27" s="303"/>
      <c r="N27" s="303"/>
      <c r="O27" s="303"/>
      <c r="P27" s="304"/>
      <c r="Q27" s="232"/>
      <c r="R27" s="23"/>
      <c r="S27" s="308" t="s">
        <v>267</v>
      </c>
      <c r="T27" s="308"/>
      <c r="U27" s="308"/>
      <c r="V27" s="30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2" t="str">
        <f>IF('Données projet'!$B$10="","",'Données projet'!$B$10)</f>
        <v>Chêne tauzin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 GARIN</cp:lastModifiedBy>
  <dcterms:created xsi:type="dcterms:W3CDTF">2021-02-01T08:22:39Z</dcterms:created>
  <dcterms:modified xsi:type="dcterms:W3CDTF">2024-09-26T10:28:53Z</dcterms:modified>
</cp:coreProperties>
</file>