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BOIVRE-LA-VALLEE (86) IND RUAULT - SWC A5\Dossier déposé 12122023\"/>
    </mc:Choice>
  </mc:AlternateContent>
  <xr:revisionPtr revIDLastSave="0" documentId="13_ncr:1_{DE8B2E39-7E53-4F17-96A4-8D85B3BD11A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<sst xmlns="http://schemas.openxmlformats.org/spreadsheetml/2006/main" count="1170" uniqueCount="324">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</sst>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364.79097187788199</c:v>
                </c:pt>
                <c:pt idx="57">
                  <c:v>379.44902568382531</c:v>
                </c:pt>
                <c:pt idx="58">
                  <c:v>394.09476222315919</c:v>
                </c:pt>
                <c:pt idx="59">
                  <c:v>408.72870365690943</c:v>
                </c:pt>
                <c:pt idx="60">
                  <c:v>423.35133170920335</c:v>
                </c:pt>
                <c:pt idx="61">
                  <c:v>396.40615590256044</c:v>
                </c:pt>
                <c:pt idx="62">
                  <c:v>409.88352694182049</c:v>
                </c:pt>
                <c:pt idx="63">
                  <c:v>423.35133170920335</c:v>
                </c:pt>
                <c:pt idx="64">
                  <c:v>436.8099173851615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475.59873329316855</c:v>
                </c:pt>
                <c:pt idx="77">
                  <c:v>495.1592132101195</c:v>
                </c:pt>
                <c:pt idx="78">
                  <c:v>514.70332559574524</c:v>
                </c:pt>
                <c:pt idx="79">
                  <c:v>534.23177896582104</c:v>
                </c:pt>
                <c:pt idx="80">
                  <c:v>553.74522585166335</c:v>
                </c:pt>
                <c:pt idx="81">
                  <c:v>524.2780117454289</c:v>
                </c:pt>
                <c:pt idx="82">
                  <c:v>534.99729079736971</c:v>
                </c:pt>
                <c:pt idx="83">
                  <c:v>545.71205481970969</c:v>
                </c:pt>
                <c:pt idx="84">
                  <c:v>556.42240495340059</c:v>
                </c:pt>
                <c:pt idx="85">
                  <c:v>567.12843812854408</c:v>
                </c:pt>
                <c:pt idx="86">
                  <c:v>537.29368823845255</c:v>
                </c:pt>
                <c:pt idx="87">
                  <c:v>547.62493821970611</c:v>
                </c:pt>
                <c:pt idx="88">
                  <c:v>557.95210035753485</c:v>
                </c:pt>
                <c:pt idx="89">
                  <c:v>568.27526097606221</c:v>
                </c:pt>
                <c:pt idx="90">
                  <c:v>578.59450300758806</c:v>
                </c:pt>
                <c:pt idx="91">
                  <c:v>548.00749806060503</c:v>
                </c:pt>
                <c:pt idx="92">
                  <c:v>557.56968475025803</c:v>
                </c:pt>
                <c:pt idx="93">
                  <c:v>567.12843812854396</c:v>
                </c:pt>
                <c:pt idx="94">
                  <c:v>576.68382422111188</c:v>
                </c:pt>
                <c:pt idx="95">
                  <c:v>586.2359066871885</c:v>
                </c:pt>
                <c:pt idx="96">
                  <c:v>555.27507560336085</c:v>
                </c:pt>
                <c:pt idx="97">
                  <c:v>564.45232939981622</c:v>
                </c:pt>
                <c:pt idx="98">
                  <c:v>573.62646310732669</c:v>
                </c:pt>
                <c:pt idx="99">
                  <c:v>582.79753366275293</c:v>
                </c:pt>
                <c:pt idx="100">
                  <c:v>591.96559606486528</c:v>
                </c:pt>
                <c:pt idx="101">
                  <c:v>560.24647888927916</c:v>
                </c:pt>
                <c:pt idx="102">
                  <c:v>568.65752450320417</c:v>
                </c:pt>
                <c:pt idx="103">
                  <c:v>577.06597053344137</c:v>
                </c:pt>
                <c:pt idx="104">
                  <c:v>585.47186020306481</c:v>
                </c:pt>
                <c:pt idx="105">
                  <c:v>593.87523539269284</c:v>
                </c:pt>
                <c:pt idx="106">
                  <c:v>563.68767821983909</c:v>
                </c:pt>
                <c:pt idx="107">
                  <c:v>571.71543971696565</c:v>
                </c:pt>
                <c:pt idx="108">
                  <c:v>579.74084706072097</c:v>
                </c:pt>
                <c:pt idx="109">
                  <c:v>587.76393743921199</c:v>
                </c:pt>
                <c:pt idx="110">
                  <c:v>595.7847469423931</c:v>
                </c:pt>
                <c:pt idx="111">
                  <c:v>566.7461530768777</c:v>
                </c:pt>
                <c:pt idx="112">
                  <c:v>574.00865181610436</c:v>
                </c:pt>
                <c:pt idx="113">
                  <c:v>581.26923226505437</c:v>
                </c:pt>
                <c:pt idx="114">
                  <c:v>588.52792176870946</c:v>
                </c:pt>
                <c:pt idx="115">
                  <c:v>595.7847469423931</c:v>
                </c:pt>
                <c:pt idx="116">
                  <c:v>568.27526097606199</c:v>
                </c:pt>
                <c:pt idx="117">
                  <c:v>575.15518607669253</c:v>
                </c:pt>
                <c:pt idx="118">
                  <c:v>582.03339342401432</c:v>
                </c:pt>
                <c:pt idx="119">
                  <c:v>588.90990618526166</c:v>
                </c:pt>
                <c:pt idx="120">
                  <c:v>595.78474694239333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90" zoomScaleNormal="90" workbookViewId="0">
      <selection activeCell="C40" sqref="C4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1.67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0.61850000000000005</v>
      </c>
      <c r="D9" s="36">
        <f t="shared" ref="D9:D18" si="0">C9*$C$5</f>
        <v>1.0328950000000001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0.38140000000000002</v>
      </c>
      <c r="D10" s="36">
        <f t="shared" si="0"/>
        <v>0.636938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0.99990000000000001</v>
      </c>
      <c r="D19" s="41">
        <f>SUM(D9:D18)</f>
        <v>1.6698330000000001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215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283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10.199999999999999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290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296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300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303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304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305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305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305</v>
      </c>
      <c r="C55" s="53">
        <v>20</v>
      </c>
      <c r="D55" s="53">
        <v>305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115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180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250</v>
      </c>
      <c r="C64" s="63">
        <v>3</v>
      </c>
      <c r="D64" s="63">
        <v>63</v>
      </c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257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337</v>
      </c>
      <c r="C66" s="63">
        <v>5</v>
      </c>
      <c r="D66" s="63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345</v>
      </c>
      <c r="C67" s="63">
        <v>6</v>
      </c>
      <c r="D67" s="63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353</v>
      </c>
      <c r="C68" s="63">
        <v>7</v>
      </c>
      <c r="D68" s="63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365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375</v>
      </c>
      <c r="C70" s="53">
        <v>9</v>
      </c>
      <c r="D70" s="53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Chêne sessile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Cèdre de l'Atlas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/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386.31318162381291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259.74478933784656</v>
      </c>
      <c r="AO3" s="62">
        <f>IF('Données projet'!E10&gt;30,$AM$33-$H$33,LOOKUP('Données projet'!$E$10,$A$3:$A$203,AM3:AM203)-LOOKUP('Données projet'!$E$10,$A$3:$A$203,$H$3:$H$203))</f>
        <v>223.74038909289646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386.31318162381291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259.42827858270829</v>
      </c>
      <c r="AN4" s="62">
        <f ca="1">AVERAGE(OFFSET($AM$3,0,0,'Données projet'!$E$10+1,1))-AVERAGE(OFFSET($H$3,0,0,'Données projet'!$E$10+1,1))</f>
        <v>259.74478933784656</v>
      </c>
      <c r="AO4" s="62">
        <f>$AO$3</f>
        <v>223.74038909289646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386.31318162381291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261.04520408716911</v>
      </c>
      <c r="AN5" s="62">
        <f ca="1">AVERAGE(OFFSET($AM$3,0,0,'Données projet'!$E$10+1,1))-AVERAGE(OFFSET($H$3,0,0,'Données projet'!$E$10+1,1))</f>
        <v>259.74478933784656</v>
      </c>
      <c r="AO5" s="62">
        <f t="shared" ref="AO5:AO68" si="36">$AO$3</f>
        <v>223.74038909289646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386.31318162381291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262.76373751603086</v>
      </c>
      <c r="AN6" s="62">
        <f ca="1">AVERAGE(OFFSET($AM$3,0,0,'Données projet'!$E$10+1,1))-AVERAGE(OFFSET($H$3,0,0,'Données projet'!$E$10+1,1))</f>
        <v>259.74478933784656</v>
      </c>
      <c r="AO6" s="62">
        <f t="shared" si="36"/>
        <v>223.74038909289646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386.31318162381291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264.61013430399953</v>
      </c>
      <c r="AN7" s="62">
        <f ca="1">AVERAGE(OFFSET($AM$3,0,0,'Données projet'!$E$10+1,1))-AVERAGE(OFFSET($H$3,0,0,'Données projet'!$E$10+1,1))</f>
        <v>259.74478933784656</v>
      </c>
      <c r="AO7" s="62">
        <f t="shared" si="36"/>
        <v>223.74038909289646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386.31318162381291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266.61745820573537</v>
      </c>
      <c r="AN8" s="62">
        <f ca="1">AVERAGE(OFFSET($AM$3,0,0,'Données projet'!$E$10+1,1))-AVERAGE(OFFSET($H$3,0,0,'Données projet'!$E$10+1,1))</f>
        <v>259.74478933784656</v>
      </c>
      <c r="AO8" s="62">
        <f t="shared" si="36"/>
        <v>223.74038909289646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386.31318162381291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268.82735255020987</v>
      </c>
      <c r="AN9" s="62">
        <f ca="1">AVERAGE(OFFSET($AM$3,0,0,'Données projet'!$E$10+1,1))-AVERAGE(OFFSET($H$3,0,0,'Données projet'!$E$10+1,1))</f>
        <v>259.74478933784656</v>
      </c>
      <c r="AO9" s="62">
        <f t="shared" si="36"/>
        <v>223.74038909289646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386.31318162381291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271.29227369769058</v>
      </c>
      <c r="AN10" s="62">
        <f ca="1">AVERAGE(OFFSET($AM$3,0,0,'Données projet'!$E$10+1,1))-AVERAGE(OFFSET($H$3,0,0,'Données projet'!$E$10+1,1))</f>
        <v>259.74478933784656</v>
      </c>
      <c r="AO10" s="62">
        <f t="shared" si="36"/>
        <v>223.74038909289646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386.31318162381291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274.07830764378383</v>
      </c>
      <c r="AN11" s="62">
        <f ca="1">AVERAGE(OFFSET($AM$3,0,0,'Données projet'!$E$10+1,1))-AVERAGE(OFFSET($H$3,0,0,'Données projet'!$E$10+1,1))</f>
        <v>259.74478933784656</v>
      </c>
      <c r="AO11" s="62">
        <f t="shared" si="36"/>
        <v>223.74038909289646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386.31318162381291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277.26872244245249</v>
      </c>
      <c r="AN12" s="62">
        <f ca="1">AVERAGE(OFFSET($AM$3,0,0,'Données projet'!$E$10+1,1))-AVERAGE(OFFSET($H$3,0,0,'Données projet'!$E$10+1,1))</f>
        <v>259.74478933784656</v>
      </c>
      <c r="AO12" s="62">
        <f t="shared" si="36"/>
        <v>223.74038909289646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386.31318162381291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280.96844918960909</v>
      </c>
      <c r="AN13" s="62">
        <f ca="1">AVERAGE(OFFSET($AM$3,0,0,'Données projet'!$E$10+1,1))-AVERAGE(OFFSET($H$3,0,0,'Données projet'!$E$10+1,1))</f>
        <v>259.74478933784656</v>
      </c>
      <c r="AO13" s="62">
        <f t="shared" si="36"/>
        <v>223.74038909289646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386.31318162381291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285.30973491875153</v>
      </c>
      <c r="AN14" s="62">
        <f ca="1">AVERAGE(OFFSET($AM$3,0,0,'Données projet'!$E$10+1,1))-AVERAGE(OFFSET($H$3,0,0,'Données projet'!$E$10+1,1))</f>
        <v>259.74478933784656</v>
      </c>
      <c r="AO14" s="62">
        <f t="shared" si="36"/>
        <v>223.74038909289646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386.31318162381291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290.45927468832531</v>
      </c>
      <c r="AN15" s="62">
        <f ca="1">AVERAGE(OFFSET($AM$3,0,0,'Données projet'!$E$10+1,1))-AVERAGE(OFFSET($H$3,0,0,'Données projet'!$E$10+1,1))</f>
        <v>259.74478933784656</v>
      </c>
      <c r="AO15" s="62">
        <f t="shared" si="36"/>
        <v>223.74038909289646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386.31318162381291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296.62721089887179</v>
      </c>
      <c r="AN16" s="62">
        <f ca="1">AVERAGE(OFFSET($AM$3,0,0,'Données projet'!$E$10+1,1))-AVERAGE(OFFSET($H$3,0,0,'Données projet'!$E$10+1,1))</f>
        <v>259.74478933784656</v>
      </c>
      <c r="AO16" s="62">
        <f t="shared" si="36"/>
        <v>223.74038909289646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386.31318162381291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304.07848990595699</v>
      </c>
      <c r="AN17" s="62">
        <f ca="1">AVERAGE(OFFSET($AM$3,0,0,'Données projet'!$E$10+1,1))-AVERAGE(OFFSET($H$3,0,0,'Données projet'!$E$10+1,1))</f>
        <v>259.74478933784656</v>
      </c>
      <c r="AO17" s="62">
        <f t="shared" si="36"/>
        <v>223.74038909289646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386.31318162381291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313.14719490489927</v>
      </c>
      <c r="AN18" s="62">
        <f ca="1">AVERAGE(OFFSET($AM$3,0,0,'Données projet'!$E$10+1,1))-AVERAGE(OFFSET($H$3,0,0,'Données projet'!$E$10+1,1))</f>
        <v>259.74478933784656</v>
      </c>
      <c r="AO18" s="62">
        <f t="shared" si="36"/>
        <v>223.74038909289646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386.31318162381291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324.25463695142008</v>
      </c>
      <c r="AN19" s="62">
        <f ca="1">AVERAGE(OFFSET($AM$3,0,0,'Données projet'!$E$10+1,1))-AVERAGE(OFFSET($H$3,0,0,'Données projet'!$E$10+1,1))</f>
        <v>259.74478933784656</v>
      </c>
      <c r="AO19" s="62">
        <f t="shared" si="36"/>
        <v>223.74038909289646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386.31318162381291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337.93219182083425</v>
      </c>
      <c r="AN20" s="62">
        <f ca="1">AVERAGE(OFFSET($AM$3,0,0,'Données projet'!$E$10+1,1))-AVERAGE(OFFSET($H$3,0,0,'Données projet'!$E$10+1,1))</f>
        <v>259.74478933784656</v>
      </c>
      <c r="AO20" s="62">
        <f t="shared" si="36"/>
        <v>223.74038909289646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386.31318162381291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354.85013054262487</v>
      </c>
      <c r="AN21" s="62">
        <f ca="1">AVERAGE(OFFSET($AM$3,0,0,'Données projet'!$E$10+1,1))-AVERAGE(OFFSET($H$3,0,0,'Données projet'!$E$10+1,1))</f>
        <v>259.74478933784656</v>
      </c>
      <c r="AO21" s="62">
        <f t="shared" si="36"/>
        <v>223.74038909289646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386.31318162381291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375.85402022428224</v>
      </c>
      <c r="AN22" s="62">
        <f ca="1">AVERAGE(OFFSET($AM$3,0,0,'Données projet'!$E$10+1,1))-AVERAGE(OFFSET($H$3,0,0,'Données projet'!$E$10+1,1))</f>
        <v>259.74478933784656</v>
      </c>
      <c r="AO22" s="62">
        <f t="shared" si="36"/>
        <v>223.74038909289646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386.31318162381291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402.01068734212339</v>
      </c>
      <c r="AN23" s="62">
        <f ca="1">AVERAGE(OFFSET($AM$3,0,0,'Données projet'!$E$10+1,1))-AVERAGE(OFFSET($H$3,0,0,'Données projet'!$E$10+1,1))</f>
        <v>259.74478933784656</v>
      </c>
      <c r="AO23" s="62">
        <f t="shared" si="36"/>
        <v>223.74038909289646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386.31318162381291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121.5</v>
      </c>
      <c r="AJ24" s="14">
        <f>AI24*VLOOKUP('Données projet'!$B$10,Paramètres!$A$1:$I$89,3,0)*VLOOKUP('Données projet'!$B$10,Paramètres!$A$1:$I$89,5,0)</f>
        <v>56.861999999999995</v>
      </c>
      <c r="AK24" s="14">
        <f t="shared" si="35"/>
        <v>16.372420859571687</v>
      </c>
      <c r="AL24" s="22">
        <f t="shared" si="4"/>
        <v>127.54994966375402</v>
      </c>
      <c r="AM24" s="62">
        <f t="shared" si="5"/>
        <v>409.88328299708735</v>
      </c>
      <c r="AN24" s="62">
        <f ca="1">AVERAGE(OFFSET($AM$3,0,0,'Données projet'!$E$10+1,1))-AVERAGE(OFFSET($H$3,0,0,'Données projet'!$E$10+1,1))</f>
        <v>259.74478933784656</v>
      </c>
      <c r="AO24" s="62">
        <f t="shared" si="36"/>
        <v>223.74038909289646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386.31318162381291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128</v>
      </c>
      <c r="AJ25" s="14">
        <f>AI25*VLOOKUP('Données projet'!$B$10,Paramètres!$A$1:$I$89,3,0)*VLOOKUP('Données projet'!$B$10,Paramètres!$A$1:$I$89,5,0)</f>
        <v>59.903999999999996</v>
      </c>
      <c r="AK25" s="14">
        <f t="shared" si="35"/>
        <v>17.143994938960184</v>
      </c>
      <c r="AL25" s="22">
        <f t="shared" si="4"/>
        <v>134.19192451868898</v>
      </c>
      <c r="AM25" s="62">
        <f t="shared" si="5"/>
        <v>417.74748007424455</v>
      </c>
      <c r="AN25" s="62">
        <f ca="1">AVERAGE(OFFSET($AM$3,0,0,'Données projet'!$E$10+1,1))-AVERAGE(OFFSET($H$3,0,0,'Données projet'!$E$10+1,1))</f>
        <v>259.74478933784656</v>
      </c>
      <c r="AO25" s="62">
        <f t="shared" si="36"/>
        <v>223.74038909289646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386.31318162381291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134.5</v>
      </c>
      <c r="AJ26" s="14">
        <f>AI26*VLOOKUP('Données projet'!$B$10,Paramètres!$A$1:$I$89,3,0)*VLOOKUP('Données projet'!$B$10,Paramètres!$A$1:$I$89,5,0)</f>
        <v>62.946000000000005</v>
      </c>
      <c r="AK26" s="14">
        <f t="shared" si="35"/>
        <v>17.911019680519331</v>
      </c>
      <c r="AL26" s="22">
        <f t="shared" si="4"/>
        <v>140.82597594357114</v>
      </c>
      <c r="AM26" s="62">
        <f t="shared" si="5"/>
        <v>425.60375372134888</v>
      </c>
      <c r="AN26" s="62">
        <f ca="1">AVERAGE(OFFSET($AM$3,0,0,'Données projet'!$E$10+1,1))-AVERAGE(OFFSET($H$3,0,0,'Données projet'!$E$10+1,1))</f>
        <v>259.74478933784656</v>
      </c>
      <c r="AO26" s="62">
        <f t="shared" si="36"/>
        <v>223.74038909289646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386.31318162381291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141</v>
      </c>
      <c r="AJ27" s="14">
        <f>AI27*VLOOKUP('Données projet'!$B$10,Paramètres!$A$1:$I$89,3,0)*VLOOKUP('Données projet'!$B$10,Paramètres!$A$1:$I$89,5,0)</f>
        <v>65.988</v>
      </c>
      <c r="AK27" s="14">
        <f t="shared" si="35"/>
        <v>18.67374003807944</v>
      </c>
      <c r="AL27" s="22">
        <f t="shared" si="4"/>
        <v>147.45253056632168</v>
      </c>
      <c r="AM27" s="62">
        <f t="shared" si="5"/>
        <v>433.45253056632168</v>
      </c>
      <c r="AN27" s="62">
        <f ca="1">AVERAGE(OFFSET($AM$3,0,0,'Données projet'!$E$10+1,1))-AVERAGE(OFFSET($H$3,0,0,'Données projet'!$E$10+1,1))</f>
        <v>259.74478933784656</v>
      </c>
      <c r="AO27" s="62">
        <f t="shared" si="36"/>
        <v>223.74038909289646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386.31318162381291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147.5</v>
      </c>
      <c r="AJ28" s="14">
        <f>AI28*VLOOKUP('Données projet'!$B$10,Paramètres!$A$1:$I$89,3,0)*VLOOKUP('Données projet'!$B$10,Paramètres!$A$1:$I$89,5,0)</f>
        <v>69.03</v>
      </c>
      <c r="AK28" s="14">
        <f t="shared" si="35"/>
        <v>19.432377104615718</v>
      </c>
      <c r="AL28" s="22">
        <f t="shared" si="4"/>
        <v>154.0719734572057</v>
      </c>
      <c r="AM28" s="62">
        <f t="shared" si="5"/>
        <v>441.29419567942796</v>
      </c>
      <c r="AN28" s="62">
        <f ca="1">AVERAGE(OFFSET($AM$3,0,0,'Données projet'!$E$10+1,1))-AVERAGE(OFFSET($H$3,0,0,'Données projet'!$E$10+1,1))</f>
        <v>259.74478933784656</v>
      </c>
      <c r="AO28" s="62">
        <f t="shared" si="36"/>
        <v>223.74038909289646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386.31318162381291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154</v>
      </c>
      <c r="AJ29" s="14">
        <f>AI29*VLOOKUP('Données projet'!$B$10,Paramètres!$A$1:$I$89,3,0)*VLOOKUP('Données projet'!$B$10,Paramètres!$A$1:$I$89,5,0)</f>
        <v>72.072000000000003</v>
      </c>
      <c r="AK29" s="14">
        <f t="shared" si="35"/>
        <v>20.187131385147271</v>
      </c>
      <c r="AL29" s="22">
        <f t="shared" si="4"/>
        <v>160.68465382913149</v>
      </c>
      <c r="AM29" s="62">
        <f t="shared" si="5"/>
        <v>449.12909827357595</v>
      </c>
      <c r="AN29" s="62">
        <f ca="1">AVERAGE(OFFSET($AM$3,0,0,'Données projet'!$E$10+1,1))-AVERAGE(OFFSET($H$3,0,0,'Données projet'!$E$10+1,1))</f>
        <v>259.74478933784656</v>
      </c>
      <c r="AO29" s="62">
        <f t="shared" si="36"/>
        <v>223.74038909289646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386.31318162381291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160.5</v>
      </c>
      <c r="AJ30" s="14">
        <f>AI30*VLOOKUP('Données projet'!$B$10,Paramètres!$A$1:$I$89,3,0)*VLOOKUP('Données projet'!$B$10,Paramètres!$A$1:$I$89,5,0)</f>
        <v>75.114000000000004</v>
      </c>
      <c r="AK30" s="14">
        <f t="shared" si="35"/>
        <v>20.938185501492693</v>
      </c>
      <c r="AL30" s="22">
        <f t="shared" si="4"/>
        <v>167.2908897484331</v>
      </c>
      <c r="AM30" s="62">
        <f t="shared" si="5"/>
        <v>456.95755641509982</v>
      </c>
      <c r="AN30" s="62">
        <f ca="1">AVERAGE(OFFSET($AM$3,0,0,'Données projet'!$E$10+1,1))-AVERAGE(OFFSET($H$3,0,0,'Données projet'!$E$10+1,1))</f>
        <v>259.74478933784656</v>
      </c>
      <c r="AO30" s="62">
        <f t="shared" si="36"/>
        <v>223.74038909289646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386.31318162381291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167</v>
      </c>
      <c r="AJ31" s="14">
        <f>AI31*VLOOKUP('Données projet'!$B$10,Paramètres!$A$1:$I$89,3,0)*VLOOKUP('Données projet'!$B$10,Paramètres!$A$1:$I$89,5,0)</f>
        <v>78.156000000000006</v>
      </c>
      <c r="AK31" s="14">
        <f t="shared" si="35"/>
        <v>21.685706446534809</v>
      </c>
      <c r="AL31" s="22">
        <f t="shared" si="4"/>
        <v>173.89097206104813</v>
      </c>
      <c r="AM31" s="62">
        <f t="shared" si="5"/>
        <v>464.77986094993696</v>
      </c>
      <c r="AN31" s="62">
        <f ca="1">AVERAGE(OFFSET($AM$3,0,0,'Données projet'!$E$10+1,1))-AVERAGE(OFFSET($H$3,0,0,'Données projet'!$E$10+1,1))</f>
        <v>259.74478933784656</v>
      </c>
      <c r="AO31" s="62">
        <f t="shared" si="36"/>
        <v>223.74038909289646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386.31318162381291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173.5</v>
      </c>
      <c r="AJ32" s="14">
        <f>AI32*VLOOKUP('Données projet'!$B$10,Paramètres!$A$1:$I$89,3,0)*VLOOKUP('Données projet'!$B$10,Paramètres!$A$1:$I$89,5,0)</f>
        <v>81.198000000000008</v>
      </c>
      <c r="AK32" s="14">
        <f t="shared" si="35"/>
        <v>22.429847477648512</v>
      </c>
      <c r="AL32" s="22">
        <f t="shared" si="4"/>
        <v>180.48516769023783</v>
      </c>
      <c r="AM32" s="62">
        <f t="shared" si="5"/>
        <v>472.59627880134894</v>
      </c>
      <c r="AN32" s="62">
        <f ca="1">AVERAGE(OFFSET($AM$3,0,0,'Données projet'!$E$10+1,1))-AVERAGE(OFFSET($H$3,0,0,'Données projet'!$E$10+1,1))</f>
        <v>259.74478933784656</v>
      </c>
      <c r="AO32" s="62">
        <f t="shared" si="36"/>
        <v>223.74038909289646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386.31318162381291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0.129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2.6989531705774374</v>
      </c>
      <c r="AB33" s="23">
        <f>EXP(-LN(2)/2)*AB32+(1-EXP(-LN(2)/2))/(LN(2)/2)*V33*Y33*VLOOKUP('Données projet'!$B$9,Paramètres!$A$1:$I$89,3,0)*0.475*44/12</f>
        <v>12.54943633932384</v>
      </c>
      <c r="AC33" s="24">
        <f t="shared" si="3"/>
        <v>15.248389509901278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180</v>
      </c>
      <c r="AJ33" s="14">
        <f>AI33*VLOOKUP('Données projet'!$B$10,Paramètres!$A$1:$I$89,3,0)*VLOOKUP('Données projet'!$B$10,Paramètres!$A$1:$I$89,5,0)</f>
        <v>84.24</v>
      </c>
      <c r="AK33" s="14">
        <f t="shared" si="35"/>
        <v>23.170749718409468</v>
      </c>
      <c r="AL33" s="22">
        <f t="shared" si="4"/>
        <v>187.07372242622981</v>
      </c>
      <c r="AM33" s="62">
        <f t="shared" si="5"/>
        <v>480.40705575956315</v>
      </c>
      <c r="AN33" s="62">
        <f ca="1">AVERAGE(OFFSET($AM$3,0,0,'Données projet'!$E$10+1,1))-AVERAGE(OFFSET($H$3,0,0,'Données projet'!$E$10+1,1))</f>
        <v>259.74478933784656</v>
      </c>
      <c r="AO33" s="62">
        <f t="shared" si="36"/>
        <v>223.74038909289646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386.31318162381291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2.6251501541962186</v>
      </c>
      <c r="AB34" s="23">
        <f>EXP(-LN(2)/2)*AB33+(1-EXP(-LN(2)/2))/(LN(2)/2)*V34*Y34*VLOOKUP('Données projet'!$B$9,Paramètres!$A$1:$I$89,3,0)*0.475*44/12</f>
        <v>8.8737915356047719</v>
      </c>
      <c r="AC34" s="24">
        <f t="shared" si="3"/>
        <v>11.49894168980099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187</v>
      </c>
      <c r="AJ34" s="14">
        <f>AI34*VLOOKUP('Données projet'!$B$10,Paramètres!$A$1:$I$89,3,0)*VLOOKUP('Données projet'!$B$10,Paramètres!$A$1:$I$89,5,0)</f>
        <v>87.515999999999991</v>
      </c>
      <c r="AK34" s="14">
        <f t="shared" si="35"/>
        <v>23.965171662037644</v>
      </c>
      <c r="AL34" s="22">
        <f t="shared" si="4"/>
        <v>194.16304064471555</v>
      </c>
      <c r="AM34" s="62">
        <f t="shared" si="5"/>
        <v>487.49637397804884</v>
      </c>
      <c r="AN34" s="62">
        <f ca="1">AVERAGE(OFFSET($AM$3,0,0,'Données projet'!$E$10+1,1))-AVERAGE(OFFSET($H$3,0,0,'Données projet'!$E$10+1,1))</f>
        <v>259.74478933784656</v>
      </c>
      <c r="AO34" s="62">
        <f t="shared" si="36"/>
        <v>223.74038909289646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386.31318162381291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2.5533652851790762</v>
      </c>
      <c r="AB35" s="23">
        <f>EXP(-LN(2)/2)*AB34+(1-EXP(-LN(2)/2))/(LN(2)/2)*V35*Y35*VLOOKUP('Données projet'!$B$9,Paramètres!$A$1:$I$89,3,0)*0.475*44/12</f>
        <v>6.274718169661921</v>
      </c>
      <c r="AC35" s="24">
        <f t="shared" si="3"/>
        <v>8.8280834548409963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194</v>
      </c>
      <c r="AJ35" s="14">
        <f>AI35*VLOOKUP('Données projet'!$B$10,Paramètres!$A$1:$I$89,3,0)*VLOOKUP('Données projet'!$B$10,Paramètres!$A$1:$I$89,5,0)</f>
        <v>90.792000000000002</v>
      </c>
      <c r="AK35" s="14">
        <f t="shared" si="35"/>
        <v>24.756138813110173</v>
      </c>
      <c r="AL35" s="22">
        <f t="shared" si="4"/>
        <v>201.24634176616689</v>
      </c>
      <c r="AM35" s="62">
        <f t="shared" si="5"/>
        <v>494.57967509950021</v>
      </c>
      <c r="AN35" s="62">
        <f ca="1">AVERAGE(OFFSET($AM$3,0,0,'Données projet'!$E$10+1,1))-AVERAGE(OFFSET($H$3,0,0,'Données projet'!$E$10+1,1))</f>
        <v>259.74478933784656</v>
      </c>
      <c r="AO35" s="62">
        <f t="shared" si="36"/>
        <v>223.74038909289646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386.31318162381291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2.4835433771802098</v>
      </c>
      <c r="AB36" s="23">
        <f>EXP(-LN(2)/2)*AB35+(1-EXP(-LN(2)/2))/(LN(2)/2)*V36*Y36*VLOOKUP('Données projet'!$B$9,Paramètres!$A$1:$I$89,3,0)*0.475*44/12</f>
        <v>4.4368957678023859</v>
      </c>
      <c r="AC36" s="24">
        <f t="shared" si="3"/>
        <v>6.9204391449825957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201</v>
      </c>
      <c r="AJ36" s="14">
        <f>AI36*VLOOKUP('Données projet'!$B$10,Paramètres!$A$1:$I$89,3,0)*VLOOKUP('Données projet'!$B$10,Paramètres!$A$1:$I$89,5,0)</f>
        <v>94.067999999999998</v>
      </c>
      <c r="AK36" s="14">
        <f t="shared" si="35"/>
        <v>25.543790108694029</v>
      </c>
      <c r="AL36" s="22">
        <f t="shared" si="4"/>
        <v>208.32386777264207</v>
      </c>
      <c r="AM36" s="62">
        <f t="shared" si="5"/>
        <v>501.65720110597539</v>
      </c>
      <c r="AN36" s="62">
        <f ca="1">AVERAGE(OFFSET($AM$3,0,0,'Données projet'!$E$10+1,1))-AVERAGE(OFFSET($H$3,0,0,'Données projet'!$E$10+1,1))</f>
        <v>259.74478933784656</v>
      </c>
      <c r="AO36" s="62">
        <f t="shared" si="36"/>
        <v>223.74038909289646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386.31318162381291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2.4156307529273469</v>
      </c>
      <c r="AB37" s="23">
        <f>EXP(-LN(2)/2)*AB36+(1-EXP(-LN(2)/2))/(LN(2)/2)*V37*Y37*VLOOKUP('Données projet'!$B$9,Paramètres!$A$1:$I$89,3,0)*0.475*44/12</f>
        <v>3.1373590848309605</v>
      </c>
      <c r="AC37" s="24">
        <f t="shared" si="3"/>
        <v>5.5529898377583073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208</v>
      </c>
      <c r="AJ37" s="14">
        <f>AI37*VLOOKUP('Données projet'!$B$10,Paramètres!$A$1:$I$89,3,0)*VLOOKUP('Données projet'!$B$10,Paramètres!$A$1:$I$89,5,0)</f>
        <v>97.343999999999994</v>
      </c>
      <c r="AK37" s="14">
        <f t="shared" si="35"/>
        <v>26.328254259866451</v>
      </c>
      <c r="AL37" s="22">
        <f t="shared" si="4"/>
        <v>215.39584283593408</v>
      </c>
      <c r="AM37" s="62">
        <f t="shared" si="5"/>
        <v>508.72917616926736</v>
      </c>
      <c r="AN37" s="62">
        <f ca="1">AVERAGE(OFFSET($AM$3,0,0,'Données projet'!$E$10+1,1))-AVERAGE(OFFSET($H$3,0,0,'Données projet'!$E$10+1,1))</f>
        <v>259.74478933784656</v>
      </c>
      <c r="AO37" s="62">
        <f t="shared" si="36"/>
        <v>223.74038909289646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386.31318162381291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2.3495752029560482</v>
      </c>
      <c r="AB38" s="23">
        <f>EXP(-LN(2)/2)*AB37+(1-EXP(-LN(2)/2))/(LN(2)/2)*V38*Y38*VLOOKUP('Données projet'!$B$9,Paramètres!$A$1:$I$89,3,0)*0.475*44/12</f>
        <v>2.218447883901193</v>
      </c>
      <c r="AC38" s="24">
        <f t="shared" si="3"/>
        <v>4.5680230868572416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215</v>
      </c>
      <c r="AJ38" s="14">
        <f>AI38*VLOOKUP('Données projet'!$B$10,Paramètres!$A$1:$I$89,3,0)*VLOOKUP('Données projet'!$B$10,Paramètres!$A$1:$I$89,5,0)</f>
        <v>100.61999999999999</v>
      </c>
      <c r="AK38" s="14">
        <f t="shared" si="35"/>
        <v>27.10965082293415</v>
      </c>
      <c r="AL38" s="22">
        <f t="shared" si="4"/>
        <v>222.46247518327695</v>
      </c>
      <c r="AM38" s="62">
        <f t="shared" si="5"/>
        <v>515.79580851661024</v>
      </c>
      <c r="AN38" s="62">
        <f ca="1">AVERAGE(OFFSET($AM$3,0,0,'Données projet'!$E$10+1,1))-AVERAGE(OFFSET($H$3,0,0,'Données projet'!$E$10+1,1))</f>
        <v>259.74478933784656</v>
      </c>
      <c r="AO38" s="62">
        <f t="shared" si="36"/>
        <v>223.74038909289646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386.31318162381291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2.2853259454724251</v>
      </c>
      <c r="AB39" s="23">
        <f>EXP(-LN(2)/2)*AB38+(1-EXP(-LN(2)/2))/(LN(2)/2)*V39*Y39*VLOOKUP('Données projet'!$B$9,Paramètres!$A$1:$I$89,3,0)*0.475*44/12</f>
        <v>1.5686795424154802</v>
      </c>
      <c r="AC39" s="24">
        <f t="shared" si="3"/>
        <v>3.8540054878879051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222</v>
      </c>
      <c r="AJ39" s="14">
        <f>AI39*VLOOKUP('Données projet'!$B$10,Paramètres!$A$1:$I$89,3,0)*VLOOKUP('Données projet'!$B$10,Paramètres!$A$1:$I$89,5,0)</f>
        <v>103.896</v>
      </c>
      <c r="AK39" s="14">
        <f t="shared" si="35"/>
        <v>27.888091127225799</v>
      </c>
      <c r="AL39" s="22">
        <f t="shared" si="4"/>
        <v>229.52395871325157</v>
      </c>
      <c r="AM39" s="62">
        <f t="shared" si="5"/>
        <v>522.85729204658492</v>
      </c>
      <c r="AN39" s="62">
        <f ca="1">AVERAGE(OFFSET($AM$3,0,0,'Données projet'!$E$10+1,1))-AVERAGE(OFFSET($H$3,0,0,'Données projet'!$E$10+1,1))</f>
        <v>259.74478933784656</v>
      </c>
      <c r="AO39" s="62">
        <f t="shared" si="36"/>
        <v>223.74038909289646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386.31318162381291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2.2228335873134135</v>
      </c>
      <c r="AB40" s="23">
        <f>EXP(-LN(2)/2)*AB39+(1-EXP(-LN(2)/2))/(LN(2)/2)*V40*Y40*VLOOKUP('Données projet'!$B$9,Paramètres!$A$1:$I$89,3,0)*0.475*44/12</f>
        <v>1.1092239419505965</v>
      </c>
      <c r="AC40" s="24">
        <f t="shared" si="3"/>
        <v>3.3320575292640102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229</v>
      </c>
      <c r="AJ40" s="14">
        <f>AI40*VLOOKUP('Données projet'!$B$10,Paramètres!$A$1:$I$89,3,0)*VLOOKUP('Données projet'!$B$10,Paramètres!$A$1:$I$89,5,0)</f>
        <v>107.172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529.91380773549133</v>
      </c>
      <c r="AN40" s="62">
        <f ca="1">AVERAGE(OFFSET($AM$3,0,0,'Données projet'!$E$10+1,1))-AVERAGE(OFFSET($H$3,0,0,'Données projet'!$E$10+1,1))</f>
        <v>259.74478933784656</v>
      </c>
      <c r="AO40" s="62">
        <f t="shared" si="36"/>
        <v>223.74038909289646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386.31318162381291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2.1620500859745904</v>
      </c>
      <c r="AB41" s="23">
        <f>EXP(-LN(2)/2)*AB40+(1-EXP(-LN(2)/2))/(LN(2)/2)*V41*Y41*VLOOKUP('Données projet'!$B$9,Paramètres!$A$1:$I$89,3,0)*0.475*44/12</f>
        <v>0.78433977120774012</v>
      </c>
      <c r="AC41" s="24">
        <f t="shared" si="3"/>
        <v>2.9463898571823304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236</v>
      </c>
      <c r="AJ41" s="14">
        <f>AI41*VLOOKUP('Données projet'!$B$10,Paramètres!$A$1:$I$89,3,0)*VLOOKUP('Données projet'!$B$10,Paramètres!$A$1:$I$89,5,0)</f>
        <v>110.44799999999999</v>
      </c>
      <c r="AK41" s="14">
        <f t="shared" si="35"/>
        <v>29.436511885319565</v>
      </c>
      <c r="AL41" s="22">
        <f t="shared" si="4"/>
        <v>243.63219153359822</v>
      </c>
      <c r="AM41" s="62">
        <f t="shared" si="5"/>
        <v>536.96552486693156</v>
      </c>
      <c r="AN41" s="62">
        <f ca="1">AVERAGE(OFFSET($AM$3,0,0,'Données projet'!$E$10+1,1))-AVERAGE(OFFSET($H$3,0,0,'Données projet'!$E$10+1,1))</f>
        <v>259.74478933784656</v>
      </c>
      <c r="AO41" s="62">
        <f t="shared" si="36"/>
        <v>223.74038909289646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386.31318162381291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2.1029287126763427</v>
      </c>
      <c r="AB42" s="23">
        <f>EXP(-LN(2)/2)*AB41+(1-EXP(-LN(2)/2))/(LN(2)/2)*V42*Y42*VLOOKUP('Données projet'!$B$9,Paramètres!$A$1:$I$89,3,0)*0.475*44/12</f>
        <v>0.55461197097529824</v>
      </c>
      <c r="AC42" s="24">
        <f t="shared" si="3"/>
        <v>2.6575406836516411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243</v>
      </c>
      <c r="AJ42" s="14">
        <f>AI42*VLOOKUP('Données projet'!$B$10,Paramètres!$A$1:$I$89,3,0)*VLOOKUP('Données projet'!$B$10,Paramètres!$A$1:$I$89,5,0)</f>
        <v>113.72399999999999</v>
      </c>
      <c r="AK42" s="14">
        <f t="shared" si="35"/>
        <v>30.206680638130489</v>
      </c>
      <c r="AL42" s="22">
        <f t="shared" si="4"/>
        <v>250.67926877807722</v>
      </c>
      <c r="AM42" s="62">
        <f t="shared" si="5"/>
        <v>544.0126021114105</v>
      </c>
      <c r="AN42" s="62">
        <f ca="1">AVERAGE(OFFSET($AM$3,0,0,'Données projet'!$E$10+1,1))-AVERAGE(OFFSET($H$3,0,0,'Données projet'!$E$10+1,1))</f>
        <v>259.74478933784656</v>
      </c>
      <c r="AO42" s="62">
        <f t="shared" si="36"/>
        <v>223.74038909289646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386.31318162381291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2.0454240164399935</v>
      </c>
      <c r="AB43" s="23">
        <f>EXP(-LN(2)/2)*AB42+(1-EXP(-LN(2)/2))/(LN(2)/2)*V43*Y43*VLOOKUP('Données projet'!$B$9,Paramètres!$A$1:$I$89,3,0)*0.475*44/12</f>
        <v>0.39216988560387006</v>
      </c>
      <c r="AC43" s="24">
        <f t="shared" si="3"/>
        <v>2.4375939020438637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250</v>
      </c>
      <c r="AJ43" s="14">
        <f>AI43*VLOOKUP('Données projet'!$B$10,Paramètres!$A$1:$I$89,3,0)*VLOOKUP('Données projet'!$B$10,Paramètres!$A$1:$I$89,5,0)</f>
        <v>117</v>
      </c>
      <c r="AK43" s="14">
        <f t="shared" si="35"/>
        <v>30.974270896484146</v>
      </c>
      <c r="AL43" s="22">
        <f t="shared" si="4"/>
        <v>257.72185514470988</v>
      </c>
      <c r="AM43" s="62">
        <f t="shared" si="5"/>
        <v>551.05518847804319</v>
      </c>
      <c r="AN43" s="62">
        <f ca="1">AVERAGE(OFFSET($AM$3,0,0,'Données projet'!$E$10+1,1))-AVERAGE(OFFSET($H$3,0,0,'Données projet'!$E$10+1,1))</f>
        <v>259.74478933784656</v>
      </c>
      <c r="AO43" s="62">
        <f t="shared" si="36"/>
        <v>223.74038909289646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386.31318162381291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1.9894917891462678</v>
      </c>
      <c r="AB44" s="23">
        <f>EXP(-LN(2)/2)*AB43+(1-EXP(-LN(2)/2))/(LN(2)/2)*V44*Y44*VLOOKUP('Données projet'!$B$9,Paramètres!$A$1:$I$89,3,0)*0.475*44/12</f>
        <v>0.27730598548764912</v>
      </c>
      <c r="AC44" s="24">
        <f t="shared" si="3"/>
        <v>2.266797774633917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projet'!$B$10,Paramètres!$A$1:$I$89,3,0)*VLOOKUP('Données projet'!$B$10,Paramètres!$A$1:$I$89,5,0)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494.57967509950021</v>
      </c>
      <c r="AN44" s="62">
        <f ca="1">AVERAGE(OFFSET($AM$3,0,0,'Données projet'!$E$10+1,1))-AVERAGE(OFFSET($H$3,0,0,'Données projet'!$E$10+1,1))</f>
        <v>259.74478933784656</v>
      </c>
      <c r="AO44" s="62">
        <f t="shared" si="36"/>
        <v>223.74038909289646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386.31318162381291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1.9350890315492368</v>
      </c>
      <c r="AB45" s="23">
        <f>EXP(-LN(2)/2)*AB44+(1-EXP(-LN(2)/2))/(LN(2)/2)*V45*Y45*VLOOKUP('Données projet'!$B$9,Paramètres!$A$1:$I$89,3,0)*0.475*44/12</f>
        <v>0.19608494280193503</v>
      </c>
      <c r="AC45" s="24">
        <f t="shared" si="3"/>
        <v>2.1311739743511717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201</v>
      </c>
      <c r="AJ45" s="14">
        <f>AI45*VLOOKUP('Données projet'!$B$10,Paramètres!$A$1:$I$89,3,0)*VLOOKUP('Données projet'!$B$10,Paramètres!$A$1:$I$89,5,0)</f>
        <v>94.067999999999998</v>
      </c>
      <c r="AK45" s="14">
        <f t="shared" si="35"/>
        <v>25.543790108694029</v>
      </c>
      <c r="AL45" s="22">
        <f t="shared" si="4"/>
        <v>208.32386777264207</v>
      </c>
      <c r="AM45" s="62">
        <f t="shared" si="5"/>
        <v>501.65720110597539</v>
      </c>
      <c r="AN45" s="62">
        <f ca="1">AVERAGE(OFFSET($AM$3,0,0,'Données projet'!$E$10+1,1))-AVERAGE(OFFSET($H$3,0,0,'Données projet'!$E$10+1,1))</f>
        <v>259.74478933784656</v>
      </c>
      <c r="AO45" s="62">
        <f t="shared" si="36"/>
        <v>223.74038909289646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386.31318162381291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1.8821739202196135</v>
      </c>
      <c r="AB46" s="23">
        <f>EXP(-LN(2)/2)*AB45+(1-EXP(-LN(2)/2))/(LN(2)/2)*V46*Y46*VLOOKUP('Données projet'!$B$9,Paramètres!$A$1:$I$89,3,0)*0.475*44/12</f>
        <v>0.13865299274382456</v>
      </c>
      <c r="AC46" s="24">
        <f t="shared" si="3"/>
        <v>2.0208269129634382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208</v>
      </c>
      <c r="AJ46" s="14">
        <f>AI46*VLOOKUP('Données projet'!$B$10,Paramètres!$A$1:$I$89,3,0)*VLOOKUP('Données projet'!$B$10,Paramètres!$A$1:$I$89,5,0)</f>
        <v>97.343999999999994</v>
      </c>
      <c r="AK46" s="14">
        <f t="shared" si="35"/>
        <v>26.328254259866451</v>
      </c>
      <c r="AL46" s="22">
        <f t="shared" si="4"/>
        <v>215.39584283593408</v>
      </c>
      <c r="AM46" s="62">
        <f t="shared" si="5"/>
        <v>508.72917616926736</v>
      </c>
      <c r="AN46" s="62">
        <f ca="1">AVERAGE(OFFSET($AM$3,0,0,'Données projet'!$E$10+1,1))-AVERAGE(OFFSET($H$3,0,0,'Données projet'!$E$10+1,1))</f>
        <v>259.74478933784656</v>
      </c>
      <c r="AO46" s="62">
        <f t="shared" si="36"/>
        <v>223.74038909289646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386.31318162381291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1.8307057753919835</v>
      </c>
      <c r="AB47" s="23">
        <f>EXP(-LN(2)/2)*AB46+(1-EXP(-LN(2)/2))/(LN(2)/2)*V47*Y47*VLOOKUP('Données projet'!$B$9,Paramètres!$A$1:$I$89,3,0)*0.475*44/12</f>
        <v>9.8042471400967515E-2</v>
      </c>
      <c r="AC47" s="24">
        <f t="shared" si="3"/>
        <v>1.9287482467929511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215</v>
      </c>
      <c r="AJ47" s="14">
        <f>AI47*VLOOKUP('Données projet'!$B$10,Paramètres!$A$1:$I$89,3,0)*VLOOKUP('Données projet'!$B$10,Paramètres!$A$1:$I$89,5,0)</f>
        <v>100.61999999999999</v>
      </c>
      <c r="AK47" s="14">
        <f t="shared" si="35"/>
        <v>27.10965082293415</v>
      </c>
      <c r="AL47" s="22">
        <f t="shared" si="4"/>
        <v>222.46247518327695</v>
      </c>
      <c r="AM47" s="62">
        <f t="shared" si="5"/>
        <v>515.79580851661024</v>
      </c>
      <c r="AN47" s="62">
        <f ca="1">AVERAGE(OFFSET($AM$3,0,0,'Données projet'!$E$10+1,1))-AVERAGE(OFFSET($H$3,0,0,'Données projet'!$E$10+1,1))</f>
        <v>259.74478933784656</v>
      </c>
      <c r="AO47" s="62">
        <f t="shared" si="36"/>
        <v>223.74038909289646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386.31318162381291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1.7806450296912573</v>
      </c>
      <c r="AB48" s="23">
        <f>EXP(-LN(2)/2)*AB47+(1-EXP(-LN(2)/2))/(LN(2)/2)*V48*Y48*VLOOKUP('Données projet'!$B$9,Paramètres!$A$1:$I$89,3,0)*0.475*44/12</f>
        <v>6.932649637191228E-2</v>
      </c>
      <c r="AC48" s="24">
        <f t="shared" si="3"/>
        <v>1.8499715260631695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222</v>
      </c>
      <c r="AJ48" s="14">
        <f>AI48*VLOOKUP('Données projet'!$B$10,Paramètres!$A$1:$I$89,3,0)*VLOOKUP('Données projet'!$B$10,Paramètres!$A$1:$I$89,5,0)</f>
        <v>103.896</v>
      </c>
      <c r="AK48" s="14">
        <f t="shared" si="35"/>
        <v>27.888091127225799</v>
      </c>
      <c r="AL48" s="22">
        <f t="shared" si="4"/>
        <v>229.52395871325157</v>
      </c>
      <c r="AM48" s="62">
        <f t="shared" si="5"/>
        <v>522.85729204658492</v>
      </c>
      <c r="AN48" s="62">
        <f ca="1">AVERAGE(OFFSET($AM$3,0,0,'Données projet'!$E$10+1,1))-AVERAGE(OFFSET($H$3,0,0,'Données projet'!$E$10+1,1))</f>
        <v>259.74478933784656</v>
      </c>
      <c r="AO48" s="62">
        <f t="shared" si="36"/>
        <v>223.74038909289646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386.31318162381291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1.7319531977142975</v>
      </c>
      <c r="AB49" s="23">
        <f>EXP(-LN(2)/2)*AB48+(1-EXP(-LN(2)/2))/(LN(2)/2)*V49*Y49*VLOOKUP('Données projet'!$B$9,Paramètres!$A$1:$I$89,3,0)*0.475*44/12</f>
        <v>4.9021235700483758E-2</v>
      </c>
      <c r="AC49" s="24">
        <f t="shared" si="3"/>
        <v>1.7809744334147812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229</v>
      </c>
      <c r="AJ49" s="14">
        <f>AI49*VLOOKUP('Données projet'!$B$10,Paramètres!$A$1:$I$89,3,0)*VLOOKUP('Données projet'!$B$10,Paramètres!$A$1:$I$89,5,0)</f>
        <v>107.172</v>
      </c>
      <c r="AK49" s="14">
        <f t="shared" si="35"/>
        <v>28.663679082578788</v>
      </c>
      <c r="AL49" s="22">
        <f t="shared" si="4"/>
        <v>236.58047440215805</v>
      </c>
      <c r="AM49" s="62">
        <f t="shared" si="5"/>
        <v>529.91380773549133</v>
      </c>
      <c r="AN49" s="62">
        <f ca="1">AVERAGE(OFFSET($AM$3,0,0,'Données projet'!$E$10+1,1))-AVERAGE(OFFSET($H$3,0,0,'Données projet'!$E$10+1,1))</f>
        <v>259.74478933784656</v>
      </c>
      <c r="AO49" s="62">
        <f t="shared" si="36"/>
        <v>223.74038909289646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386.31318162381291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1.6845928464433397</v>
      </c>
      <c r="AB50" s="23">
        <f>EXP(-LN(2)/2)*AB49+(1-EXP(-LN(2)/2))/(LN(2)/2)*V50*Y50*VLOOKUP('Données projet'!$B$9,Paramètres!$A$1:$I$89,3,0)*0.475*44/12</f>
        <v>3.466324818595614E-2</v>
      </c>
      <c r="AC50" s="24">
        <f t="shared" si="3"/>
        <v>1.7192560946292959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236</v>
      </c>
      <c r="AJ50" s="14">
        <f>AI50*VLOOKUP('Données projet'!$B$10,Paramètres!$A$1:$I$89,3,0)*VLOOKUP('Données projet'!$B$10,Paramètres!$A$1:$I$89,5,0)</f>
        <v>110.44799999999999</v>
      </c>
      <c r="AK50" s="14">
        <f t="shared" si="35"/>
        <v>29.436511885319565</v>
      </c>
      <c r="AL50" s="22">
        <f t="shared" si="4"/>
        <v>243.63219153359822</v>
      </c>
      <c r="AM50" s="62">
        <f t="shared" si="5"/>
        <v>536.96552486693156</v>
      </c>
      <c r="AN50" s="62">
        <f ca="1">AVERAGE(OFFSET($AM$3,0,0,'Données projet'!$E$10+1,1))-AVERAGE(OFFSET($H$3,0,0,'Données projet'!$E$10+1,1))</f>
        <v>259.74478933784656</v>
      </c>
      <c r="AO50" s="62">
        <f t="shared" si="36"/>
        <v>223.74038909289646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386.31318162381291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1.6385275664684591</v>
      </c>
      <c r="AB51" s="23">
        <f>EXP(-LN(2)/2)*AB50+(1-EXP(-LN(2)/2))/(LN(2)/2)*V51*Y51*VLOOKUP('Données projet'!$B$9,Paramètres!$A$1:$I$89,3,0)*0.475*44/12</f>
        <v>2.4510617850241879E-2</v>
      </c>
      <c r="AC51" s="24">
        <f t="shared" si="3"/>
        <v>1.663038184318701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243</v>
      </c>
      <c r="AJ51" s="14">
        <f>AI51*VLOOKUP('Données projet'!$B$10,Paramètres!$A$1:$I$89,3,0)*VLOOKUP('Données projet'!$B$10,Paramètres!$A$1:$I$89,5,0)</f>
        <v>113.72399999999999</v>
      </c>
      <c r="AK51" s="14">
        <f t="shared" si="35"/>
        <v>30.206680638130489</v>
      </c>
      <c r="AL51" s="22">
        <f t="shared" si="4"/>
        <v>250.67926877807722</v>
      </c>
      <c r="AM51" s="62">
        <f t="shared" si="5"/>
        <v>544.0126021114105</v>
      </c>
      <c r="AN51" s="62">
        <f ca="1">AVERAGE(OFFSET($AM$3,0,0,'Données projet'!$E$10+1,1))-AVERAGE(OFFSET($H$3,0,0,'Données projet'!$E$10+1,1))</f>
        <v>259.74478933784656</v>
      </c>
      <c r="AO51" s="62">
        <f t="shared" si="36"/>
        <v>223.74038909289646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386.31318162381291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1.5937219439969592</v>
      </c>
      <c r="AB52" s="23">
        <f>EXP(-LN(2)/2)*AB51+(1-EXP(-LN(2)/2))/(LN(2)/2)*V52*Y52*VLOOKUP('Données projet'!$B$9,Paramètres!$A$1:$I$89,3,0)*0.475*44/12</f>
        <v>1.733162409297807E-2</v>
      </c>
      <c r="AC52" s="24">
        <f t="shared" si="3"/>
        <v>1.6110535680899374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250</v>
      </c>
      <c r="AJ52" s="14">
        <f>AI52*VLOOKUP('Données projet'!$B$10,Paramètres!$A$1:$I$89,3,0)*VLOOKUP('Données projet'!$B$10,Paramètres!$A$1:$I$89,5,0)</f>
        <v>117</v>
      </c>
      <c r="AK52" s="14">
        <f t="shared" si="35"/>
        <v>30.974270896484146</v>
      </c>
      <c r="AL52" s="22">
        <f t="shared" si="4"/>
        <v>257.72185514470988</v>
      </c>
      <c r="AM52" s="62">
        <f t="shared" si="5"/>
        <v>551.05518847804319</v>
      </c>
      <c r="AN52" s="62">
        <f ca="1">AVERAGE(OFFSET($AM$3,0,0,'Données projet'!$E$10+1,1))-AVERAGE(OFFSET($H$3,0,0,'Données projet'!$E$10+1,1))</f>
        <v>259.74478933784656</v>
      </c>
      <c r="AO52" s="62">
        <f t="shared" si="36"/>
        <v>223.74038909289646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386.31318162381291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1.5501415336281679</v>
      </c>
      <c r="AB53" s="23">
        <f>EXP(-LN(2)/2)*AB52+(1-EXP(-LN(2)/2))/(LN(2)/2)*V53*Y53*VLOOKUP('Données projet'!$B$9,Paramètres!$A$1:$I$89,3,0)*0.475*44/12</f>
        <v>1.2255308925120939E-2</v>
      </c>
      <c r="AC53" s="24">
        <f t="shared" si="3"/>
        <v>1.5623968425532888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257</v>
      </c>
      <c r="AJ53" s="14">
        <f>AI53*VLOOKUP('Données projet'!$B$10,Paramètres!$A$1:$I$89,3,0)*VLOOKUP('Données projet'!$B$10,Paramètres!$A$1:$I$89,5,0)</f>
        <v>120.276</v>
      </c>
      <c r="AK53" s="14">
        <f t="shared" si="35"/>
        <v>31.739363152156315</v>
      </c>
      <c r="AL53" s="22">
        <f t="shared" si="4"/>
        <v>264.76009082333889</v>
      </c>
      <c r="AM53" s="62">
        <f t="shared" si="5"/>
        <v>558.0934241566722</v>
      </c>
      <c r="AN53" s="62">
        <f ca="1">AVERAGE(OFFSET($AM$3,0,0,'Données projet'!$E$10+1,1))-AVERAGE(OFFSET($H$3,0,0,'Données projet'!$E$10+1,1))</f>
        <v>259.74478933784656</v>
      </c>
      <c r="AO53" s="62">
        <f t="shared" si="36"/>
        <v>223.74038909289646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386.31318162381291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1.5077528318727054</v>
      </c>
      <c r="AB54" s="23">
        <f>EXP(-LN(2)/2)*AB53+(1-EXP(-LN(2)/2))/(LN(2)/2)*V54*Y54*VLOOKUP('Données projet'!$B$9,Paramètres!$A$1:$I$89,3,0)*0.475*44/12</f>
        <v>8.665812046489035E-3</v>
      </c>
      <c r="AC54" s="24">
        <f t="shared" si="3"/>
        <v>1.5164186439191945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265</v>
      </c>
      <c r="AJ54" s="14">
        <f>AI54*VLOOKUP('Données projet'!$B$10,Paramètres!$A$1:$I$89,3,0)*VLOOKUP('Données projet'!$B$10,Paramètres!$A$1:$I$89,5,0)</f>
        <v>124.02</v>
      </c>
      <c r="AK54" s="14">
        <f t="shared" si="35"/>
        <v>32.610792634958898</v>
      </c>
      <c r="AL54" s="22">
        <f t="shared" si="4"/>
        <v>272.79863050588671</v>
      </c>
      <c r="AM54" s="62">
        <f t="shared" si="5"/>
        <v>566.13196383922002</v>
      </c>
      <c r="AN54" s="62">
        <f ca="1">AVERAGE(OFFSET($AM$3,0,0,'Données projet'!$E$10+1,1))-AVERAGE(OFFSET($H$3,0,0,'Données projet'!$E$10+1,1))</f>
        <v>259.74478933784656</v>
      </c>
      <c r="AO54" s="62">
        <f t="shared" si="36"/>
        <v>223.74038909289646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386.31318162381291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1.4665232513958708</v>
      </c>
      <c r="AB55" s="23">
        <f>EXP(-LN(2)/2)*AB54+(1-EXP(-LN(2)/2))/(LN(2)/2)*V55*Y55*VLOOKUP('Données projet'!$B$9,Paramètres!$A$1:$I$89,3,0)*0.475*44/12</f>
        <v>6.1276544625604697E-3</v>
      </c>
      <c r="AC55" s="24">
        <f t="shared" si="3"/>
        <v>1.4726509058584312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273</v>
      </c>
      <c r="AJ55" s="14">
        <f>AI55*VLOOKUP('Données projet'!$B$10,Paramètres!$A$1:$I$89,3,0)*VLOOKUP('Données projet'!$B$10,Paramètres!$A$1:$I$89,5,0)</f>
        <v>127.76400000000001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574.16517874675026</v>
      </c>
      <c r="AN55" s="62">
        <f ca="1">AVERAGE(OFFSET($AM$3,0,0,'Données projet'!$E$10+1,1))-AVERAGE(OFFSET($H$3,0,0,'Données projet'!$E$10+1,1))</f>
        <v>259.74478933784656</v>
      </c>
      <c r="AO55" s="62">
        <f t="shared" si="36"/>
        <v>223.74038909289646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386.31318162381291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1.4264210959653447</v>
      </c>
      <c r="AB56" s="23">
        <f>EXP(-LN(2)/2)*AB55+(1-EXP(-LN(2)/2))/(LN(2)/2)*V56*Y56*VLOOKUP('Données projet'!$B$9,Paramètres!$A$1:$I$89,3,0)*0.475*44/12</f>
        <v>4.3329060232445175E-3</v>
      </c>
      <c r="AC56" s="24">
        <f t="shared" si="3"/>
        <v>1.4307540019885892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281</v>
      </c>
      <c r="AJ56" s="14">
        <f>AI56*VLOOKUP('Données projet'!$B$10,Paramètres!$A$1:$I$89,3,0)*VLOOKUP('Données projet'!$B$10,Paramètres!$A$1:$I$89,5,0)</f>
        <v>131.50800000000001</v>
      </c>
      <c r="AK56" s="14">
        <f t="shared" si="35"/>
        <v>34.344579617082509</v>
      </c>
      <c r="AL56" s="22">
        <f t="shared" si="4"/>
        <v>288.85990949975201</v>
      </c>
      <c r="AM56" s="62">
        <f t="shared" si="5"/>
        <v>582.19324283308538</v>
      </c>
      <c r="AN56" s="62">
        <f ca="1">AVERAGE(OFFSET($AM$3,0,0,'Données projet'!$E$10+1,1))-AVERAGE(OFFSET($H$3,0,0,'Données projet'!$E$10+1,1))</f>
        <v>259.74478933784656</v>
      </c>
      <c r="AO56" s="62">
        <f t="shared" si="36"/>
        <v>223.74038909289646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386.31318162381291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1.3874155360839471</v>
      </c>
      <c r="AB57" s="23">
        <f>EXP(-LN(2)/2)*AB56+(1-EXP(-LN(2)/2))/(LN(2)/2)*V57*Y57*VLOOKUP('Données projet'!$B$9,Paramètres!$A$1:$I$89,3,0)*0.475*44/12</f>
        <v>3.0638272312802349E-3</v>
      </c>
      <c r="AC57" s="24">
        <f t="shared" si="3"/>
        <v>1.3904793633152273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289</v>
      </c>
      <c r="AJ57" s="14">
        <f>AI57*VLOOKUP('Données projet'!$B$10,Paramètres!$A$1:$I$89,3,0)*VLOOKUP('Données projet'!$B$10,Paramètres!$A$1:$I$89,5,0)</f>
        <v>135.25199999999998</v>
      </c>
      <c r="AK57" s="14">
        <f t="shared" si="35"/>
        <v>35.207130861518152</v>
      </c>
      <c r="AL57" s="22">
        <f t="shared" si="4"/>
        <v>296.88298625047742</v>
      </c>
      <c r="AM57" s="62">
        <f t="shared" si="5"/>
        <v>590.21631958381067</v>
      </c>
      <c r="AN57" s="62">
        <f ca="1">AVERAGE(OFFSET($AM$3,0,0,'Données projet'!$E$10+1,1))-AVERAGE(OFFSET($H$3,0,0,'Données projet'!$E$10+1,1))</f>
        <v>259.74478933784656</v>
      </c>
      <c r="AO57" s="62">
        <f t="shared" si="36"/>
        <v>223.74038909289646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386.31318162381291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1.3494765852887194</v>
      </c>
      <c r="AB58" s="23">
        <f>EXP(-LN(2)/2)*AB57+(1-EXP(-LN(2)/2))/(LN(2)/2)*V58*Y58*VLOOKUP('Données projet'!$B$9,Paramètres!$A$1:$I$89,3,0)*0.475*44/12</f>
        <v>2.1664530116222588E-3</v>
      </c>
      <c r="AC58" s="24">
        <f t="shared" si="3"/>
        <v>1.3516430383003417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297</v>
      </c>
      <c r="AJ58" s="14">
        <f>AI58*VLOOKUP('Données projet'!$B$10,Paramètres!$A$1:$I$89,3,0)*VLOOKUP('Données projet'!$B$10,Paramètres!$A$1:$I$89,5,0)</f>
        <v>138.99600000000001</v>
      </c>
      <c r="AK58" s="14">
        <f t="shared" si="35"/>
        <v>36.066906938767758</v>
      </c>
      <c r="AL58" s="22">
        <f t="shared" si="4"/>
        <v>304.90122958502047</v>
      </c>
      <c r="AM58" s="62">
        <f t="shared" si="5"/>
        <v>598.23456291835373</v>
      </c>
      <c r="AN58" s="62">
        <f ca="1">AVERAGE(OFFSET($AM$3,0,0,'Données projet'!$E$10+1,1))-AVERAGE(OFFSET($H$3,0,0,'Données projet'!$E$10+1,1))</f>
        <v>259.74478933784656</v>
      </c>
      <c r="AO58" s="62">
        <f t="shared" si="36"/>
        <v>223.74038909289646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184.60000000000005</v>
      </c>
      <c r="O59" s="14">
        <f>N59*VLOOKUP('Données projet'!$B$9,Paramètres!$A$1:$I$89,3,0)*VLOOKUP('Données projet'!$B$9,Paramètres!$A$1:$I$89,5,0)</f>
        <v>167.02608000000004</v>
      </c>
      <c r="P59" s="14">
        <f t="shared" si="33"/>
        <v>42.423281843759995</v>
      </c>
      <c r="Q59" s="22">
        <f t="shared" si="53"/>
        <v>364.79097187788199</v>
      </c>
      <c r="R59" s="62">
        <f t="shared" si="0"/>
        <v>658.1243052112153</v>
      </c>
      <c r="S59" s="62">
        <f ca="1">AVERAGE(OFFSET($R$3,0,0,'Données projet'!$E$9+1,1))-AVERAGE(OFFSET($H$3,0,0,'Données projet'!$E$9+1,1))</f>
        <v>386.31318162381291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1.3125750770981099</v>
      </c>
      <c r="AB59" s="23">
        <f>EXP(-LN(2)/2)*AB58+(1-EXP(-LN(2)/2))/(LN(2)/2)*V59*Y59*VLOOKUP('Données projet'!$B$9,Paramètres!$A$1:$I$89,3,0)*0.475*44/12</f>
        <v>1.5319136156401174E-3</v>
      </c>
      <c r="AC59" s="24">
        <f t="shared" si="3"/>
        <v>1.3141069907137501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305</v>
      </c>
      <c r="AJ59" s="14">
        <f>AI59*VLOOKUP('Données projet'!$B$10,Paramètres!$A$1:$I$89,3,0)*VLOOKUP('Données projet'!$B$10,Paramètres!$A$1:$I$89,5,0)</f>
        <v>142.74</v>
      </c>
      <c r="AK59" s="14">
        <f t="shared" si="35"/>
        <v>36.923991191656064</v>
      </c>
      <c r="AL59" s="22">
        <f t="shared" si="4"/>
        <v>312.91478465880101</v>
      </c>
      <c r="AM59" s="62">
        <f t="shared" si="5"/>
        <v>606.24811799213433</v>
      </c>
      <c r="AN59" s="62">
        <f ca="1">AVERAGE(OFFSET($AM$3,0,0,'Données projet'!$E$10+1,1))-AVERAGE(OFFSET($H$3,0,0,'Données projet'!$E$10+1,1))</f>
        <v>259.74478933784656</v>
      </c>
      <c r="AO59" s="62">
        <f t="shared" si="36"/>
        <v>223.74038909289646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192.20000000000005</v>
      </c>
      <c r="O60" s="14">
        <f>N60*VLOOKUP('Données projet'!$B$9,Paramètres!$A$1:$I$89,3,0)*VLOOKUP('Données projet'!$B$9,Paramètres!$A$1:$I$89,5,0)</f>
        <v>173.90256000000002</v>
      </c>
      <c r="P60" s="14">
        <f t="shared" si="33"/>
        <v>43.962909292148517</v>
      </c>
      <c r="Q60" s="22">
        <f t="shared" si="53"/>
        <v>379.44902568382531</v>
      </c>
      <c r="R60" s="62">
        <f t="shared" si="0"/>
        <v>672.78235901715857</v>
      </c>
      <c r="S60" s="62">
        <f ca="1">AVERAGE(OFFSET($R$3,0,0,'Données projet'!$E$9+1,1))-AVERAGE(OFFSET($H$3,0,0,'Données projet'!$E$9+1,1))</f>
        <v>386.31318162381291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1.2766826425895388</v>
      </c>
      <c r="AB60" s="23">
        <f>EXP(-LN(2)/2)*AB59+(1-EXP(-LN(2)/2))/(LN(2)/2)*V60*Y60*VLOOKUP('Données projet'!$B$9,Paramètres!$A$1:$I$89,3,0)*0.475*44/12</f>
        <v>1.0832265058111294E-3</v>
      </c>
      <c r="AC60" s="24">
        <f t="shared" si="3"/>
        <v>1.2777658690953499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313</v>
      </c>
      <c r="AJ60" s="14">
        <f>AI60*VLOOKUP('Données projet'!$B$10,Paramètres!$A$1:$I$89,3,0)*VLOOKUP('Données projet'!$B$10,Paramètres!$A$1:$I$89,5,0)</f>
        <v>146.48400000000001</v>
      </c>
      <c r="AK60" s="14">
        <f t="shared" si="35"/>
        <v>37.778462341926023</v>
      </c>
      <c r="AL60" s="22">
        <f t="shared" si="4"/>
        <v>320.9237885788545</v>
      </c>
      <c r="AM60" s="62">
        <f t="shared" si="5"/>
        <v>614.25712191218781</v>
      </c>
      <c r="AN60" s="62">
        <f ca="1">AVERAGE(OFFSET($AM$3,0,0,'Données projet'!$E$10+1,1))-AVERAGE(OFFSET($H$3,0,0,'Données projet'!$E$10+1,1))</f>
        <v>259.74478933784656</v>
      </c>
      <c r="AO60" s="62">
        <f t="shared" si="36"/>
        <v>223.74038909289646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199.80000000000004</v>
      </c>
      <c r="O61" s="14">
        <f>N61*VLOOKUP('Données projet'!$B$9,Paramètres!$A$1:$I$89,3,0)*VLOOKUP('Données projet'!$B$9,Paramètres!$A$1:$I$89,5,0)</f>
        <v>180.77904000000004</v>
      </c>
      <c r="P61" s="14">
        <f t="shared" si="33"/>
        <v>45.495464625737284</v>
      </c>
      <c r="Q61" s="22">
        <f t="shared" si="53"/>
        <v>394.09476222315919</v>
      </c>
      <c r="R61" s="62">
        <f t="shared" si="0"/>
        <v>687.42809555649251</v>
      </c>
      <c r="S61" s="62">
        <f ca="1">AVERAGE(OFFSET($R$3,0,0,'Données projet'!$E$9+1,1))-AVERAGE(OFFSET($H$3,0,0,'Données projet'!$E$9+1,1))</f>
        <v>386.31318162381291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1.2417716885901056</v>
      </c>
      <c r="AB61" s="23">
        <f>EXP(-LN(2)/2)*AB60+(1-EXP(-LN(2)/2))/(LN(2)/2)*V61*Y61*VLOOKUP('Données projet'!$B$9,Paramètres!$A$1:$I$89,3,0)*0.475*44/12</f>
        <v>7.6595680782005871E-4</v>
      </c>
      <c r="AC61" s="24">
        <f t="shared" si="3"/>
        <v>1.2425376453979255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321</v>
      </c>
      <c r="AJ61" s="14">
        <f>AI61*VLOOKUP('Données projet'!$B$10,Paramètres!$A$1:$I$89,3,0)*VLOOKUP('Données projet'!$B$10,Paramètres!$A$1:$I$89,5,0)</f>
        <v>150.22800000000001</v>
      </c>
      <c r="AK61" s="14">
        <f t="shared" si="35"/>
        <v>38.630394857933659</v>
      </c>
      <c r="AL61" s="22">
        <f t="shared" si="4"/>
        <v>328.92837104423444</v>
      </c>
      <c r="AM61" s="62">
        <f t="shared" si="5"/>
        <v>622.26170437756775</v>
      </c>
      <c r="AN61" s="62">
        <f ca="1">AVERAGE(OFFSET($AM$3,0,0,'Données projet'!$E$10+1,1))-AVERAGE(OFFSET($H$3,0,0,'Données projet'!$E$10+1,1))</f>
        <v>259.74478933784656</v>
      </c>
      <c r="AO61" s="62">
        <f t="shared" si="36"/>
        <v>223.74038909289646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207.40000000000003</v>
      </c>
      <c r="O62" s="14">
        <f>N62*VLOOKUP('Données projet'!$B$9,Paramètres!$A$1:$I$89,3,0)*VLOOKUP('Données projet'!$B$9,Paramètres!$A$1:$I$89,5,0)</f>
        <v>187.65552000000002</v>
      </c>
      <c r="P62" s="14">
        <f t="shared" si="33"/>
        <v>47.021247649900147</v>
      </c>
      <c r="Q62" s="22">
        <f t="shared" si="53"/>
        <v>408.72870365690943</v>
      </c>
      <c r="R62" s="62">
        <f t="shared" si="0"/>
        <v>702.06203699024275</v>
      </c>
      <c r="S62" s="62">
        <f ca="1">AVERAGE(OFFSET($R$3,0,0,'Données projet'!$E$9+1,1))-AVERAGE(OFFSET($H$3,0,0,'Données projet'!$E$9+1,1))</f>
        <v>386.31318162381291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1.2078153764636741</v>
      </c>
      <c r="AB62" s="23">
        <f>EXP(-LN(2)/2)*AB61+(1-EXP(-LN(2)/2))/(LN(2)/2)*V62*Y62*VLOOKUP('Données projet'!$B$9,Paramètres!$A$1:$I$89,3,0)*0.475*44/12</f>
        <v>5.4161325290556469E-4</v>
      </c>
      <c r="AC62" s="24">
        <f t="shared" si="3"/>
        <v>1.2083569897165796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329</v>
      </c>
      <c r="AJ62" s="14">
        <f>AI62*VLOOKUP('Données projet'!$B$10,Paramètres!$A$1:$I$89,3,0)*VLOOKUP('Données projet'!$B$10,Paramètres!$A$1:$I$89,5,0)</f>
        <v>153.97200000000001</v>
      </c>
      <c r="AK62" s="14">
        <f t="shared" si="35"/>
        <v>39.479859284656378</v>
      </c>
      <c r="AL62" s="22">
        <f t="shared" si="4"/>
        <v>336.92865492077652</v>
      </c>
      <c r="AM62" s="62">
        <f t="shared" si="5"/>
        <v>630.26198825410984</v>
      </c>
      <c r="AN62" s="62">
        <f ca="1">AVERAGE(OFFSET($AM$3,0,0,'Données projet'!$E$10+1,1))-AVERAGE(OFFSET($H$3,0,0,'Données projet'!$E$10+1,1))</f>
        <v>259.74478933784656</v>
      </c>
      <c r="AO62" s="62">
        <f t="shared" si="36"/>
        <v>223.74038909289646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215.00000000000003</v>
      </c>
      <c r="O63" s="14">
        <f>N63*VLOOKUP('Données projet'!$B$9,Paramètres!$A$1:$I$89,3,0)*VLOOKUP('Données projet'!$B$9,Paramètres!$A$1:$I$89,5,0)</f>
        <v>194.53200000000001</v>
      </c>
      <c r="P63" s="14">
        <f t="shared" si="33"/>
        <v>48.540534952652621</v>
      </c>
      <c r="Q63" s="22">
        <f t="shared" si="53"/>
        <v>423.35133170920335</v>
      </c>
      <c r="R63" s="62">
        <f t="shared" si="0"/>
        <v>716.68466504253661</v>
      </c>
      <c r="S63" s="62">
        <f ca="1">AVERAGE(OFFSET($R$3,0,0,'Données projet'!$E$9+1,1))-AVERAGE(OFFSET($H$3,0,0,'Données projet'!$E$9+1,1))</f>
        <v>386.31318162381291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1.1747876014780247</v>
      </c>
      <c r="AB63" s="23">
        <f>EXP(-LN(2)/2)*AB62+(1-EXP(-LN(2)/2))/(LN(2)/2)*V63*Y63*VLOOKUP('Données projet'!$B$9,Paramètres!$A$1:$I$89,3,0)*0.475*44/12</f>
        <v>3.8297840391002936E-4</v>
      </c>
      <c r="AC63" s="24">
        <f t="shared" si="3"/>
        <v>1.1751705798819347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337</v>
      </c>
      <c r="AJ63" s="14">
        <f>AI63*VLOOKUP('Données projet'!$B$10,Paramètres!$A$1:$I$89,3,0)*VLOOKUP('Données projet'!$B$10,Paramètres!$A$1:$I$89,5,0)</f>
        <v>157.71600000000001</v>
      </c>
      <c r="AK63" s="14">
        <f t="shared" si="35"/>
        <v>40.326922540698838</v>
      </c>
      <c r="AL63" s="22">
        <f t="shared" si="4"/>
        <v>344.92475675838381</v>
      </c>
      <c r="AM63" s="62">
        <f t="shared" si="5"/>
        <v>638.25809009171712</v>
      </c>
      <c r="AN63" s="62">
        <f ca="1">AVERAGE(OFFSET($AM$3,0,0,'Données projet'!$E$10+1,1))-AVERAGE(OFFSET($H$3,0,0,'Données projet'!$E$10+1,1))</f>
        <v>259.74478933784656</v>
      </c>
      <c r="AO63" s="62">
        <f t="shared" si="36"/>
        <v>223.74038909289646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</v>
      </c>
      <c r="N64" s="14">
        <f>IF('Données projet'!$A$36&gt;35,N63+M64-V63,IF(A64&lt;'Données projet'!$A$36,$K$205^A64,IF(A64='Données projet'!$A$36,'Données projet'!$B$36,N63+M64-V63)))</f>
        <v>201.00000000000003</v>
      </c>
      <c r="O64" s="14">
        <f>N64*VLOOKUP('Données projet'!$B$9,Paramètres!$A$1:$I$89,3,0)*VLOOKUP('Données projet'!$B$9,Paramètres!$A$1:$I$89,5,0)</f>
        <v>181.86480000000003</v>
      </c>
      <c r="P64" s="14">
        <f t="shared" si="33"/>
        <v>45.73682061391029</v>
      </c>
      <c r="Q64" s="22">
        <f t="shared" si="53"/>
        <v>396.40615590256044</v>
      </c>
      <c r="R64" s="62">
        <f t="shared" si="0"/>
        <v>689.73948923589376</v>
      </c>
      <c r="S64" s="62">
        <f ca="1">AVERAGE(OFFSET($R$3,0,0,'Données projet'!$E$9+1,1))-AVERAGE(OFFSET($H$3,0,0,'Données projet'!$E$9+1,1))</f>
        <v>386.31318162381291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1.1426629727362132</v>
      </c>
      <c r="AB64" s="23">
        <f>EXP(-LN(2)/2)*AB63+(1-EXP(-LN(2)/2))/(LN(2)/2)*V64*Y64*VLOOKUP('Données projet'!$B$9,Paramètres!$A$1:$I$89,3,0)*0.475*44/12</f>
        <v>2.7080662645278234E-4</v>
      </c>
      <c r="AC64" s="24">
        <f t="shared" si="3"/>
        <v>1.1429337793626659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277.5</v>
      </c>
      <c r="AJ64" s="14">
        <f>AI64*VLOOKUP('Données projet'!$B$10,Paramètres!$A$1:$I$89,3,0)*VLOOKUP('Données projet'!$B$10,Paramètres!$A$1:$I$89,5,0)</f>
        <v>129.87</v>
      </c>
      <c r="AK64" s="14">
        <f t="shared" si="35"/>
        <v>33.966318400312318</v>
      </c>
      <c r="AL64" s="22">
        <f t="shared" si="4"/>
        <v>285.34825454721067</v>
      </c>
      <c r="AM64" s="62">
        <f t="shared" si="5"/>
        <v>578.68158788054393</v>
      </c>
      <c r="AN64" s="62">
        <f ca="1">AVERAGE(OFFSET($AM$3,0,0,'Données projet'!$E$10+1,1))-AVERAGE(OFFSET($H$3,0,0,'Données projet'!$E$10+1,1))</f>
        <v>259.74478933784656</v>
      </c>
      <c r="AO64" s="62">
        <f t="shared" si="36"/>
        <v>223.74038909289646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</v>
      </c>
      <c r="N65" s="14">
        <f>IF('Données projet'!$A$36&gt;35,N64+M65-V64,IF(A65&lt;'Données projet'!$A$36,$K$205^A65,IF(A65='Données projet'!$A$36,'Données projet'!$B$36,N64+M65-V64)))</f>
        <v>208.00000000000003</v>
      </c>
      <c r="O65" s="14">
        <f>N65*VLOOKUP('Données projet'!$B$9,Paramètres!$A$1:$I$89,3,0)*VLOOKUP('Données projet'!$B$9,Paramètres!$A$1:$I$89,5,0)</f>
        <v>188.19840000000002</v>
      </c>
      <c r="P65" s="14">
        <f t="shared" si="33"/>
        <v>47.141424081428013</v>
      </c>
      <c r="Q65" s="22">
        <f t="shared" si="53"/>
        <v>409.88352694182049</v>
      </c>
      <c r="R65" s="62">
        <f t="shared" si="0"/>
        <v>703.21686027515375</v>
      </c>
      <c r="S65" s="62">
        <f ca="1">AVERAGE(OFFSET($R$3,0,0,'Données projet'!$E$9+1,1))-AVERAGE(OFFSET($H$3,0,0,'Données projet'!$E$9+1,1))</f>
        <v>386.31318162381291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1.1114167936567072</v>
      </c>
      <c r="AB65" s="23">
        <f>EXP(-LN(2)/2)*AB64+(1-EXP(-LN(2)/2))/(LN(2)/2)*V65*Y65*VLOOKUP('Données projet'!$B$9,Paramètres!$A$1:$I$89,3,0)*0.475*44/12</f>
        <v>1.9148920195501468E-4</v>
      </c>
      <c r="AC65" s="24">
        <f t="shared" si="3"/>
        <v>1.1116082828586622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285</v>
      </c>
      <c r="AJ65" s="14">
        <f>AI65*VLOOKUP('Données projet'!$B$10,Paramètres!$A$1:$I$89,3,0)*VLOOKUP('Données projet'!$B$10,Paramètres!$A$1:$I$89,5,0)</f>
        <v>133.38</v>
      </c>
      <c r="AK65" s="14">
        <f t="shared" si="35"/>
        <v>34.776207535548991</v>
      </c>
      <c r="AL65" s="22">
        <f t="shared" si="4"/>
        <v>292.8720614577478</v>
      </c>
      <c r="AM65" s="62">
        <f t="shared" si="5"/>
        <v>586.20539479108106</v>
      </c>
      <c r="AN65" s="62">
        <f ca="1">AVERAGE(OFFSET($AM$3,0,0,'Données projet'!$E$10+1,1))-AVERAGE(OFFSET($H$3,0,0,'Données projet'!$E$10+1,1))</f>
        <v>259.74478933784656</v>
      </c>
      <c r="AO65" s="62">
        <f t="shared" si="36"/>
        <v>223.74038909289646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</v>
      </c>
      <c r="N66" s="14">
        <f>IF('Données projet'!$A$36&gt;35,N65+M66-V65,IF(A66&lt;'Données projet'!$A$36,$K$205^A66,IF(A66='Données projet'!$A$36,'Données projet'!$B$36,N65+M66-V65)))</f>
        <v>215.00000000000003</v>
      </c>
      <c r="O66" s="14">
        <f>N66*VLOOKUP('Données projet'!$B$9,Paramètres!$A$1:$I$89,3,0)*VLOOKUP('Données projet'!$B$9,Paramètres!$A$1:$I$89,5,0)</f>
        <v>194.53200000000001</v>
      </c>
      <c r="P66" s="14">
        <f t="shared" si="33"/>
        <v>48.540534952652621</v>
      </c>
      <c r="Q66" s="22">
        <f t="shared" si="53"/>
        <v>423.35133170920335</v>
      </c>
      <c r="R66" s="62">
        <f t="shared" si="0"/>
        <v>716.68466504253661</v>
      </c>
      <c r="S66" s="62">
        <f ca="1">AVERAGE(OFFSET($R$3,0,0,'Données projet'!$E$9+1,1))-AVERAGE(OFFSET($H$3,0,0,'Données projet'!$E$9+1,1))</f>
        <v>386.31318162381291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1.0810250429872956</v>
      </c>
      <c r="AB66" s="23">
        <f>EXP(-LN(2)/2)*AB65+(1-EXP(-LN(2)/2))/(LN(2)/2)*V66*Y66*VLOOKUP('Données projet'!$B$9,Paramètres!$A$1:$I$89,3,0)*0.475*44/12</f>
        <v>1.3540331322639117E-4</v>
      </c>
      <c r="AC66" s="24">
        <f t="shared" si="3"/>
        <v>1.081160446300522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292.5</v>
      </c>
      <c r="AJ66" s="14">
        <f>AI66*VLOOKUP('Données projet'!$B$10,Paramètres!$A$1:$I$89,3,0)*VLOOKUP('Données projet'!$B$10,Paramètres!$A$1:$I$89,5,0)</f>
        <v>136.89000000000001</v>
      </c>
      <c r="AK66" s="14">
        <f t="shared" si="35"/>
        <v>35.583619346017713</v>
      </c>
      <c r="AL66" s="22">
        <f t="shared" si="4"/>
        <v>300.39155369431421</v>
      </c>
      <c r="AM66" s="62">
        <f t="shared" si="5"/>
        <v>593.72488702764758</v>
      </c>
      <c r="AN66" s="62">
        <f ca="1">AVERAGE(OFFSET($AM$3,0,0,'Données projet'!$E$10+1,1))-AVERAGE(OFFSET($H$3,0,0,'Données projet'!$E$10+1,1))</f>
        <v>259.74478933784656</v>
      </c>
      <c r="AO66" s="62">
        <f t="shared" si="36"/>
        <v>223.74038909289646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</v>
      </c>
      <c r="N67" s="14">
        <f>IF('Données projet'!$A$36&gt;35,N66+M67-V66,IF(A67&lt;'Données projet'!$A$36,$K$205^A67,IF(A67='Données projet'!$A$36,'Données projet'!$B$36,N66+M67-V66)))</f>
        <v>222.00000000000003</v>
      </c>
      <c r="O67" s="14">
        <f>N67*VLOOKUP('Données projet'!$B$9,Paramètres!$A$1:$I$89,3,0)*VLOOKUP('Données projet'!$B$9,Paramètres!$A$1:$I$89,5,0)</f>
        <v>200.86560000000003</v>
      </c>
      <c r="P67" s="14">
        <f t="shared" si="33"/>
        <v>49.934352565642953</v>
      </c>
      <c r="Q67" s="22">
        <f t="shared" ref="Q67:Q98" si="54">(O67+P67)*0.475*44/12</f>
        <v>436.8099173851615</v>
      </c>
      <c r="R67" s="62">
        <f t="shared" ref="R67:R130" si="55">Q67+(I67+J67)*44/12</f>
        <v>730.14325071849476</v>
      </c>
      <c r="S67" s="62">
        <f ca="1">AVERAGE(OFFSET($R$3,0,0,'Données projet'!$E$9+1,1))-AVERAGE(OFFSET($H$3,0,0,'Données projet'!$E$9+1,1))</f>
        <v>386.31318162381291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1.0514643563381718</v>
      </c>
      <c r="AB67" s="23">
        <f>EXP(-LN(2)/2)*AB66+(1-EXP(-LN(2)/2))/(LN(2)/2)*V67*Y67*VLOOKUP('Données projet'!$B$9,Paramètres!$A$1:$I$89,3,0)*0.475*44/12</f>
        <v>9.5744600977507339E-5</v>
      </c>
      <c r="AC67" s="24">
        <f t="shared" si="3"/>
        <v>1.0515601009391493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300</v>
      </c>
      <c r="AJ67" s="14">
        <f>AI67*VLOOKUP('Données projet'!$B$10,Paramètres!$A$1:$I$89,3,0)*VLOOKUP('Données projet'!$B$10,Paramètres!$A$1:$I$89,5,0)</f>
        <v>140.4</v>
      </c>
      <c r="AK67" s="14">
        <f t="shared" si="35"/>
        <v>36.388624656711201</v>
      </c>
      <c r="AL67" s="22">
        <f t="shared" si="4"/>
        <v>307.90685461043864</v>
      </c>
      <c r="AM67" s="62">
        <f t="shared" si="5"/>
        <v>601.24018794377196</v>
      </c>
      <c r="AN67" s="62">
        <f ca="1">AVERAGE(OFFSET($AM$3,0,0,'Données projet'!$E$10+1,1))-AVERAGE(OFFSET($H$3,0,0,'Données projet'!$E$10+1,1))</f>
        <v>259.74478933784656</v>
      </c>
      <c r="AO67" s="62">
        <f t="shared" si="36"/>
        <v>223.74038909289646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</v>
      </c>
      <c r="M68" s="13">
        <f t="array" ref="M68">INDEX(L:L,MIN(IF(ISNUMBER(L68:L264),ROW(L68:L264),"")))</f>
        <v>7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386.31318162381291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1.0227120082199972</v>
      </c>
      <c r="AB68" s="23">
        <f>EXP(-LN(2)/2)*AB67+(1-EXP(-LN(2)/2))/(LN(2)/2)*V68*Y68*VLOOKUP('Données projet'!$B$9,Paramètres!$A$1:$I$89,3,0)*0.475*44/12</f>
        <v>6.7701656613195586E-5</v>
      </c>
      <c r="AC68" s="24">
        <f t="shared" ref="AC68:AC131" si="57">SUM(Z68:AB68)</f>
        <v>1.0227797098766105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307.5</v>
      </c>
      <c r="AJ68" s="14">
        <f>AI68*VLOOKUP('Données projet'!$B$10,Paramètres!$A$1:$I$89,3,0)*VLOOKUP('Données projet'!$B$10,Paramètres!$A$1:$I$89,5,0)</f>
        <v>143.91</v>
      </c>
      <c r="AK68" s="14">
        <f t="shared" si="35"/>
        <v>37.191290549543432</v>
      </c>
      <c r="AL68" s="22">
        <f t="shared" ref="AL68:AL131" si="58">(AJ68+AK68)*0.475*44/12</f>
        <v>315.41808104045475</v>
      </c>
      <c r="AM68" s="62">
        <f t="shared" ref="AM68:AM131" si="59">AL68+(AD68+AE68)*44/12</f>
        <v>608.75141437378807</v>
      </c>
      <c r="AN68" s="62">
        <f ca="1">AVERAGE(OFFSET($AM$3,0,0,'Données projet'!$E$10+1,1))-AVERAGE(OFFSET($H$3,0,0,'Données projet'!$E$10+1,1))</f>
        <v>259.74478933784656</v>
      </c>
      <c r="AO68" s="62">
        <f t="shared" si="36"/>
        <v>223.74038909289646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386.31318162381291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0.99474589457313434</v>
      </c>
      <c r="AB69" s="23">
        <f>EXP(-LN(2)/2)*AB68+(1-EXP(-LN(2)/2))/(LN(2)/2)*V69*Y69*VLOOKUP('Données projet'!$B$9,Paramètres!$A$1:$I$89,3,0)*0.475*44/12</f>
        <v>4.787230048875367E-5</v>
      </c>
      <c r="AC69" s="24">
        <f t="shared" si="57"/>
        <v>0.99479376687362309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315</v>
      </c>
      <c r="AJ69" s="14">
        <f>AI69*VLOOKUP('Données projet'!$B$10,Paramètres!$A$1:$I$89,3,0)*VLOOKUP('Données projet'!$B$10,Paramètres!$A$1:$I$89,5,0)</f>
        <v>147.41999999999999</v>
      </c>
      <c r="AK69" s="14">
        <f t="shared" ref="AK69:AK132" si="89">EXP(-1.0587+0.8836*LN(AJ69)+0.284)</f>
        <v>37.991680647570291</v>
      </c>
      <c r="AL69" s="22">
        <f t="shared" si="58"/>
        <v>322.92534379451826</v>
      </c>
      <c r="AM69" s="62">
        <f t="shared" si="59"/>
        <v>616.25867712785157</v>
      </c>
      <c r="AN69" s="62">
        <f ca="1">AVERAGE(OFFSET($AM$3,0,0,'Données projet'!$E$10+1,1))-AVERAGE(OFFSET($H$3,0,0,'Données projet'!$E$10+1,1))</f>
        <v>259.74478933784656</v>
      </c>
      <c r="AO69" s="62">
        <f t="shared" ref="AO69:AO132" si="90">$AO$3</f>
        <v>223.74038909289646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386.31318162381291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0.96754451577461886</v>
      </c>
      <c r="AB70" s="23">
        <f>EXP(-LN(2)/2)*AB69+(1-EXP(-LN(2)/2))/(LN(2)/2)*V70*Y70*VLOOKUP('Données projet'!$B$9,Paramètres!$A$1:$I$89,3,0)*0.475*44/12</f>
        <v>3.3850828306597793E-5</v>
      </c>
      <c r="AC70" s="24">
        <f t="shared" si="57"/>
        <v>0.96757836660292551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322.5</v>
      </c>
      <c r="AJ70" s="14">
        <f>AI70*VLOOKUP('Données projet'!$B$10,Paramètres!$A$1:$I$89,3,0)*VLOOKUP('Données projet'!$B$10,Paramètres!$A$1:$I$89,5,0)</f>
        <v>150.93</v>
      </c>
      <c r="AK70" s="14">
        <f t="shared" si="89"/>
        <v>38.789855371379076</v>
      </c>
      <c r="AL70" s="22">
        <f t="shared" si="58"/>
        <v>330.4287481051519</v>
      </c>
      <c r="AM70" s="62">
        <f t="shared" si="59"/>
        <v>623.76208143848521</v>
      </c>
      <c r="AN70" s="62">
        <f ca="1">AVERAGE(OFFSET($AM$3,0,0,'Données projet'!$E$10+1,1))-AVERAGE(OFFSET($H$3,0,0,'Données projet'!$E$10+1,1))</f>
        <v>259.74478933784656</v>
      </c>
      <c r="AO70" s="62">
        <f t="shared" si="90"/>
        <v>223.74038909289646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386.31318162381291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0.94108696010980719</v>
      </c>
      <c r="AB71" s="23">
        <f>EXP(-LN(2)/2)*AB70+(1-EXP(-LN(2)/2))/(LN(2)/2)*V71*Y71*VLOOKUP('Données projet'!$B$9,Paramètres!$A$1:$I$89,3,0)*0.475*44/12</f>
        <v>2.3936150244376835E-5</v>
      </c>
      <c r="AC71" s="24">
        <f t="shared" si="57"/>
        <v>0.94111089626005162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330</v>
      </c>
      <c r="AJ71" s="14">
        <f>AI71*VLOOKUP('Données projet'!$B$10,Paramètres!$A$1:$I$89,3,0)*VLOOKUP('Données projet'!$B$10,Paramètres!$A$1:$I$89,5,0)</f>
        <v>154.44</v>
      </c>
      <c r="AK71" s="14">
        <f t="shared" si="89"/>
        <v>39.58587217095549</v>
      </c>
      <c r="AL71" s="22">
        <f t="shared" si="58"/>
        <v>337.92839403108081</v>
      </c>
      <c r="AM71" s="62">
        <f t="shared" si="59"/>
        <v>631.26172736441413</v>
      </c>
      <c r="AN71" s="62">
        <f ca="1">AVERAGE(OFFSET($AM$3,0,0,'Données projet'!$E$10+1,1))-AVERAGE(OFFSET($H$3,0,0,'Données projet'!$E$10+1,1))</f>
        <v>259.74478933784656</v>
      </c>
      <c r="AO71" s="62">
        <f t="shared" si="90"/>
        <v>223.74038909289646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386.31318162381291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0.91535288769599221</v>
      </c>
      <c r="AB72" s="23">
        <f>EXP(-LN(2)/2)*AB71+(1-EXP(-LN(2)/2))/(LN(2)/2)*V72*Y72*VLOOKUP('Données projet'!$B$9,Paramètres!$A$1:$I$89,3,0)*0.475*44/12</f>
        <v>1.6925414153298897E-5</v>
      </c>
      <c r="AC72" s="24">
        <f t="shared" si="57"/>
        <v>0.91536981311014554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337.5</v>
      </c>
      <c r="AJ72" s="14">
        <f>AI72*VLOOKUP('Données projet'!$B$10,Paramètres!$A$1:$I$89,3,0)*VLOOKUP('Données projet'!$B$10,Paramètres!$A$1:$I$89,5,0)</f>
        <v>157.95000000000002</v>
      </c>
      <c r="AK72" s="14">
        <f t="shared" si="89"/>
        <v>40.379785735878301</v>
      </c>
      <c r="AL72" s="22">
        <f t="shared" si="58"/>
        <v>345.42437682332138</v>
      </c>
      <c r="AM72" s="62">
        <f t="shared" si="59"/>
        <v>638.75771015665464</v>
      </c>
      <c r="AN72" s="62">
        <f ca="1">AVERAGE(OFFSET($AM$3,0,0,'Données projet'!$E$10+1,1))-AVERAGE(OFFSET($H$3,0,0,'Données projet'!$E$10+1,1))</f>
        <v>259.74478933784656</v>
      </c>
      <c r="AO72" s="62">
        <f t="shared" si="90"/>
        <v>223.74038909289646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386.31318162381291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0.89032251484562897</v>
      </c>
      <c r="AB73" s="23">
        <f>EXP(-LN(2)/2)*AB72+(1-EXP(-LN(2)/2))/(LN(2)/2)*V73*Y73*VLOOKUP('Données projet'!$B$9,Paramètres!$A$1:$I$89,3,0)*0.475*44/12</f>
        <v>1.1968075122188417E-5</v>
      </c>
      <c r="AC73" s="24">
        <f t="shared" si="57"/>
        <v>0.89033448292075112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345</v>
      </c>
      <c r="AJ73" s="14">
        <f>AI73*VLOOKUP('Données projet'!$B$10,Paramètres!$A$1:$I$89,3,0)*VLOOKUP('Données projet'!$B$10,Paramètres!$A$1:$I$89,5,0)</f>
        <v>161.45999999999998</v>
      </c>
      <c r="AK73" s="14">
        <f t="shared" si="89"/>
        <v>41.171648186302534</v>
      </c>
      <c r="AL73" s="22">
        <f t="shared" si="58"/>
        <v>352.9167872578102</v>
      </c>
      <c r="AM73" s="62">
        <f t="shared" si="59"/>
        <v>646.25012059114351</v>
      </c>
      <c r="AN73" s="62">
        <f ca="1">AVERAGE(OFFSET($AM$3,0,0,'Données projet'!$E$10+1,1))-AVERAGE(OFFSET($H$3,0,0,'Données projet'!$E$10+1,1))</f>
        <v>259.74478933784656</v>
      </c>
      <c r="AO73" s="62">
        <f t="shared" si="90"/>
        <v>223.74038909289646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386.31318162381291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0.86597659885714906</v>
      </c>
      <c r="AB74" s="23">
        <f>EXP(-LN(2)/2)*AB73+(1-EXP(-LN(2)/2))/(LN(2)/2)*V74*Y74*VLOOKUP('Données projet'!$B$9,Paramètres!$A$1:$I$89,3,0)*0.475*44/12</f>
        <v>8.4627070766494483E-6</v>
      </c>
      <c r="AC74" s="24">
        <f t="shared" si="57"/>
        <v>0.86598506156422572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283.7</v>
      </c>
      <c r="AJ74" s="14">
        <f>AI74*VLOOKUP('Données projet'!$B$10,Paramètres!$A$1:$I$89,3,0)*VLOOKUP('Données projet'!$B$10,Paramètres!$A$1:$I$89,5,0)</f>
        <v>132.77160000000001</v>
      </c>
      <c r="AK74" s="14">
        <f t="shared" si="89"/>
        <v>34.63600628318656</v>
      </c>
      <c r="AL74" s="22">
        <f t="shared" si="58"/>
        <v>291.56824760988326</v>
      </c>
      <c r="AM74" s="62">
        <f t="shared" si="59"/>
        <v>584.90158094321657</v>
      </c>
      <c r="AN74" s="62">
        <f ca="1">AVERAGE(OFFSET($AM$3,0,0,'Données projet'!$E$10+1,1))-AVERAGE(OFFSET($H$3,0,0,'Données projet'!$E$10+1,1))</f>
        <v>259.74478933784656</v>
      </c>
      <c r="AO74" s="62">
        <f t="shared" si="90"/>
        <v>223.74038909289646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386.31318162381291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0.8422964232216702</v>
      </c>
      <c r="AB75" s="23">
        <f>EXP(-LN(2)/2)*AB74+(1-EXP(-LN(2)/2))/(LN(2)/2)*V75*Y75*VLOOKUP('Données projet'!$B$9,Paramètres!$A$1:$I$89,3,0)*0.475*44/12</f>
        <v>5.9840375610942087E-6</v>
      </c>
      <c r="AC75" s="24">
        <f t="shared" si="57"/>
        <v>0.84230240725923133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291.39999999999998</v>
      </c>
      <c r="AJ75" s="14">
        <f>AI75*VLOOKUP('Données projet'!$B$10,Paramètres!$A$1:$I$89,3,0)*VLOOKUP('Données projet'!$B$10,Paramètres!$A$1:$I$89,5,0)</f>
        <v>136.37519999999998</v>
      </c>
      <c r="AK75" s="14">
        <f t="shared" si="89"/>
        <v>35.465351191683979</v>
      </c>
      <c r="AL75" s="22">
        <f t="shared" si="58"/>
        <v>299.28895999218292</v>
      </c>
      <c r="AM75" s="62">
        <f t="shared" si="59"/>
        <v>592.62229332551624</v>
      </c>
      <c r="AN75" s="62">
        <f ca="1">AVERAGE(OFFSET($AM$3,0,0,'Données projet'!$E$10+1,1))-AVERAGE(OFFSET($H$3,0,0,'Données projet'!$E$10+1,1))</f>
        <v>259.74478933784656</v>
      </c>
      <c r="AO75" s="62">
        <f t="shared" si="90"/>
        <v>223.74038909289646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386.31318162381291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0.81926378323422977</v>
      </c>
      <c r="AB76" s="23">
        <f>EXP(-LN(2)/2)*AB75+(1-EXP(-LN(2)/2))/(LN(2)/2)*V76*Y76*VLOOKUP('Données projet'!$B$9,Paramètres!$A$1:$I$89,3,0)*0.475*44/12</f>
        <v>4.2313535383247241E-6</v>
      </c>
      <c r="AC76" s="24">
        <f t="shared" si="57"/>
        <v>0.8192680145877681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299.09999999999997</v>
      </c>
      <c r="AJ76" s="14">
        <f>AI76*VLOOKUP('Données projet'!$B$10,Paramètres!$A$1:$I$89,3,0)*VLOOKUP('Données projet'!$B$10,Paramètres!$A$1:$I$89,5,0)</f>
        <v>139.97879999999998</v>
      </c>
      <c r="AK76" s="14">
        <f t="shared" si="89"/>
        <v>36.292148829903653</v>
      </c>
      <c r="AL76" s="22">
        <f t="shared" si="58"/>
        <v>307.00523587874881</v>
      </c>
      <c r="AM76" s="62">
        <f t="shared" si="59"/>
        <v>600.33856921208212</v>
      </c>
      <c r="AN76" s="62">
        <f ca="1">AVERAGE(OFFSET($AM$3,0,0,'Données projet'!$E$10+1,1))-AVERAGE(OFFSET($H$3,0,0,'Données projet'!$E$10+1,1))</f>
        <v>259.74478933784656</v>
      </c>
      <c r="AO76" s="62">
        <f t="shared" si="90"/>
        <v>223.74038909289646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386.31318162381291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0.79686097199847983</v>
      </c>
      <c r="AB77" s="23">
        <f>EXP(-LN(2)/2)*AB76+(1-EXP(-LN(2)/2))/(LN(2)/2)*V77*Y77*VLOOKUP('Données projet'!$B$9,Paramètres!$A$1:$I$89,3,0)*0.475*44/12</f>
        <v>2.9920187805471043E-6</v>
      </c>
      <c r="AC77" s="24">
        <f t="shared" si="57"/>
        <v>0.79686396401726034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306.79999999999995</v>
      </c>
      <c r="AJ77" s="14">
        <f>AI77*VLOOKUP('Données projet'!$B$10,Paramètres!$A$1:$I$89,3,0)*VLOOKUP('Données projet'!$B$10,Paramètres!$A$1:$I$89,5,0)</f>
        <v>143.58239999999998</v>
      </c>
      <c r="AK77" s="14">
        <f t="shared" si="89"/>
        <v>37.116472314400653</v>
      </c>
      <c r="AL77" s="22">
        <f t="shared" si="58"/>
        <v>314.71720261424775</v>
      </c>
      <c r="AM77" s="62">
        <f t="shared" si="59"/>
        <v>608.05053594758101</v>
      </c>
      <c r="AN77" s="62">
        <f ca="1">AVERAGE(OFFSET($AM$3,0,0,'Données projet'!$E$10+1,1))-AVERAGE(OFFSET($H$3,0,0,'Données projet'!$E$10+1,1))</f>
        <v>259.74478933784656</v>
      </c>
      <c r="AO77" s="62">
        <f t="shared" si="90"/>
        <v>223.74038909289646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386.31318162381291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0.77507076681408416</v>
      </c>
      <c r="AB78" s="23">
        <f>EXP(-LN(2)/2)*AB77+(1-EXP(-LN(2)/2))/(LN(2)/2)*V78*Y78*VLOOKUP('Données projet'!$B$9,Paramètres!$A$1:$I$89,3,0)*0.475*44/12</f>
        <v>2.1156767691623621E-6</v>
      </c>
      <c r="AC78" s="24">
        <f t="shared" si="57"/>
        <v>0.77507288249085327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314.49999999999994</v>
      </c>
      <c r="AJ78" s="14">
        <f>AI78*VLOOKUP('Données projet'!$B$10,Paramètres!$A$1:$I$89,3,0)*VLOOKUP('Données projet'!$B$10,Paramètres!$A$1:$I$89,5,0)</f>
        <v>147.18599999999998</v>
      </c>
      <c r="AK78" s="14">
        <f t="shared" si="89"/>
        <v>37.938390882441361</v>
      </c>
      <c r="AL78" s="22">
        <f t="shared" si="58"/>
        <v>322.42498078691864</v>
      </c>
      <c r="AM78" s="62">
        <f t="shared" si="59"/>
        <v>615.75831412025195</v>
      </c>
      <c r="AN78" s="62">
        <f ca="1">AVERAGE(OFFSET($AM$3,0,0,'Données projet'!$E$10+1,1))-AVERAGE(OFFSET($H$3,0,0,'Données projet'!$E$10+1,1))</f>
        <v>259.74478933784656</v>
      </c>
      <c r="AO78" s="62">
        <f t="shared" si="90"/>
        <v>223.74038909289646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10.199999999999999</v>
      </c>
      <c r="N79" s="14">
        <f>IF('Données projet'!$A$36&gt;35,N78+M79-V78,IF(A79&lt;'Données projet'!$A$36,$K$205^A79,IF(A79='Données projet'!$A$36,'Données projet'!$B$36,N78+M79-V78)))</f>
        <v>242.2000000000001</v>
      </c>
      <c r="O79" s="14">
        <f>N79*VLOOKUP('Données projet'!$B$9,Paramètres!$A$1:$I$89,3,0)*VLOOKUP('Données projet'!$B$9,Paramètres!$A$1:$I$89,5,0)</f>
        <v>219.14256000000009</v>
      </c>
      <c r="P79" s="14">
        <f t="shared" si="87"/>
        <v>53.928483039139756</v>
      </c>
      <c r="Q79" s="22">
        <f t="shared" si="54"/>
        <v>475.59873329316855</v>
      </c>
      <c r="R79" s="62">
        <f t="shared" si="55"/>
        <v>768.93206662650186</v>
      </c>
      <c r="S79" s="62">
        <f ca="1">AVERAGE(OFFSET($R$3,0,0,'Données projet'!$E$9+1,1))-AVERAGE(OFFSET($H$3,0,0,'Données projet'!$E$9+1,1))</f>
        <v>386.31318162381291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0.7538764159363528</v>
      </c>
      <c r="AB79" s="23">
        <f>EXP(-LN(2)/2)*AB78+(1-EXP(-LN(2)/2))/(LN(2)/2)*V79*Y79*VLOOKUP('Données projet'!$B$9,Paramètres!$A$1:$I$89,3,0)*0.475*44/12</f>
        <v>1.4960093902735522E-6</v>
      </c>
      <c r="AC79" s="24">
        <f t="shared" si="57"/>
        <v>0.75387791194574305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322.19999999999993</v>
      </c>
      <c r="AJ79" s="14">
        <f>AI79*VLOOKUP('Données projet'!$B$10,Paramètres!$A$1:$I$89,3,0)*VLOOKUP('Données projet'!$B$10,Paramètres!$A$1:$I$89,5,0)</f>
        <v>150.78959999999998</v>
      </c>
      <c r="AK79" s="14">
        <f t="shared" si="89"/>
        <v>38.757970187689722</v>
      </c>
      <c r="AL79" s="22">
        <f t="shared" si="58"/>
        <v>330.12868474355952</v>
      </c>
      <c r="AM79" s="62">
        <f t="shared" si="59"/>
        <v>623.46201807689283</v>
      </c>
      <c r="AN79" s="62">
        <f ca="1">AVERAGE(OFFSET($AM$3,0,0,'Données projet'!$E$10+1,1))-AVERAGE(OFFSET($H$3,0,0,'Données projet'!$E$10+1,1))</f>
        <v>259.74478933784656</v>
      </c>
      <c r="AO79" s="62">
        <f t="shared" si="90"/>
        <v>223.74038909289646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10.199999999999999</v>
      </c>
      <c r="N80" s="14">
        <f>IF('Données projet'!$A$36&gt;35,N79+M80-V79,IF(A80&lt;'Données projet'!$A$36,$K$205^A80,IF(A80='Données projet'!$A$36,'Données projet'!$B$36,N79+M80-V79)))</f>
        <v>252.40000000000009</v>
      </c>
      <c r="O80" s="14">
        <f>N80*VLOOKUP('Données projet'!$B$9,Paramètres!$A$1:$I$89,3,0)*VLOOKUP('Données projet'!$B$9,Paramètres!$A$1:$I$89,5,0)</f>
        <v>228.37152000000009</v>
      </c>
      <c r="P80" s="14">
        <f t="shared" si="87"/>
        <v>55.930420599111578</v>
      </c>
      <c r="Q80" s="22">
        <f t="shared" si="54"/>
        <v>495.1592132101195</v>
      </c>
      <c r="R80" s="62">
        <f t="shared" si="55"/>
        <v>788.49254654345282</v>
      </c>
      <c r="S80" s="62">
        <f ca="1">AVERAGE(OFFSET($R$3,0,0,'Données projet'!$E$9+1,1))-AVERAGE(OFFSET($H$3,0,0,'Données projet'!$E$9+1,1))</f>
        <v>386.31318162381291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0.73326162569793552</v>
      </c>
      <c r="AB80" s="23">
        <f>EXP(-LN(2)/2)*AB79+(1-EXP(-LN(2)/2))/(LN(2)/2)*V80*Y80*VLOOKUP('Données projet'!$B$9,Paramètres!$A$1:$I$89,3,0)*0.475*44/12</f>
        <v>1.057838384581181E-6</v>
      </c>
      <c r="AC80" s="24">
        <f t="shared" si="57"/>
        <v>0.73326268353632007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329.89999999999992</v>
      </c>
      <c r="AJ80" s="14">
        <f>AI80*VLOOKUP('Données projet'!$B$10,Paramètres!$A$1:$I$89,3,0)*VLOOKUP('Données projet'!$B$10,Paramètres!$A$1:$I$89,5,0)</f>
        <v>154.39319999999995</v>
      </c>
      <c r="AK80" s="14">
        <f t="shared" si="89"/>
        <v>39.575272566832489</v>
      </c>
      <c r="AL80" s="22">
        <f t="shared" si="58"/>
        <v>337.82842305389983</v>
      </c>
      <c r="AM80" s="62">
        <f t="shared" si="59"/>
        <v>631.16175638723314</v>
      </c>
      <c r="AN80" s="62">
        <f ca="1">AVERAGE(OFFSET($AM$3,0,0,'Données projet'!$E$10+1,1))-AVERAGE(OFFSET($H$3,0,0,'Données projet'!$E$10+1,1))</f>
        <v>259.74478933784656</v>
      </c>
      <c r="AO80" s="62">
        <f t="shared" si="90"/>
        <v>223.74038909289646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10.199999999999999</v>
      </c>
      <c r="N81" s="14">
        <f>IF('Données projet'!$A$36&gt;35,N80+M81-V80,IF(A81&lt;'Données projet'!$A$36,$K$205^A81,IF(A81='Données projet'!$A$36,'Données projet'!$B$36,N80+M81-V80)))</f>
        <v>262.60000000000008</v>
      </c>
      <c r="O81" s="14">
        <f>N81*VLOOKUP('Données projet'!$B$9,Paramètres!$A$1:$I$89,3,0)*VLOOKUP('Données projet'!$B$9,Paramètres!$A$1:$I$89,5,0)</f>
        <v>237.60048000000009</v>
      </c>
      <c r="P81" s="14">
        <f t="shared" si="87"/>
        <v>57.922960533442108</v>
      </c>
      <c r="Q81" s="22">
        <f t="shared" si="54"/>
        <v>514.70332559574524</v>
      </c>
      <c r="R81" s="62">
        <f t="shared" si="55"/>
        <v>808.03665892907861</v>
      </c>
      <c r="S81" s="62">
        <f ca="1">AVERAGE(OFFSET($R$3,0,0,'Données projet'!$E$9+1,1))-AVERAGE(OFFSET($H$3,0,0,'Données projet'!$E$9+1,1))</f>
        <v>386.31318162381291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0.71321054798267247</v>
      </c>
      <c r="AB81" s="23">
        <f>EXP(-LN(2)/2)*AB80+(1-EXP(-LN(2)/2))/(LN(2)/2)*V81*Y81*VLOOKUP('Données projet'!$B$9,Paramètres!$A$1:$I$89,3,0)*0.475*44/12</f>
        <v>7.4800469513677609E-7</v>
      </c>
      <c r="AC81" s="24">
        <f t="shared" si="57"/>
        <v>0.71321129598736765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337.59999999999991</v>
      </c>
      <c r="AJ81" s="14">
        <f>AI81*VLOOKUP('Données projet'!$B$10,Paramètres!$A$1:$I$89,3,0)*VLOOKUP('Données projet'!$B$10,Paramètres!$A$1:$I$89,5,0)</f>
        <v>157.99679999999995</v>
      </c>
      <c r="AK81" s="14">
        <f t="shared" si="89"/>
        <v>40.390357280610026</v>
      </c>
      <c r="AL81" s="22">
        <f t="shared" si="58"/>
        <v>345.52429893039567</v>
      </c>
      <c r="AM81" s="62">
        <f t="shared" si="59"/>
        <v>638.85763226372899</v>
      </c>
      <c r="AN81" s="62">
        <f ca="1">AVERAGE(OFFSET($AM$3,0,0,'Données projet'!$E$10+1,1))-AVERAGE(OFFSET($H$3,0,0,'Données projet'!$E$10+1,1))</f>
        <v>259.74478933784656</v>
      </c>
      <c r="AO81" s="62">
        <f t="shared" si="90"/>
        <v>223.74038909289646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10.199999999999999</v>
      </c>
      <c r="N82" s="14">
        <f>IF('Données projet'!$A$36&gt;35,N81+M82-V81,IF(A82&lt;'Données projet'!$A$36,$K$205^A82,IF(A82='Données projet'!$A$36,'Données projet'!$B$36,N81+M82-V81)))</f>
        <v>272.80000000000007</v>
      </c>
      <c r="O82" s="14">
        <f>N82*VLOOKUP('Données projet'!$B$9,Paramètres!$A$1:$I$89,3,0)*VLOOKUP('Données projet'!$B$9,Paramètres!$A$1:$I$89,5,0)</f>
        <v>246.82944000000003</v>
      </c>
      <c r="P82" s="14">
        <f t="shared" si="87"/>
        <v>59.906509645447485</v>
      </c>
      <c r="Q82" s="22">
        <f t="shared" si="54"/>
        <v>534.23177896582104</v>
      </c>
      <c r="R82" s="62">
        <f t="shared" si="55"/>
        <v>827.56511229915441</v>
      </c>
      <c r="S82" s="62">
        <f ca="1">AVERAGE(OFFSET($R$3,0,0,'Données projet'!$E$9+1,1))-AVERAGE(OFFSET($H$3,0,0,'Données projet'!$E$9+1,1))</f>
        <v>386.31318162381291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0.69370776804197365</v>
      </c>
      <c r="AB82" s="23">
        <f>EXP(-LN(2)/2)*AB81+(1-EXP(-LN(2)/2))/(LN(2)/2)*V82*Y82*VLOOKUP('Données projet'!$B$9,Paramètres!$A$1:$I$89,3,0)*0.475*44/12</f>
        <v>5.2891919229059052E-7</v>
      </c>
      <c r="AC82" s="24">
        <f t="shared" si="57"/>
        <v>0.69370829696116598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345.2999999999999</v>
      </c>
      <c r="AJ82" s="14">
        <f>AI82*VLOOKUP('Données projet'!$B$10,Paramètres!$A$1:$I$89,3,0)*VLOOKUP('Données projet'!$B$10,Paramètres!$A$1:$I$89,5,0)</f>
        <v>161.60039999999995</v>
      </c>
      <c r="AK82" s="14">
        <f t="shared" si="89"/>
        <v>41.203280732237822</v>
      </c>
      <c r="AL82" s="22">
        <f t="shared" si="58"/>
        <v>353.21641060864749</v>
      </c>
      <c r="AM82" s="62">
        <f t="shared" si="59"/>
        <v>646.54974394198075</v>
      </c>
      <c r="AN82" s="62">
        <f ca="1">AVERAGE(OFFSET($AM$3,0,0,'Données projet'!$E$10+1,1))-AVERAGE(OFFSET($H$3,0,0,'Données projet'!$E$10+1,1))</f>
        <v>259.74478933784656</v>
      </c>
      <c r="AO82" s="62">
        <f t="shared" si="90"/>
        <v>223.74038909289646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283</v>
      </c>
      <c r="L83" s="13">
        <f>VLOOKUP(A83,'Données projet'!$A$35:$I$55,9,0)</f>
        <v>10.199999999999999</v>
      </c>
      <c r="M83" s="13">
        <f t="array" ref="M83">INDEX(L:L,MIN(IF(ISNUMBER(L83:L279),ROW(L83:L279),"")))</f>
        <v>10.199999999999999</v>
      </c>
      <c r="N83" s="14">
        <f>IF('Données projet'!$A$36&gt;35,N82+M83-V82,IF(A83&lt;'Données projet'!$A$36,$K$205^A83,IF(A83='Données projet'!$A$36,'Données projet'!$B$36,N82+M83-V82)))</f>
        <v>283.00000000000006</v>
      </c>
      <c r="O83" s="14">
        <f>N83*VLOOKUP('Données projet'!$B$9,Paramètres!$A$1:$I$89,3,0)*VLOOKUP('Données projet'!$B$9,Paramètres!$A$1:$I$89,5,0)</f>
        <v>256.05840000000001</v>
      </c>
      <c r="P83" s="14">
        <f t="shared" si="87"/>
        <v>61.881442594256484</v>
      </c>
      <c r="Q83" s="22">
        <f t="shared" si="54"/>
        <v>553.74522585166335</v>
      </c>
      <c r="R83" s="62">
        <f t="shared" si="55"/>
        <v>847.07855918499672</v>
      </c>
      <c r="S83" s="62">
        <f ca="1">AVERAGE(OFFSET($R$3,0,0,'Données projet'!$E$9+1,1))-AVERAGE(OFFSET($H$3,0,0,'Données projet'!$E$9+1,1))</f>
        <v>386.31318162381291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0.67473829264435981</v>
      </c>
      <c r="AB83" s="23">
        <f>EXP(-LN(2)/2)*AB82+(1-EXP(-LN(2)/2))/(LN(2)/2)*V83*Y83*VLOOKUP('Données projet'!$B$9,Paramètres!$A$1:$I$89,3,0)*0.475*44/12</f>
        <v>3.7400234756838804E-7</v>
      </c>
      <c r="AC83" s="24">
        <f t="shared" si="57"/>
        <v>0.67473866664670734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352.99999999999989</v>
      </c>
      <c r="AJ83" s="14">
        <f>AI83*VLOOKUP('Données projet'!$B$10,Paramètres!$A$1:$I$89,3,0)*VLOOKUP('Données projet'!$B$10,Paramètres!$A$1:$I$89,5,0)</f>
        <v>165.20399999999995</v>
      </c>
      <c r="AK83" s="14">
        <f t="shared" si="89"/>
        <v>42.014096665795854</v>
      </c>
      <c r="AL83" s="22">
        <f t="shared" si="58"/>
        <v>360.90485169292765</v>
      </c>
      <c r="AM83" s="62">
        <f t="shared" si="59"/>
        <v>654.23818502626091</v>
      </c>
      <c r="AN83" s="62">
        <f ca="1">AVERAGE(OFFSET($AM$3,0,0,'Données projet'!$E$10+1,1))-AVERAGE(OFFSET($H$3,0,0,'Données projet'!$E$10+1,1))</f>
        <v>259.74478933784656</v>
      </c>
      <c r="AO83" s="62">
        <f t="shared" si="90"/>
        <v>223.74038909289646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267.60000000000008</v>
      </c>
      <c r="O84" s="14">
        <f>N84*VLOOKUP('Données projet'!$B$9,Paramètres!$A$1:$I$89,3,0)*VLOOKUP('Données projet'!$B$9,Paramètres!$A$1:$I$89,5,0)</f>
        <v>242.12448000000006</v>
      </c>
      <c r="P84" s="14">
        <f t="shared" si="87"/>
        <v>58.896387987806008</v>
      </c>
      <c r="Q84" s="22">
        <f t="shared" si="54"/>
        <v>524.2780117454289</v>
      </c>
      <c r="R84" s="62">
        <f t="shared" si="55"/>
        <v>817.61134507876227</v>
      </c>
      <c r="S84" s="62">
        <f ca="1">AVERAGE(OFFSET($R$3,0,0,'Données projet'!$E$9+1,1))-AVERAGE(OFFSET($H$3,0,0,'Données projet'!$E$9+1,1))</f>
        <v>386.31318162381291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0.65628753854905508</v>
      </c>
      <c r="AB84" s="23">
        <f>EXP(-LN(2)/2)*AB83+(1-EXP(-LN(2)/2))/(LN(2)/2)*V84*Y84*VLOOKUP('Données projet'!$B$9,Paramètres!$A$1:$I$89,3,0)*0.475*44/12</f>
        <v>2.6445959614529526E-7</v>
      </c>
      <c r="AC84" s="24">
        <f t="shared" si="57"/>
        <v>0.65628780300865119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290.2999999999999</v>
      </c>
      <c r="AJ84" s="14">
        <f>AI84*VLOOKUP('Données projet'!$B$10,Paramètres!$A$1:$I$89,3,0)*VLOOKUP('Données projet'!$B$10,Paramètres!$A$1:$I$89,5,0)</f>
        <v>135.86039999999994</v>
      </c>
      <c r="AK84" s="14">
        <f t="shared" si="89"/>
        <v>35.347031059244749</v>
      </c>
      <c r="AL84" s="22">
        <f t="shared" si="58"/>
        <v>298.18627576151783</v>
      </c>
      <c r="AM84" s="62">
        <f t="shared" si="59"/>
        <v>591.51960909485115</v>
      </c>
      <c r="AN84" s="62">
        <f ca="1">AVERAGE(OFFSET($AM$3,0,0,'Données projet'!$E$10+1,1))-AVERAGE(OFFSET($H$3,0,0,'Données projet'!$E$10+1,1))</f>
        <v>259.74478933784656</v>
      </c>
      <c r="AO84" s="62">
        <f t="shared" si="90"/>
        <v>223.74038909289646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273.2000000000001</v>
      </c>
      <c r="O85" s="14">
        <f>N85*VLOOKUP('Données projet'!$B$9,Paramètres!$A$1:$I$89,3,0)*VLOOKUP('Données projet'!$B$9,Paramètres!$A$1:$I$89,5,0)</f>
        <v>247.19136000000009</v>
      </c>
      <c r="P85" s="14">
        <f t="shared" si="87"/>
        <v>59.984117969781614</v>
      </c>
      <c r="Q85" s="22">
        <f t="shared" si="54"/>
        <v>534.99729079736971</v>
      </c>
      <c r="R85" s="62">
        <f t="shared" si="55"/>
        <v>828.33062413070297</v>
      </c>
      <c r="S85" s="62">
        <f ca="1">AVERAGE(OFFSET($R$3,0,0,'Données projet'!$E$9+1,1))-AVERAGE(OFFSET($H$3,0,0,'Données projet'!$E$9+1,1))</f>
        <v>386.31318162381291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0.6383413212947695</v>
      </c>
      <c r="AB85" s="23">
        <f>EXP(-LN(2)/2)*AB84+(1-EXP(-LN(2)/2))/(LN(2)/2)*V85*Y85*VLOOKUP('Données projet'!$B$9,Paramètres!$A$1:$I$89,3,0)*0.475*44/12</f>
        <v>1.8700117378419402E-7</v>
      </c>
      <c r="AC85" s="24">
        <f t="shared" si="57"/>
        <v>0.63834150829594327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298.59999999999991</v>
      </c>
      <c r="AJ85" s="14">
        <f>AI85*VLOOKUP('Données projet'!$B$10,Paramètres!$A$1:$I$89,3,0)*VLOOKUP('Données projet'!$B$10,Paramètres!$A$1:$I$89,5,0)</f>
        <v>139.74479999999997</v>
      </c>
      <c r="AK85" s="14">
        <f t="shared" si="89"/>
        <v>36.238536552104364</v>
      </c>
      <c r="AL85" s="22">
        <f t="shared" si="58"/>
        <v>306.50431116158171</v>
      </c>
      <c r="AM85" s="62">
        <f t="shared" si="59"/>
        <v>599.83764449491503</v>
      </c>
      <c r="AN85" s="62">
        <f ca="1">AVERAGE(OFFSET($AM$3,0,0,'Données projet'!$E$10+1,1))-AVERAGE(OFFSET($H$3,0,0,'Données projet'!$E$10+1,1))</f>
        <v>259.74478933784656</v>
      </c>
      <c r="AO85" s="62">
        <f t="shared" si="90"/>
        <v>223.74038909289646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278.80000000000013</v>
      </c>
      <c r="O86" s="14">
        <f>N86*VLOOKUP('Données projet'!$B$9,Paramètres!$A$1:$I$89,3,0)*VLOOKUP('Données projet'!$B$9,Paramètres!$A$1:$I$89,5,0)</f>
        <v>252.25824000000011</v>
      </c>
      <c r="P86" s="14">
        <f t="shared" si="87"/>
        <v>61.069255590263836</v>
      </c>
      <c r="Q86" s="22">
        <f t="shared" si="54"/>
        <v>545.71205481970969</v>
      </c>
      <c r="R86" s="62">
        <f t="shared" si="55"/>
        <v>839.04538815304295</v>
      </c>
      <c r="S86" s="62">
        <f ca="1">AVERAGE(OFFSET($R$3,0,0,'Données projet'!$E$9+1,1))-AVERAGE(OFFSET($H$3,0,0,'Données projet'!$E$9+1,1))</f>
        <v>386.31318162381291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0.62088584429505289</v>
      </c>
      <c r="AB86" s="23">
        <f>EXP(-LN(2)/2)*AB85+(1-EXP(-LN(2)/2))/(LN(2)/2)*V86*Y86*VLOOKUP('Données projet'!$B$9,Paramètres!$A$1:$I$89,3,0)*0.475*44/12</f>
        <v>1.3222979807264763E-7</v>
      </c>
      <c r="AC86" s="24">
        <f t="shared" si="57"/>
        <v>0.620885976524851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306.89999999999992</v>
      </c>
      <c r="AJ86" s="14">
        <f>AI86*VLOOKUP('Données projet'!$B$10,Paramètres!$A$1:$I$89,3,0)*VLOOKUP('Données projet'!$B$10,Paramètres!$A$1:$I$89,5,0)</f>
        <v>143.62919999999997</v>
      </c>
      <c r="AK86" s="14">
        <f t="shared" si="89"/>
        <v>37.127161849234348</v>
      </c>
      <c r="AL86" s="22">
        <f t="shared" si="58"/>
        <v>314.81733022074974</v>
      </c>
      <c r="AM86" s="62">
        <f t="shared" si="59"/>
        <v>608.15066355408305</v>
      </c>
      <c r="AN86" s="62">
        <f ca="1">AVERAGE(OFFSET($AM$3,0,0,'Données projet'!$E$10+1,1))-AVERAGE(OFFSET($H$3,0,0,'Données projet'!$E$10+1,1))</f>
        <v>259.74478933784656</v>
      </c>
      <c r="AO86" s="62">
        <f t="shared" si="90"/>
        <v>223.74038909289646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284.40000000000015</v>
      </c>
      <c r="O87" s="14">
        <f>N87*VLOOKUP('Données projet'!$B$9,Paramètres!$A$1:$I$89,3,0)*VLOOKUP('Données projet'!$B$9,Paramètres!$A$1:$I$89,5,0)</f>
        <v>257.32512000000014</v>
      </c>
      <c r="P87" s="14">
        <f t="shared" si="87"/>
        <v>62.151858920612703</v>
      </c>
      <c r="Q87" s="22">
        <f t="shared" si="54"/>
        <v>556.42240495340059</v>
      </c>
      <c r="R87" s="62">
        <f t="shared" si="55"/>
        <v>849.75573828673396</v>
      </c>
      <c r="S87" s="62">
        <f ca="1">AVERAGE(OFFSET($R$3,0,0,'Données projet'!$E$9+1,1))-AVERAGE(OFFSET($H$3,0,0,'Données projet'!$E$9+1,1))</f>
        <v>386.31318162381291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0.60390768823183716</v>
      </c>
      <c r="AB87" s="23">
        <f>EXP(-LN(2)/2)*AB86+(1-EXP(-LN(2)/2))/(LN(2)/2)*V87*Y87*VLOOKUP('Données projet'!$B$9,Paramètres!$A$1:$I$89,3,0)*0.475*44/12</f>
        <v>9.3500586892097011E-8</v>
      </c>
      <c r="AC87" s="24">
        <f t="shared" si="57"/>
        <v>0.6039077817324241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315.19999999999993</v>
      </c>
      <c r="AJ87" s="14">
        <f>AI87*VLOOKUP('Données projet'!$B$10,Paramètres!$A$1:$I$89,3,0)*VLOOKUP('Données projet'!$B$10,Paramètres!$A$1:$I$89,5,0)</f>
        <v>147.51359999999997</v>
      </c>
      <c r="AK87" s="14">
        <f t="shared" si="89"/>
        <v>38.012993796041464</v>
      </c>
      <c r="AL87" s="22">
        <f t="shared" si="58"/>
        <v>323.12548419477213</v>
      </c>
      <c r="AM87" s="62">
        <f t="shared" si="59"/>
        <v>616.45881752810544</v>
      </c>
      <c r="AN87" s="62">
        <f ca="1">AVERAGE(OFFSET($AM$3,0,0,'Données projet'!$E$10+1,1))-AVERAGE(OFFSET($H$3,0,0,'Données projet'!$E$10+1,1))</f>
        <v>259.74478933784656</v>
      </c>
      <c r="AO87" s="62">
        <f t="shared" si="90"/>
        <v>223.74038909289646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290.00000000000017</v>
      </c>
      <c r="O88" s="14">
        <f>N88*VLOOKUP('Données projet'!$B$9,Paramètres!$A$1:$I$89,3,0)*VLOOKUP('Données projet'!$B$9,Paramètres!$A$1:$I$89,5,0)</f>
        <v>262.39200000000011</v>
      </c>
      <c r="P88" s="14">
        <f t="shared" si="87"/>
        <v>63.231983614474998</v>
      </c>
      <c r="Q88" s="22">
        <f t="shared" si="54"/>
        <v>567.12843812854408</v>
      </c>
      <c r="R88" s="62">
        <f t="shared" si="55"/>
        <v>860.46177146187733</v>
      </c>
      <c r="S88" s="62">
        <f ca="1">AVERAGE(OFFSET($R$3,0,0,'Données projet'!$E$9+1,1))-AVERAGE(OFFSET($H$3,0,0,'Données projet'!$E$9+1,1))</f>
        <v>386.31318162381291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0.58739380073901248</v>
      </c>
      <c r="AB88" s="23">
        <f>EXP(-LN(2)/2)*AB87+(1-EXP(-LN(2)/2))/(LN(2)/2)*V88*Y88*VLOOKUP('Données projet'!$B$9,Paramètres!$A$1:$I$89,3,0)*0.475*44/12</f>
        <v>6.6114899036323814E-8</v>
      </c>
      <c r="AC88" s="24">
        <f t="shared" si="57"/>
        <v>0.58739386685391148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323.49999999999994</v>
      </c>
      <c r="AJ88" s="14">
        <f>AI88*VLOOKUP('Données projet'!$B$10,Paramètres!$A$1:$I$89,3,0)*VLOOKUP('Données projet'!$B$10,Paramètres!$A$1:$I$89,5,0)</f>
        <v>151.39799999999997</v>
      </c>
      <c r="AK88" s="14">
        <f t="shared" si="89"/>
        <v>38.896114403754709</v>
      </c>
      <c r="AL88" s="22">
        <f t="shared" si="58"/>
        <v>331.42891591987274</v>
      </c>
      <c r="AM88" s="62">
        <f t="shared" si="59"/>
        <v>624.76224925320605</v>
      </c>
      <c r="AN88" s="62">
        <f ca="1">AVERAGE(OFFSET($AM$3,0,0,'Données projet'!$E$10+1,1))-AVERAGE(OFFSET($H$3,0,0,'Données projet'!$E$10+1,1))</f>
        <v>259.74478933784656</v>
      </c>
      <c r="AO88" s="62">
        <f t="shared" si="90"/>
        <v>223.74038909289646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274.40000000000015</v>
      </c>
      <c r="O89" s="14">
        <f>N89*VLOOKUP('Données projet'!$B$9,Paramètres!$A$1:$I$89,3,0)*VLOOKUP('Données projet'!$B$9,Paramètres!$A$1:$I$89,5,0)</f>
        <v>248.27712000000011</v>
      </c>
      <c r="P89" s="14">
        <f t="shared" si="87"/>
        <v>60.216863677580363</v>
      </c>
      <c r="Q89" s="22">
        <f t="shared" si="54"/>
        <v>537.29368823845255</v>
      </c>
      <c r="R89" s="62">
        <f t="shared" si="55"/>
        <v>830.62702157178592</v>
      </c>
      <c r="S89" s="62">
        <f ca="1">AVERAGE(OFFSET($R$3,0,0,'Données projet'!$E$9+1,1))-AVERAGE(OFFSET($H$3,0,0,'Données projet'!$E$9+1,1))</f>
        <v>386.31318162381291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0.57133148636810671</v>
      </c>
      <c r="AB89" s="23">
        <f>EXP(-LN(2)/2)*AB88+(1-EXP(-LN(2)/2))/(LN(2)/2)*V89*Y89*VLOOKUP('Données projet'!$B$9,Paramètres!$A$1:$I$89,3,0)*0.475*44/12</f>
        <v>4.6750293446048505E-8</v>
      </c>
      <c r="AC89" s="24">
        <f t="shared" si="57"/>
        <v>0.57133153311840013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331.79999999999995</v>
      </c>
      <c r="AJ89" s="14">
        <f>AI89*VLOOKUP('Données projet'!$B$10,Paramètres!$A$1:$I$89,3,0)*VLOOKUP('Données projet'!$B$10,Paramètres!$A$1:$I$89,5,0)</f>
        <v>155.28239999999997</v>
      </c>
      <c r="AK89" s="14">
        <f t="shared" si="89"/>
        <v>39.776601235546408</v>
      </c>
      <c r="AL89" s="22">
        <f t="shared" si="58"/>
        <v>339.72776048524321</v>
      </c>
      <c r="AM89" s="62">
        <f t="shared" si="59"/>
        <v>633.06109381857652</v>
      </c>
      <c r="AN89" s="62">
        <f ca="1">AVERAGE(OFFSET($AM$3,0,0,'Données projet'!$E$10+1,1))-AVERAGE(OFFSET($H$3,0,0,'Données projet'!$E$10+1,1))</f>
        <v>259.74478933784656</v>
      </c>
      <c r="AO89" s="62">
        <f t="shared" si="90"/>
        <v>223.74038909289646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279.80000000000013</v>
      </c>
      <c r="O90" s="14">
        <f>N90*VLOOKUP('Données projet'!$B$9,Paramètres!$A$1:$I$89,3,0)*VLOOKUP('Données projet'!$B$9,Paramètres!$A$1:$I$89,5,0)</f>
        <v>253.16304000000008</v>
      </c>
      <c r="P90" s="14">
        <f t="shared" si="87"/>
        <v>61.262761848635037</v>
      </c>
      <c r="Q90" s="22">
        <f t="shared" si="54"/>
        <v>547.62493821970611</v>
      </c>
      <c r="R90" s="62">
        <f t="shared" si="55"/>
        <v>840.95827155303937</v>
      </c>
      <c r="S90" s="62">
        <f ca="1">AVERAGE(OFFSET($R$3,0,0,'Données projet'!$E$9+1,1))-AVERAGE(OFFSET($H$3,0,0,'Données projet'!$E$9+1,1))</f>
        <v>386.31318162381291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0.55570839682835371</v>
      </c>
      <c r="AB90" s="23">
        <f>EXP(-LN(2)/2)*AB89+(1-EXP(-LN(2)/2))/(LN(2)/2)*V90*Y90*VLOOKUP('Données projet'!$B$9,Paramètres!$A$1:$I$89,3,0)*0.475*44/12</f>
        <v>3.3057449518161907E-8</v>
      </c>
      <c r="AC90" s="24">
        <f t="shared" si="57"/>
        <v>0.55570842988580327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340.09999999999997</v>
      </c>
      <c r="AJ90" s="14">
        <f>AI90*VLOOKUP('Données projet'!$B$10,Paramètres!$A$1:$I$89,3,0)*VLOOKUP('Données projet'!$B$10,Paramètres!$A$1:$I$89,5,0)</f>
        <v>159.16679999999997</v>
      </c>
      <c r="AK90" s="14">
        <f t="shared" si="89"/>
        <v>40.654527752930747</v>
      </c>
      <c r="AL90" s="22">
        <f t="shared" si="58"/>
        <v>348.02214583635424</v>
      </c>
      <c r="AM90" s="62">
        <f t="shared" si="59"/>
        <v>641.35547916968756</v>
      </c>
      <c r="AN90" s="62">
        <f ca="1">AVERAGE(OFFSET($AM$3,0,0,'Données projet'!$E$10+1,1))-AVERAGE(OFFSET($H$3,0,0,'Données projet'!$E$10+1,1))</f>
        <v>259.74478933784656</v>
      </c>
      <c r="AO90" s="62">
        <f t="shared" si="90"/>
        <v>223.74038909289646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285.2000000000001</v>
      </c>
      <c r="O91" s="14">
        <f>N91*VLOOKUP('Données projet'!$B$9,Paramètres!$A$1:$I$89,3,0)*VLOOKUP('Données projet'!$B$9,Paramètres!$A$1:$I$89,5,0)</f>
        <v>258.04896000000008</v>
      </c>
      <c r="P91" s="14">
        <f t="shared" si="87"/>
        <v>62.306312932555819</v>
      </c>
      <c r="Q91" s="22">
        <f t="shared" si="54"/>
        <v>557.95210035753485</v>
      </c>
      <c r="R91" s="62">
        <f t="shared" si="55"/>
        <v>851.2854336908681</v>
      </c>
      <c r="S91" s="62">
        <f ca="1">AVERAGE(OFFSET($R$3,0,0,'Données projet'!$E$9+1,1))-AVERAGE(OFFSET($H$3,0,0,'Données projet'!$E$9+1,1))</f>
        <v>386.31318162381291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0.54051252149364792</v>
      </c>
      <c r="AB91" s="23">
        <f>EXP(-LN(2)/2)*AB90+(1-EXP(-LN(2)/2))/(LN(2)/2)*V91*Y91*VLOOKUP('Données projet'!$B$9,Paramètres!$A$1:$I$89,3,0)*0.475*44/12</f>
        <v>2.3375146723024253E-8</v>
      </c>
      <c r="AC91" s="24">
        <f t="shared" si="57"/>
        <v>0.54051254486879463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348.4</v>
      </c>
      <c r="AJ91" s="14">
        <f>AI91*VLOOKUP('Données projet'!$B$10,Paramètres!$A$1:$I$89,3,0)*VLOOKUP('Données projet'!$B$10,Paramètres!$A$1:$I$89,5,0)</f>
        <v>163.05119999999999</v>
      </c>
      <c r="AK91" s="14">
        <f t="shared" si="89"/>
        <v>41.529963627394977</v>
      </c>
      <c r="AL91" s="22">
        <f t="shared" si="58"/>
        <v>356.31219331771285</v>
      </c>
      <c r="AM91" s="62">
        <f t="shared" si="59"/>
        <v>649.64552665104611</v>
      </c>
      <c r="AN91" s="62">
        <f ca="1">AVERAGE(OFFSET($AM$3,0,0,'Données projet'!$E$10+1,1))-AVERAGE(OFFSET($H$3,0,0,'Données projet'!$E$10+1,1))</f>
        <v>259.74478933784656</v>
      </c>
      <c r="AO91" s="62">
        <f t="shared" si="90"/>
        <v>223.74038909289646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290.60000000000008</v>
      </c>
      <c r="O92" s="14">
        <f>N92*VLOOKUP('Données projet'!$B$9,Paramètres!$A$1:$I$89,3,0)*VLOOKUP('Données projet'!$B$9,Paramètres!$A$1:$I$89,5,0)</f>
        <v>262.93488000000008</v>
      </c>
      <c r="P92" s="14">
        <f t="shared" si="87"/>
        <v>63.347566493432765</v>
      </c>
      <c r="Q92" s="22">
        <f t="shared" si="54"/>
        <v>568.27526097606221</v>
      </c>
      <c r="R92" s="62">
        <f t="shared" si="55"/>
        <v>861.60859430939558</v>
      </c>
      <c r="S92" s="62">
        <f ca="1">AVERAGE(OFFSET($R$3,0,0,'Données projet'!$E$9+1,1))-AVERAGE(OFFSET($H$3,0,0,'Données projet'!$E$9+1,1))</f>
        <v>386.31318162381291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0.52573217816908602</v>
      </c>
      <c r="AB92" s="23">
        <f>EXP(-LN(2)/2)*AB91+(1-EXP(-LN(2)/2))/(LN(2)/2)*V92*Y92*VLOOKUP('Données projet'!$B$9,Paramètres!$A$1:$I$89,3,0)*0.475*44/12</f>
        <v>1.6528724759080954E-8</v>
      </c>
      <c r="AC92" s="24">
        <f t="shared" si="57"/>
        <v>0.52573219469781074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356.7</v>
      </c>
      <c r="AJ92" s="14">
        <f>AI92*VLOOKUP('Données projet'!$B$10,Paramètres!$A$1:$I$89,3,0)*VLOOKUP('Données projet'!$B$10,Paramètres!$A$1:$I$89,5,0)</f>
        <v>166.93559999999997</v>
      </c>
      <c r="AK92" s="14">
        <f t="shared" si="89"/>
        <v>42.402975021498193</v>
      </c>
      <c r="AL92" s="22">
        <f t="shared" si="58"/>
        <v>364.59801816244266</v>
      </c>
      <c r="AM92" s="62">
        <f t="shared" si="59"/>
        <v>657.93135149577597</v>
      </c>
      <c r="AN92" s="62">
        <f ca="1">AVERAGE(OFFSET($AM$3,0,0,'Données projet'!$E$10+1,1))-AVERAGE(OFFSET($H$3,0,0,'Données projet'!$E$10+1,1))</f>
        <v>259.74478933784656</v>
      </c>
      <c r="AO92" s="62">
        <f t="shared" si="90"/>
        <v>223.74038909289646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2">
        <f t="shared" si="55"/>
        <v>871.92783634092143</v>
      </c>
      <c r="S93" s="62">
        <f ca="1">AVERAGE(OFFSET($R$3,0,0,'Données projet'!$E$9+1,1))-AVERAGE(OFFSET($H$3,0,0,'Données projet'!$E$9+1,1))</f>
        <v>386.31318162381291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0.51135600410999871</v>
      </c>
      <c r="AB93" s="23">
        <f>EXP(-LN(2)/2)*AB92+(1-EXP(-LN(2)/2))/(LN(2)/2)*V93*Y93*VLOOKUP('Données projet'!$B$9,Paramètres!$A$1:$I$89,3,0)*0.475*44/12</f>
        <v>1.1687573361512126E-8</v>
      </c>
      <c r="AC93" s="24">
        <f t="shared" si="57"/>
        <v>0.51135601579757206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365</v>
      </c>
      <c r="AJ93" s="14">
        <f>AI93*VLOOKUP('Données projet'!$B$10,Paramètres!$A$1:$I$89,3,0)*VLOOKUP('Données projet'!$B$10,Paramètres!$A$1:$I$89,5,0)</f>
        <v>170.82000000000002</v>
      </c>
      <c r="AK93" s="14">
        <f t="shared" si="89"/>
        <v>43.273624843069463</v>
      </c>
      <c r="AL93" s="22">
        <f t="shared" si="58"/>
        <v>372.87972993501268</v>
      </c>
      <c r="AM93" s="62">
        <f t="shared" si="59"/>
        <v>666.21306326834599</v>
      </c>
      <c r="AN93" s="62">
        <f ca="1">AVERAGE(OFFSET($AM$3,0,0,'Données projet'!$E$10+1,1))-AVERAGE(OFFSET($H$3,0,0,'Données projet'!$E$10+1,1))</f>
        <v>259.74478933784656</v>
      </c>
      <c r="AO93" s="62">
        <f t="shared" si="90"/>
        <v>223.74038909289646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280.00000000000006</v>
      </c>
      <c r="O94" s="14">
        <f>N94*VLOOKUP('Données projet'!$B$9,Paramètres!$A$1:$I$89,3,0)*VLOOKUP('Données projet'!$B$9,Paramètres!$A$1:$I$89,5,0)</f>
        <v>253.34400000000005</v>
      </c>
      <c r="P94" s="14">
        <f t="shared" si="87"/>
        <v>61.301453431926305</v>
      </c>
      <c r="Q94" s="22">
        <f t="shared" si="54"/>
        <v>548.00749806060503</v>
      </c>
      <c r="R94" s="62">
        <f t="shared" si="55"/>
        <v>841.34083139393829</v>
      </c>
      <c r="S94" s="62">
        <f ca="1">AVERAGE(OFFSET($R$3,0,0,'Données projet'!$E$9+1,1))-AVERAGE(OFFSET($H$3,0,0,'Données projet'!$E$9+1,1))</f>
        <v>386.31318162381291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0.49737294728656728</v>
      </c>
      <c r="AB94" s="23">
        <f>EXP(-LN(2)/2)*AB93+(1-EXP(-LN(2)/2))/(LN(2)/2)*V94*Y94*VLOOKUP('Données projet'!$B$9,Paramètres!$A$1:$I$89,3,0)*0.475*44/12</f>
        <v>8.2643623795404768E-9</v>
      </c>
      <c r="AC94" s="24">
        <f t="shared" si="57"/>
        <v>0.49737295555092964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300.3</v>
      </c>
      <c r="AJ94" s="14">
        <f>AI94*VLOOKUP('Données projet'!$B$10,Paramètres!$A$1:$I$89,3,0)*VLOOKUP('Données projet'!$B$10,Paramètres!$A$1:$I$89,5,0)</f>
        <v>140.54040000000001</v>
      </c>
      <c r="AK94" s="14">
        <f t="shared" si="89"/>
        <v>36.420775774849901</v>
      </c>
      <c r="AL94" s="22">
        <f t="shared" si="58"/>
        <v>308.20738114119689</v>
      </c>
      <c r="AM94" s="62">
        <f t="shared" si="59"/>
        <v>601.5407144745302</v>
      </c>
      <c r="AN94" s="62">
        <f ca="1">AVERAGE(OFFSET($AM$3,0,0,'Données projet'!$E$10+1,1))-AVERAGE(OFFSET($H$3,0,0,'Données projet'!$E$10+1,1))</f>
        <v>259.74478933784656</v>
      </c>
      <c r="AO94" s="62">
        <f t="shared" si="90"/>
        <v>223.74038909289646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285.00000000000006</v>
      </c>
      <c r="O95" s="14">
        <f>N95*VLOOKUP('Données projet'!$B$9,Paramètres!$A$1:$I$89,3,0)*VLOOKUP('Données projet'!$B$9,Paramètres!$A$1:$I$89,5,0)</f>
        <v>257.86800000000005</v>
      </c>
      <c r="P95" s="14">
        <f t="shared" si="87"/>
        <v>62.267704162827528</v>
      </c>
      <c r="Q95" s="22">
        <f t="shared" si="54"/>
        <v>557.56968475025803</v>
      </c>
      <c r="R95" s="62">
        <f t="shared" si="55"/>
        <v>850.90301808359141</v>
      </c>
      <c r="S95" s="62">
        <f ca="1">AVERAGE(OFFSET($R$3,0,0,'Données projet'!$E$9+1,1))-AVERAGE(OFFSET($H$3,0,0,'Données projet'!$E$9+1,1))</f>
        <v>386.31318162381291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0.48377225788730954</v>
      </c>
      <c r="AB95" s="23">
        <f>EXP(-LN(2)/2)*AB94+(1-EXP(-LN(2)/2))/(LN(2)/2)*V95*Y95*VLOOKUP('Données projet'!$B$9,Paramètres!$A$1:$I$89,3,0)*0.475*44/12</f>
        <v>5.8437866807560632E-9</v>
      </c>
      <c r="AC95" s="24">
        <f t="shared" si="57"/>
        <v>0.48377226373109622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308.60000000000002</v>
      </c>
      <c r="AJ95" s="14">
        <f>AI95*VLOOKUP('Données projet'!$B$10,Paramètres!$A$1:$I$89,3,0)*VLOOKUP('Données projet'!$B$10,Paramètres!$A$1:$I$89,5,0)</f>
        <v>144.4248</v>
      </c>
      <c r="AK95" s="14">
        <f t="shared" si="89"/>
        <v>37.308822031923654</v>
      </c>
      <c r="AL95" s="22">
        <f t="shared" si="58"/>
        <v>316.51939170560036</v>
      </c>
      <c r="AM95" s="62">
        <f t="shared" si="59"/>
        <v>609.85272503893361</v>
      </c>
      <c r="AN95" s="62">
        <f ca="1">AVERAGE(OFFSET($AM$3,0,0,'Données projet'!$E$10+1,1))-AVERAGE(OFFSET($H$3,0,0,'Données projet'!$E$10+1,1))</f>
        <v>259.74478933784656</v>
      </c>
      <c r="AO95" s="62">
        <f t="shared" si="90"/>
        <v>223.74038909289646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290.00000000000006</v>
      </c>
      <c r="O96" s="14">
        <f>N96*VLOOKUP('Données projet'!$B$9,Paramètres!$A$1:$I$89,3,0)*VLOOKUP('Données projet'!$B$9,Paramètres!$A$1:$I$89,5,0)</f>
        <v>262.39200000000005</v>
      </c>
      <c r="P96" s="14">
        <f t="shared" si="87"/>
        <v>63.231983614474998</v>
      </c>
      <c r="Q96" s="22">
        <f t="shared" si="54"/>
        <v>567.12843812854396</v>
      </c>
      <c r="R96" s="62">
        <f t="shared" si="55"/>
        <v>860.46177146187733</v>
      </c>
      <c r="S96" s="62">
        <f ca="1">AVERAGE(OFFSET($R$3,0,0,'Données projet'!$E$9+1,1))-AVERAGE(OFFSET($H$3,0,0,'Données projet'!$E$9+1,1))</f>
        <v>386.31318162381291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0.47054348005490371</v>
      </c>
      <c r="AB96" s="23">
        <f>EXP(-LN(2)/2)*AB95+(1-EXP(-LN(2)/2))/(LN(2)/2)*V96*Y96*VLOOKUP('Données projet'!$B$9,Paramètres!$A$1:$I$89,3,0)*0.475*44/12</f>
        <v>4.1321811897702384E-9</v>
      </c>
      <c r="AC96" s="24">
        <f t="shared" si="57"/>
        <v>0.47054348418708491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316.90000000000003</v>
      </c>
      <c r="AJ96" s="14">
        <f>AI96*VLOOKUP('Données projet'!$B$10,Paramètres!$A$1:$I$89,3,0)*VLOOKUP('Données projet'!$B$10,Paramètres!$A$1:$I$89,5,0)</f>
        <v>148.3092</v>
      </c>
      <c r="AK96" s="14">
        <f t="shared" si="89"/>
        <v>38.194092116566551</v>
      </c>
      <c r="AL96" s="22">
        <f t="shared" si="58"/>
        <v>324.82656710302007</v>
      </c>
      <c r="AM96" s="62">
        <f t="shared" si="59"/>
        <v>618.15990043635338</v>
      </c>
      <c r="AN96" s="62">
        <f ca="1">AVERAGE(OFFSET($AM$3,0,0,'Données projet'!$E$10+1,1))-AVERAGE(OFFSET($H$3,0,0,'Données projet'!$E$10+1,1))</f>
        <v>259.74478933784656</v>
      </c>
      <c r="AO96" s="62">
        <f t="shared" si="90"/>
        <v>223.74038909289646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295.00000000000006</v>
      </c>
      <c r="O97" s="14">
        <f>N97*VLOOKUP('Données projet'!$B$9,Paramètres!$A$1:$I$89,3,0)*VLOOKUP('Données projet'!$B$9,Paramètres!$A$1:$I$89,5,0)</f>
        <v>266.91600000000005</v>
      </c>
      <c r="P97" s="14">
        <f t="shared" si="87"/>
        <v>64.194329696332176</v>
      </c>
      <c r="Q97" s="22">
        <f t="shared" si="54"/>
        <v>576.68382422111188</v>
      </c>
      <c r="R97" s="62">
        <f t="shared" si="55"/>
        <v>870.01715755444525</v>
      </c>
      <c r="S97" s="62">
        <f ca="1">AVERAGE(OFFSET($R$3,0,0,'Données projet'!$E$9+1,1))-AVERAGE(OFFSET($H$3,0,0,'Données projet'!$E$9+1,1))</f>
        <v>386.31318162381291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0.45767644384799622</v>
      </c>
      <c r="AB97" s="23">
        <f>EXP(-LN(2)/2)*AB96+(1-EXP(-LN(2)/2))/(LN(2)/2)*V97*Y97*VLOOKUP('Données projet'!$B$9,Paramètres!$A$1:$I$89,3,0)*0.475*44/12</f>
        <v>2.9218933403780316E-9</v>
      </c>
      <c r="AC97" s="24">
        <f t="shared" si="57"/>
        <v>0.45767644676988956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325.20000000000005</v>
      </c>
      <c r="AJ97" s="14">
        <f>AI97*VLOOKUP('Données projet'!$B$10,Paramètres!$A$1:$I$89,3,0)*VLOOKUP('Données projet'!$B$10,Paramètres!$A$1:$I$89,5,0)</f>
        <v>152.19360000000003</v>
      </c>
      <c r="AK97" s="14">
        <f t="shared" si="89"/>
        <v>39.076667098894909</v>
      </c>
      <c r="AL97" s="22">
        <f t="shared" si="58"/>
        <v>333.1290485305754</v>
      </c>
      <c r="AM97" s="62">
        <f t="shared" si="59"/>
        <v>626.46238186390872</v>
      </c>
      <c r="AN97" s="62">
        <f ca="1">AVERAGE(OFFSET($AM$3,0,0,'Données projet'!$E$10+1,1))-AVERAGE(OFFSET($H$3,0,0,'Données projet'!$E$10+1,1))</f>
        <v>259.74478933784656</v>
      </c>
      <c r="AO97" s="62">
        <f t="shared" si="90"/>
        <v>223.74038909289646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300.00000000000006</v>
      </c>
      <c r="O98" s="14">
        <f>N98*VLOOKUP('Données projet'!$B$9,Paramètres!$A$1:$I$89,3,0)*VLOOKUP('Données projet'!$B$9,Paramètres!$A$1:$I$89,5,0)</f>
        <v>271.44000000000005</v>
      </c>
      <c r="P98" s="14">
        <f t="shared" si="87"/>
        <v>65.15477895915123</v>
      </c>
      <c r="Q98" s="22">
        <f t="shared" si="54"/>
        <v>586.2359066871885</v>
      </c>
      <c r="R98" s="62">
        <f t="shared" si="55"/>
        <v>879.56924002052187</v>
      </c>
      <c r="S98" s="62">
        <f ca="1">AVERAGE(OFFSET($R$3,0,0,'Données projet'!$E$9+1,1))-AVERAGE(OFFSET($H$3,0,0,'Données projet'!$E$9+1,1))</f>
        <v>386.31318162381291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0.44516125742281459</v>
      </c>
      <c r="AB98" s="23">
        <f>EXP(-LN(2)/2)*AB97+(1-EXP(-LN(2)/2))/(LN(2)/2)*V98*Y98*VLOOKUP('Données projet'!$B$9,Paramètres!$A$1:$I$89,3,0)*0.475*44/12</f>
        <v>2.0660905948851192E-9</v>
      </c>
      <c r="AC98" s="24">
        <f t="shared" si="57"/>
        <v>0.44516125948890517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333.50000000000006</v>
      </c>
      <c r="AJ98" s="14">
        <f>AI98*VLOOKUP('Données projet'!$B$10,Paramètres!$A$1:$I$89,3,0)*VLOOKUP('Données projet'!$B$10,Paramètres!$A$1:$I$89,5,0)</f>
        <v>156.07800000000003</v>
      </c>
      <c r="AK98" s="14">
        <f t="shared" si="89"/>
        <v>39.956623674978466</v>
      </c>
      <c r="AL98" s="22">
        <f t="shared" si="58"/>
        <v>341.42696956725422</v>
      </c>
      <c r="AM98" s="62">
        <f t="shared" si="59"/>
        <v>634.76030290058748</v>
      </c>
      <c r="AN98" s="62">
        <f ca="1">AVERAGE(OFFSET($AM$3,0,0,'Données projet'!$E$10+1,1))-AVERAGE(OFFSET($H$3,0,0,'Données projet'!$E$10+1,1))</f>
        <v>259.74478933784656</v>
      </c>
      <c r="AO98" s="62">
        <f t="shared" si="90"/>
        <v>223.74038909289646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283.80000000000007</v>
      </c>
      <c r="O99" s="14">
        <f>N99*VLOOKUP('Données projet'!$B$9,Paramètres!$A$1:$I$89,3,0)*VLOOKUP('Données projet'!$B$9,Paramètres!$A$1:$I$89,5,0)</f>
        <v>256.78224000000006</v>
      </c>
      <c r="P99" s="14">
        <f t="shared" si="87"/>
        <v>62.03598522681007</v>
      </c>
      <c r="Q99" s="22">
        <f t="shared" ref="Q99:Q130" si="107">(O99+P99)*0.475*44/12</f>
        <v>555.27507560336085</v>
      </c>
      <c r="R99" s="62">
        <f t="shared" si="55"/>
        <v>848.6084089366941</v>
      </c>
      <c r="S99" s="62">
        <f ca="1">AVERAGE(OFFSET($R$3,0,0,'Données projet'!$E$9+1,1))-AVERAGE(OFFSET($H$3,0,0,'Données projet'!$E$9+1,1))</f>
        <v>386.31318162381291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0.43298829942857464</v>
      </c>
      <c r="AB99" s="23">
        <f>EXP(-LN(2)/2)*AB98+(1-EXP(-LN(2)/2))/(LN(2)/2)*V99*Y99*VLOOKUP('Données projet'!$B$9,Paramètres!$A$1:$I$89,3,0)*0.475*44/12</f>
        <v>1.4609466701890158E-9</v>
      </c>
      <c r="AC99" s="24">
        <f t="shared" si="57"/>
        <v>0.43298830088952134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341.80000000000007</v>
      </c>
      <c r="AJ99" s="14">
        <f>AI99*VLOOKUP('Données projet'!$B$10,Paramètres!$A$1:$I$89,3,0)*VLOOKUP('Données projet'!$B$10,Paramètres!$A$1:$I$89,5,0)</f>
        <v>159.96240000000003</v>
      </c>
      <c r="AK99" s="14">
        <f t="shared" si="89"/>
        <v>40.834034505739851</v>
      </c>
      <c r="AL99" s="22">
        <f t="shared" si="58"/>
        <v>349.7204567641636</v>
      </c>
      <c r="AM99" s="62">
        <f t="shared" si="59"/>
        <v>643.05379009749686</v>
      </c>
      <c r="AN99" s="62">
        <f ca="1">AVERAGE(OFFSET($AM$3,0,0,'Données projet'!$E$10+1,1))-AVERAGE(OFFSET($H$3,0,0,'Données projet'!$E$10+1,1))</f>
        <v>259.74478933784656</v>
      </c>
      <c r="AO99" s="62">
        <f t="shared" si="90"/>
        <v>223.74038909289646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288.60000000000008</v>
      </c>
      <c r="O100" s="14">
        <f>N100*VLOOKUP('Données projet'!$B$9,Paramètres!$A$1:$I$89,3,0)*VLOOKUP('Données projet'!$B$9,Paramètres!$A$1:$I$89,5,0)</f>
        <v>261.12528000000009</v>
      </c>
      <c r="P100" s="14">
        <f t="shared" si="87"/>
        <v>62.962181856353716</v>
      </c>
      <c r="Q100" s="22">
        <f t="shared" si="107"/>
        <v>564.45232939981622</v>
      </c>
      <c r="R100" s="62">
        <f t="shared" si="55"/>
        <v>857.78566273314959</v>
      </c>
      <c r="S100" s="62">
        <f ca="1">AVERAGE(OFFSET($R$3,0,0,'Données projet'!$E$9+1,1))-AVERAGE(OFFSET($H$3,0,0,'Données projet'!$E$9+1,1))</f>
        <v>386.31318162381291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0.42114821161083521</v>
      </c>
      <c r="AB100" s="23">
        <f>EXP(-LN(2)/2)*AB99+(1-EXP(-LN(2)/2))/(LN(2)/2)*V100*Y100*VLOOKUP('Données projet'!$B$9,Paramètres!$A$1:$I$89,3,0)*0.475*44/12</f>
        <v>1.0330452974425596E-9</v>
      </c>
      <c r="AC100" s="24">
        <f t="shared" si="57"/>
        <v>0.42114821264388053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350.10000000000008</v>
      </c>
      <c r="AJ100" s="14">
        <f>AI100*VLOOKUP('Données projet'!$B$10,Paramètres!$A$1:$I$89,3,0)*VLOOKUP('Données projet'!$B$10,Paramètres!$A$1:$I$89,5,0)</f>
        <v>163.84680000000003</v>
      </c>
      <c r="AK100" s="14">
        <f t="shared" si="89"/>
        <v>41.708968522008732</v>
      </c>
      <c r="AL100" s="22">
        <f t="shared" si="58"/>
        <v>358.00963017583189</v>
      </c>
      <c r="AM100" s="62">
        <f t="shared" si="59"/>
        <v>651.3429635091652</v>
      </c>
      <c r="AN100" s="62">
        <f ca="1">AVERAGE(OFFSET($AM$3,0,0,'Données projet'!$E$10+1,1))-AVERAGE(OFFSET($H$3,0,0,'Données projet'!$E$10+1,1))</f>
        <v>259.74478933784656</v>
      </c>
      <c r="AO100" s="62">
        <f t="shared" si="90"/>
        <v>223.74038909289646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293.40000000000009</v>
      </c>
      <c r="O101" s="14">
        <f>N101*VLOOKUP('Données projet'!$B$9,Paramètres!$A$1:$I$89,3,0)*VLOOKUP('Données projet'!$B$9,Paramètres!$A$1:$I$89,5,0)</f>
        <v>265.46832000000012</v>
      </c>
      <c r="P101" s="14">
        <f t="shared" si="87"/>
        <v>63.886587047268812</v>
      </c>
      <c r="Q101" s="22">
        <f t="shared" si="107"/>
        <v>573.62646310732669</v>
      </c>
      <c r="R101" s="62">
        <f t="shared" si="55"/>
        <v>866.95979644066006</v>
      </c>
      <c r="S101" s="62">
        <f ca="1">AVERAGE(OFFSET($R$3,0,0,'Données projet'!$E$9+1,1))-AVERAGE(OFFSET($H$3,0,0,'Données projet'!$E$9+1,1))</f>
        <v>386.31318162381291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0.409631891617115</v>
      </c>
      <c r="AB101" s="23">
        <f>EXP(-LN(2)/2)*AB100+(1-EXP(-LN(2)/2))/(LN(2)/2)*V101*Y101*VLOOKUP('Données projet'!$B$9,Paramètres!$A$1:$I$89,3,0)*0.475*44/12</f>
        <v>7.304733350945079E-10</v>
      </c>
      <c r="AC101" s="24">
        <f t="shared" si="57"/>
        <v>0.40963189234758834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358.40000000000009</v>
      </c>
      <c r="AJ101" s="14">
        <f>AI101*VLOOKUP('Données projet'!$B$10,Paramètres!$A$1:$I$89,3,0)*VLOOKUP('Données projet'!$B$10,Paramètres!$A$1:$I$89,5,0)</f>
        <v>167.73120000000006</v>
      </c>
      <c r="AK101" s="14">
        <f t="shared" si="89"/>
        <v>42.581491199832655</v>
      </c>
      <c r="AL101" s="22">
        <f t="shared" si="58"/>
        <v>366.29460383970871</v>
      </c>
      <c r="AM101" s="62">
        <f t="shared" si="59"/>
        <v>659.62793717304203</v>
      </c>
      <c r="AN101" s="62">
        <f ca="1">AVERAGE(OFFSET($AM$3,0,0,'Données projet'!$E$10+1,1))-AVERAGE(OFFSET($H$3,0,0,'Données projet'!$E$10+1,1))</f>
        <v>259.74478933784656</v>
      </c>
      <c r="AO101" s="62">
        <f t="shared" si="90"/>
        <v>223.74038909289646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298.2000000000001</v>
      </c>
      <c r="O102" s="14">
        <f>N102*VLOOKUP('Données projet'!$B$9,Paramètres!$A$1:$I$89,3,0)*VLOOKUP('Données projet'!$B$9,Paramètres!$A$1:$I$89,5,0)</f>
        <v>269.81136000000009</v>
      </c>
      <c r="P102" s="14">
        <f t="shared" si="87"/>
        <v>64.809233490575778</v>
      </c>
      <c r="Q102" s="22">
        <f t="shared" si="107"/>
        <v>582.79753366275293</v>
      </c>
      <c r="R102" s="62">
        <f t="shared" si="55"/>
        <v>876.1308669960863</v>
      </c>
      <c r="S102" s="62">
        <f ca="1">AVERAGE(OFFSET($R$3,0,0,'Données projet'!$E$9+1,1))-AVERAGE(OFFSET($H$3,0,0,'Données projet'!$E$9+1,1))</f>
        <v>386.31318162381291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0.39843048599924002</v>
      </c>
      <c r="AB102" s="23">
        <f>EXP(-LN(2)/2)*AB101+(1-EXP(-LN(2)/2))/(LN(2)/2)*V102*Y102*VLOOKUP('Données projet'!$B$9,Paramètres!$A$1:$I$89,3,0)*0.475*44/12</f>
        <v>5.165226487212798E-10</v>
      </c>
      <c r="AC102" s="24">
        <f t="shared" si="57"/>
        <v>0.39843048651576268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366.7000000000001</v>
      </c>
      <c r="AJ102" s="14">
        <f>AI102*VLOOKUP('Données projet'!$B$10,Paramètres!$A$1:$I$89,3,0)*VLOOKUP('Données projet'!$B$10,Paramètres!$A$1:$I$89,5,0)</f>
        <v>171.61560000000006</v>
      </c>
      <c r="AK102" s="14">
        <f t="shared" si="89"/>
        <v>43.45166480956653</v>
      </c>
      <c r="AL102" s="22">
        <f t="shared" si="58"/>
        <v>374.57548620999506</v>
      </c>
      <c r="AM102" s="62">
        <f t="shared" si="59"/>
        <v>667.90881954332838</v>
      </c>
      <c r="AN102" s="62">
        <f ca="1">AVERAGE(OFFSET($AM$3,0,0,'Données projet'!$E$10+1,1))-AVERAGE(OFFSET($H$3,0,0,'Données projet'!$E$10+1,1))</f>
        <v>259.74478933784656</v>
      </c>
      <c r="AO102" s="62">
        <f t="shared" si="90"/>
        <v>223.74038909289646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303.00000000000011</v>
      </c>
      <c r="O103" s="14">
        <f>N103*VLOOKUP('Données projet'!$B$9,Paramètres!$A$1:$I$89,3,0)*VLOOKUP('Données projet'!$B$9,Paramètres!$A$1:$I$89,5,0)</f>
        <v>274.15440000000012</v>
      </c>
      <c r="P103" s="14">
        <f t="shared" si="87"/>
        <v>65.730152764515836</v>
      </c>
      <c r="Q103" s="22">
        <f t="shared" si="107"/>
        <v>591.96559606486528</v>
      </c>
      <c r="R103" s="62">
        <f t="shared" si="55"/>
        <v>885.29892939819865</v>
      </c>
      <c r="S103" s="62">
        <f ca="1">AVERAGE(OFFSET($R$3,0,0,'Données projet'!$E$9+1,1))-AVERAGE(OFFSET($H$3,0,0,'Données projet'!$E$9+1,1))</f>
        <v>386.31318162381291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0.38753538340704219</v>
      </c>
      <c r="AB103" s="23">
        <f>EXP(-LN(2)/2)*AB102+(1-EXP(-LN(2)/2))/(LN(2)/2)*V103*Y103*VLOOKUP('Données projet'!$B$9,Paramètres!$A$1:$I$89,3,0)*0.475*44/12</f>
        <v>3.6523666754725395E-10</v>
      </c>
      <c r="AC103" s="24">
        <f t="shared" si="57"/>
        <v>0.38753538377227886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375.00000000000011</v>
      </c>
      <c r="AJ103" s="14">
        <f>AI103*VLOOKUP('Données projet'!$B$10,Paramètres!$A$1:$I$89,3,0)*VLOOKUP('Données projet'!$B$10,Paramètres!$A$1:$I$89,5,0)</f>
        <v>175.50000000000006</v>
      </c>
      <c r="AK103" s="14">
        <f t="shared" si="89"/>
        <v>44.319548641773906</v>
      </c>
      <c r="AL103" s="22">
        <f t="shared" si="58"/>
        <v>382.85238055108965</v>
      </c>
      <c r="AM103" s="62">
        <f t="shared" si="59"/>
        <v>676.18571388442297</v>
      </c>
      <c r="AN103" s="62">
        <f ca="1">AVERAGE(OFFSET($AM$3,0,0,'Données projet'!$E$10+1,1))-AVERAGE(OFFSET($H$3,0,0,'Données projet'!$E$10+1,1))</f>
        <v>259.74478933784656</v>
      </c>
      <c r="AO103" s="62">
        <f t="shared" si="90"/>
        <v>223.74038909289646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286.40000000000009</v>
      </c>
      <c r="O104" s="14">
        <f>N104*VLOOKUP('Données projet'!$B$9,Paramètres!$A$1:$I$89,3,0)*VLOOKUP('Données projet'!$B$9,Paramètres!$A$1:$I$89,5,0)</f>
        <v>259.13472000000007</v>
      </c>
      <c r="P104" s="14">
        <f t="shared" si="87"/>
        <v>62.537899457959263</v>
      </c>
      <c r="Q104" s="22">
        <f t="shared" si="107"/>
        <v>560.24647888927916</v>
      </c>
      <c r="R104" s="62">
        <f t="shared" si="55"/>
        <v>853.57981222261242</v>
      </c>
      <c r="S104" s="62">
        <f ca="1">AVERAGE(OFFSET($R$3,0,0,'Données projet'!$E$9+1,1))-AVERAGE(OFFSET($H$3,0,0,'Données projet'!$E$9+1,1))</f>
        <v>386.31318162381291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0.37693820796817651</v>
      </c>
      <c r="AB104" s="23">
        <f>EXP(-LN(2)/2)*AB103+(1-EXP(-LN(2)/2))/(LN(2)/2)*V104*Y104*VLOOKUP('Données projet'!$B$9,Paramètres!$A$1:$I$89,3,0)*0.475*44/12</f>
        <v>2.582613243606399E-10</v>
      </c>
      <c r="AC104" s="24">
        <f t="shared" si="57"/>
        <v>0.37693820822643781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5.3205440053716299E-14</v>
      </c>
      <c r="AK104" s="14">
        <f t="shared" si="89"/>
        <v>8.602146238565607E-13</v>
      </c>
      <c r="AL104" s="22">
        <f t="shared" si="58"/>
        <v>1.590873277977066E-12</v>
      </c>
      <c r="AM104" s="62">
        <f t="shared" si="59"/>
        <v>293.33333333333491</v>
      </c>
      <c r="AN104" s="62">
        <f ca="1">AVERAGE(OFFSET($AM$3,0,0,'Données projet'!$E$10+1,1))-AVERAGE(OFFSET($H$3,0,0,'Données projet'!$E$10+1,1))</f>
        <v>259.74478933784656</v>
      </c>
      <c r="AO104" s="62">
        <f t="shared" si="90"/>
        <v>223.74038909289646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290.80000000000007</v>
      </c>
      <c r="O105" s="14">
        <f>N105*VLOOKUP('Données projet'!$B$9,Paramètres!$A$1:$I$89,3,0)*VLOOKUP('Données projet'!$B$9,Paramètres!$A$1:$I$89,5,0)</f>
        <v>263.11584000000005</v>
      </c>
      <c r="P105" s="14">
        <f t="shared" si="87"/>
        <v>63.386087944423444</v>
      </c>
      <c r="Q105" s="22">
        <f t="shared" si="107"/>
        <v>568.65752450320417</v>
      </c>
      <c r="R105" s="62">
        <f t="shared" si="55"/>
        <v>861.99085783653754</v>
      </c>
      <c r="S105" s="62">
        <f ca="1">AVERAGE(OFFSET($R$3,0,0,'Données projet'!$E$9+1,1))-AVERAGE(OFFSET($H$3,0,0,'Données projet'!$E$9+1,1))</f>
        <v>386.31318162381291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0.36663081284896787</v>
      </c>
      <c r="AB105" s="23">
        <f>EXP(-LN(2)/2)*AB104+(1-EXP(-LN(2)/2))/(LN(2)/2)*V105*Y105*VLOOKUP('Données projet'!$B$9,Paramètres!$A$1:$I$89,3,0)*0.475*44/12</f>
        <v>1.8261833377362697E-10</v>
      </c>
      <c r="AC105" s="24">
        <f t="shared" si="57"/>
        <v>0.36663081303158618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5.3205440053716299E-14</v>
      </c>
      <c r="AK105" s="14">
        <f t="shared" si="89"/>
        <v>8.602146238565607E-13</v>
      </c>
      <c r="AL105" s="22">
        <f t="shared" si="58"/>
        <v>1.590873277977066E-12</v>
      </c>
      <c r="AM105" s="62">
        <f t="shared" si="59"/>
        <v>293.33333333333491</v>
      </c>
      <c r="AN105" s="62">
        <f ca="1">AVERAGE(OFFSET($AM$3,0,0,'Données projet'!$E$10+1,1))-AVERAGE(OFFSET($H$3,0,0,'Données projet'!$E$10+1,1))</f>
        <v>259.74478933784656</v>
      </c>
      <c r="AO105" s="62">
        <f t="shared" si="90"/>
        <v>223.74038909289646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295.20000000000005</v>
      </c>
      <c r="O106" s="14">
        <f>N106*VLOOKUP('Données projet'!$B$9,Paramètres!$A$1:$I$89,3,0)*VLOOKUP('Données projet'!$B$9,Paramètres!$A$1:$I$89,5,0)</f>
        <v>267.09696000000002</v>
      </c>
      <c r="P106" s="14">
        <f t="shared" si="87"/>
        <v>64.232783846951989</v>
      </c>
      <c r="Q106" s="22">
        <f t="shared" si="107"/>
        <v>577.06597053344137</v>
      </c>
      <c r="R106" s="62">
        <f t="shared" si="55"/>
        <v>870.39930386677474</v>
      </c>
      <c r="S106" s="62">
        <f ca="1">AVERAGE(OFFSET($R$3,0,0,'Données projet'!$E$9+1,1))-AVERAGE(OFFSET($H$3,0,0,'Données projet'!$E$9+1,1))</f>
        <v>386.31318162381291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0.35660527399133635</v>
      </c>
      <c r="AB106" s="23">
        <f>EXP(-LN(2)/2)*AB105+(1-EXP(-LN(2)/2))/(LN(2)/2)*V106*Y106*VLOOKUP('Données projet'!$B$9,Paramètres!$A$1:$I$89,3,0)*0.475*44/12</f>
        <v>1.2913066218031995E-10</v>
      </c>
      <c r="AC106" s="24">
        <f t="shared" si="57"/>
        <v>0.356605274120467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5.3205440053716299E-14</v>
      </c>
      <c r="AK106" s="14">
        <f t="shared" si="89"/>
        <v>8.602146238565607E-13</v>
      </c>
      <c r="AL106" s="22">
        <f t="shared" si="58"/>
        <v>1.590873277977066E-12</v>
      </c>
      <c r="AM106" s="62">
        <f t="shared" si="59"/>
        <v>293.33333333333491</v>
      </c>
      <c r="AN106" s="62">
        <f ca="1">AVERAGE(OFFSET($AM$3,0,0,'Données projet'!$E$10+1,1))-AVERAGE(OFFSET($H$3,0,0,'Données projet'!$E$10+1,1))</f>
        <v>259.74478933784656</v>
      </c>
      <c r="AO106" s="62">
        <f t="shared" si="90"/>
        <v>223.74038909289646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299.60000000000002</v>
      </c>
      <c r="O107" s="14">
        <f>N107*VLOOKUP('Données projet'!$B$9,Paramètres!$A$1:$I$89,3,0)*VLOOKUP('Données projet'!$B$9,Paramètres!$A$1:$I$89,5,0)</f>
        <v>271.07808</v>
      </c>
      <c r="P107" s="14">
        <f t="shared" si="87"/>
        <v>65.078011982620964</v>
      </c>
      <c r="Q107" s="22">
        <f t="shared" si="107"/>
        <v>585.47186020306481</v>
      </c>
      <c r="R107" s="62">
        <f t="shared" si="55"/>
        <v>878.80519353639806</v>
      </c>
      <c r="S107" s="62">
        <f ca="1">AVERAGE(OFFSET($R$3,0,0,'Données projet'!$E$9+1,1))-AVERAGE(OFFSET($H$3,0,0,'Données projet'!$E$9+1,1))</f>
        <v>386.31318162381291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0.34685388402098694</v>
      </c>
      <c r="AB107" s="23">
        <f>EXP(-LN(2)/2)*AB106+(1-EXP(-LN(2)/2))/(LN(2)/2)*V107*Y107*VLOOKUP('Données projet'!$B$9,Paramètres!$A$1:$I$89,3,0)*0.475*44/12</f>
        <v>9.1309166886813487E-11</v>
      </c>
      <c r="AC107" s="24">
        <f t="shared" si="57"/>
        <v>0.34685388411229612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5.3205440053716299E-14</v>
      </c>
      <c r="AK107" s="14">
        <f t="shared" si="89"/>
        <v>8.602146238565607E-13</v>
      </c>
      <c r="AL107" s="22">
        <f t="shared" si="58"/>
        <v>1.590873277977066E-12</v>
      </c>
      <c r="AM107" s="62">
        <f t="shared" si="59"/>
        <v>293.33333333333491</v>
      </c>
      <c r="AN107" s="62">
        <f ca="1">AVERAGE(OFFSET($AM$3,0,0,'Données projet'!$E$10+1,1))-AVERAGE(OFFSET($H$3,0,0,'Données projet'!$E$10+1,1))</f>
        <v>259.74478933784656</v>
      </c>
      <c r="AO107" s="62">
        <f t="shared" si="90"/>
        <v>223.74038909289646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304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304</v>
      </c>
      <c r="O108" s="14">
        <f>N108*VLOOKUP('Données projet'!$B$9,Paramètres!$A$1:$I$89,3,0)*VLOOKUP('Données projet'!$B$9,Paramètres!$A$1:$I$89,5,0)</f>
        <v>275.05919999999998</v>
      </c>
      <c r="P108" s="14">
        <f t="shared" si="87"/>
        <v>65.921796397718381</v>
      </c>
      <c r="Q108" s="22">
        <f t="shared" si="107"/>
        <v>593.87523539269284</v>
      </c>
      <c r="R108" s="62">
        <f t="shared" si="55"/>
        <v>887.20856872602621</v>
      </c>
      <c r="S108" s="62">
        <f ca="1">AVERAGE(OFFSET($R$3,0,0,'Données projet'!$E$9+1,1))-AVERAGE(OFFSET($H$3,0,0,'Données projet'!$E$9+1,1))</f>
        <v>386.31318162381291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0.33736914632218001</v>
      </c>
      <c r="AB108" s="23">
        <f>EXP(-LN(2)/2)*AB107+(1-EXP(-LN(2)/2))/(LN(2)/2)*V108*Y108*VLOOKUP('Données projet'!$B$9,Paramètres!$A$1:$I$89,3,0)*0.475*44/12</f>
        <v>6.4565331090159975E-11</v>
      </c>
      <c r="AC108" s="24">
        <f t="shared" si="57"/>
        <v>0.33736914638674537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5.3205440053716299E-14</v>
      </c>
      <c r="AK108" s="14">
        <f t="shared" si="89"/>
        <v>8.602146238565607E-13</v>
      </c>
      <c r="AL108" s="22">
        <f t="shared" si="58"/>
        <v>1.590873277977066E-12</v>
      </c>
      <c r="AM108" s="62">
        <f t="shared" si="59"/>
        <v>293.33333333333491</v>
      </c>
      <c r="AN108" s="62">
        <f ca="1">AVERAGE(OFFSET($AM$3,0,0,'Données projet'!$E$10+1,1))-AVERAGE(OFFSET($H$3,0,0,'Données projet'!$E$10+1,1))</f>
        <v>259.74478933784656</v>
      </c>
      <c r="AO108" s="62">
        <f t="shared" si="90"/>
        <v>223.74038909289646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288.2</v>
      </c>
      <c r="O109" s="14">
        <f>N109*VLOOKUP('Données projet'!$B$9,Paramètres!$A$1:$I$89,3,0)*VLOOKUP('Données projet'!$B$9,Paramètres!$A$1:$I$89,5,0)</f>
        <v>260.76335999999998</v>
      </c>
      <c r="P109" s="14">
        <f t="shared" si="87"/>
        <v>62.885067686032009</v>
      </c>
      <c r="Q109" s="22">
        <f t="shared" si="107"/>
        <v>563.68767821983909</v>
      </c>
      <c r="R109" s="62">
        <f t="shared" si="55"/>
        <v>857.02101155317246</v>
      </c>
      <c r="S109" s="62">
        <f ca="1">AVERAGE(OFFSET($R$3,0,0,'Données projet'!$E$9+1,1))-AVERAGE(OFFSET($H$3,0,0,'Données projet'!$E$9+1,1))</f>
        <v>386.31318162381291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0.32814376927452765</v>
      </c>
      <c r="AB109" s="23">
        <f>EXP(-LN(2)/2)*AB108+(1-EXP(-LN(2)/2))/(LN(2)/2)*V109*Y109*VLOOKUP('Données projet'!$B$9,Paramètres!$A$1:$I$89,3,0)*0.475*44/12</f>
        <v>4.5654583443406744E-11</v>
      </c>
      <c r="AC109" s="24">
        <f t="shared" si="57"/>
        <v>0.32814376932018224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5.3205440053716299E-14</v>
      </c>
      <c r="AK109" s="14">
        <f t="shared" si="89"/>
        <v>8.602146238565607E-13</v>
      </c>
      <c r="AL109" s="22">
        <f t="shared" si="58"/>
        <v>1.590873277977066E-12</v>
      </c>
      <c r="AM109" s="62">
        <f t="shared" si="59"/>
        <v>293.33333333333491</v>
      </c>
      <c r="AN109" s="62">
        <f ca="1">AVERAGE(OFFSET($AM$3,0,0,'Données projet'!$E$10+1,1))-AVERAGE(OFFSET($H$3,0,0,'Données projet'!$E$10+1,1))</f>
        <v>259.74478933784656</v>
      </c>
      <c r="AO109" s="62">
        <f t="shared" si="90"/>
        <v>223.74038909289646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292.39999999999998</v>
      </c>
      <c r="O110" s="14">
        <f>N110*VLOOKUP('Données projet'!$B$9,Paramètres!$A$1:$I$89,3,0)*VLOOKUP('Données projet'!$B$9,Paramètres!$A$1:$I$89,5,0)</f>
        <v>264.56351999999998</v>
      </c>
      <c r="P110" s="14">
        <f t="shared" si="87"/>
        <v>63.694148737013862</v>
      </c>
      <c r="Q110" s="22">
        <f t="shared" si="107"/>
        <v>571.71543971696565</v>
      </c>
      <c r="R110" s="62">
        <f t="shared" si="55"/>
        <v>865.04877305029891</v>
      </c>
      <c r="S110" s="62">
        <f ca="1">AVERAGE(OFFSET($R$3,0,0,'Données projet'!$E$9+1,1))-AVERAGE(OFFSET($H$3,0,0,'Données projet'!$E$9+1,1))</f>
        <v>386.31318162381291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0.31917066064738486</v>
      </c>
      <c r="AB110" s="23">
        <f>EXP(-LN(2)/2)*AB109+(1-EXP(-LN(2)/2))/(LN(2)/2)*V110*Y110*VLOOKUP('Données projet'!$B$9,Paramètres!$A$1:$I$89,3,0)*0.475*44/12</f>
        <v>3.2282665545079988E-11</v>
      </c>
      <c r="AC110" s="24">
        <f t="shared" si="57"/>
        <v>0.31917066067966754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5.3205440053716299E-14</v>
      </c>
      <c r="AK110" s="14">
        <f t="shared" si="89"/>
        <v>8.602146238565607E-13</v>
      </c>
      <c r="AL110" s="22">
        <f t="shared" si="58"/>
        <v>1.590873277977066E-12</v>
      </c>
      <c r="AM110" s="62">
        <f t="shared" si="59"/>
        <v>293.33333333333491</v>
      </c>
      <c r="AN110" s="62">
        <f ca="1">AVERAGE(OFFSET($AM$3,0,0,'Données projet'!$E$10+1,1))-AVERAGE(OFFSET($H$3,0,0,'Données projet'!$E$10+1,1))</f>
        <v>259.74478933784656</v>
      </c>
      <c r="AO110" s="62">
        <f t="shared" si="90"/>
        <v>223.74038909289646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296.59999999999997</v>
      </c>
      <c r="O111" s="14">
        <f>N111*VLOOKUP('Données projet'!$B$9,Paramètres!$A$1:$I$89,3,0)*VLOOKUP('Données projet'!$B$9,Paramètres!$A$1:$I$89,5,0)</f>
        <v>268.36367999999993</v>
      </c>
      <c r="P111" s="14">
        <f t="shared" si="87"/>
        <v>64.501878120988167</v>
      </c>
      <c r="Q111" s="22">
        <f t="shared" si="107"/>
        <v>579.74084706072097</v>
      </c>
      <c r="R111" s="62">
        <f t="shared" si="55"/>
        <v>873.07418039405434</v>
      </c>
      <c r="S111" s="62">
        <f ca="1">AVERAGE(OFFSET($R$3,0,0,'Données projet'!$E$9+1,1))-AVERAGE(OFFSET($H$3,0,0,'Données projet'!$E$9+1,1))</f>
        <v>386.31318162381291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0.31044292214752656</v>
      </c>
      <c r="AB111" s="23">
        <f>EXP(-LN(2)/2)*AB110+(1-EXP(-LN(2)/2))/(LN(2)/2)*V111*Y111*VLOOKUP('Données projet'!$B$9,Paramètres!$A$1:$I$89,3,0)*0.475*44/12</f>
        <v>2.2827291721703372E-11</v>
      </c>
      <c r="AC111" s="24">
        <f t="shared" si="57"/>
        <v>0.31044292217035385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5.3205440053716299E-14</v>
      </c>
      <c r="AK111" s="14">
        <f t="shared" si="89"/>
        <v>8.602146238565607E-13</v>
      </c>
      <c r="AL111" s="22">
        <f t="shared" si="58"/>
        <v>1.590873277977066E-12</v>
      </c>
      <c r="AM111" s="62">
        <f t="shared" si="59"/>
        <v>293.33333333333491</v>
      </c>
      <c r="AN111" s="62">
        <f ca="1">AVERAGE(OFFSET($AM$3,0,0,'Données projet'!$E$10+1,1))-AVERAGE(OFFSET($H$3,0,0,'Données projet'!$E$10+1,1))</f>
        <v>259.74478933784656</v>
      </c>
      <c r="AO111" s="62">
        <f t="shared" si="90"/>
        <v>223.74038909289646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300.79999999999995</v>
      </c>
      <c r="O112" s="14">
        <f>N112*VLOOKUP('Données projet'!$B$9,Paramètres!$A$1:$I$89,3,0)*VLOOKUP('Données projet'!$B$9,Paramètres!$A$1:$I$89,5,0)</f>
        <v>272.16383999999994</v>
      </c>
      <c r="P112" s="14">
        <f t="shared" si="87"/>
        <v>65.308277189978241</v>
      </c>
      <c r="Q112" s="22">
        <f t="shared" si="107"/>
        <v>587.76393743921199</v>
      </c>
      <c r="R112" s="62">
        <f t="shared" si="55"/>
        <v>881.09727077254524</v>
      </c>
      <c r="S112" s="62">
        <f ca="1">AVERAGE(OFFSET($R$3,0,0,'Données projet'!$E$9+1,1))-AVERAGE(OFFSET($H$3,0,0,'Données projet'!$E$9+1,1))</f>
        <v>386.31318162381291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0.30195384411591869</v>
      </c>
      <c r="AB112" s="23">
        <f>EXP(-LN(2)/2)*AB111+(1-EXP(-LN(2)/2))/(LN(2)/2)*V112*Y112*VLOOKUP('Données projet'!$B$9,Paramètres!$A$1:$I$89,3,0)*0.475*44/12</f>
        <v>1.6141332772539994E-11</v>
      </c>
      <c r="AC112" s="24">
        <f t="shared" si="57"/>
        <v>0.30195384413206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5.3205440053716299E-14</v>
      </c>
      <c r="AK112" s="14">
        <f t="shared" si="89"/>
        <v>8.602146238565607E-13</v>
      </c>
      <c r="AL112" s="22">
        <f t="shared" si="58"/>
        <v>1.590873277977066E-12</v>
      </c>
      <c r="AM112" s="62">
        <f t="shared" si="59"/>
        <v>293.33333333333491</v>
      </c>
      <c r="AN112" s="62">
        <f ca="1">AVERAGE(OFFSET($AM$3,0,0,'Données projet'!$E$10+1,1))-AVERAGE(OFFSET($H$3,0,0,'Données projet'!$E$10+1,1))</f>
        <v>259.74478933784656</v>
      </c>
      <c r="AO112" s="62">
        <f t="shared" si="90"/>
        <v>223.74038909289646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304.99999999999994</v>
      </c>
      <c r="O113" s="14">
        <f>N113*VLOOKUP('Données projet'!$B$9,Paramètres!$A$1:$I$89,3,0)*VLOOKUP('Données projet'!$B$9,Paramètres!$A$1:$I$89,5,0)</f>
        <v>275.96399999999994</v>
      </c>
      <c r="P113" s="14">
        <f t="shared" si="87"/>
        <v>66.113366665488911</v>
      </c>
      <c r="Q113" s="22">
        <f t="shared" si="107"/>
        <v>595.7847469423931</v>
      </c>
      <c r="R113" s="62">
        <f t="shared" si="55"/>
        <v>889.11808027572647</v>
      </c>
      <c r="S113" s="62">
        <f ca="1">AVERAGE(OFFSET($R$3,0,0,'Données projet'!$E$9+1,1))-AVERAGE(OFFSET($H$3,0,0,'Données projet'!$E$9+1,1))</f>
        <v>386.31318162381291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0.29369690036950635</v>
      </c>
      <c r="AB113" s="23">
        <f>EXP(-LN(2)/2)*AB112+(1-EXP(-LN(2)/2))/(LN(2)/2)*V113*Y113*VLOOKUP('Données projet'!$B$9,Paramètres!$A$1:$I$89,3,0)*0.475*44/12</f>
        <v>1.1413645860851686E-11</v>
      </c>
      <c r="AC113" s="24">
        <f t="shared" si="57"/>
        <v>0.29369690038092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5.3205440053716299E-14</v>
      </c>
      <c r="AK113" s="14">
        <f t="shared" si="89"/>
        <v>8.602146238565607E-13</v>
      </c>
      <c r="AL113" s="22">
        <f t="shared" si="58"/>
        <v>1.590873277977066E-12</v>
      </c>
      <c r="AM113" s="62">
        <f t="shared" si="59"/>
        <v>293.33333333333491</v>
      </c>
      <c r="AN113" s="62">
        <f ca="1">AVERAGE(OFFSET($AM$3,0,0,'Données projet'!$E$10+1,1))-AVERAGE(OFFSET($H$3,0,0,'Données projet'!$E$10+1,1))</f>
        <v>259.74478933784656</v>
      </c>
      <c r="AO113" s="62">
        <f t="shared" si="90"/>
        <v>223.74038909289646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289.79999999999995</v>
      </c>
      <c r="O114" s="14">
        <f>N114*VLOOKUP('Données projet'!$B$9,Paramètres!$A$1:$I$89,3,0)*VLOOKUP('Données projet'!$B$9,Paramètres!$A$1:$I$89,5,0)</f>
        <v>262.21103999999997</v>
      </c>
      <c r="P114" s="14">
        <f t="shared" si="87"/>
        <v>63.193449804905853</v>
      </c>
      <c r="Q114" s="22">
        <f t="shared" si="107"/>
        <v>566.7461530768777</v>
      </c>
      <c r="R114" s="62">
        <f t="shared" si="55"/>
        <v>860.07948641021108</v>
      </c>
      <c r="S114" s="62">
        <f ca="1">AVERAGE(OFFSET($R$3,0,0,'Données projet'!$E$9+1,1))-AVERAGE(OFFSET($H$3,0,0,'Données projet'!$E$9+1,1))</f>
        <v>386.31318162381291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0.28566574318405347</v>
      </c>
      <c r="AB114" s="23">
        <f>EXP(-LN(2)/2)*AB113+(1-EXP(-LN(2)/2))/(LN(2)/2)*V114*Y114*VLOOKUP('Données projet'!$B$9,Paramètres!$A$1:$I$89,3,0)*0.475*44/12</f>
        <v>8.0706663862699969E-12</v>
      </c>
      <c r="AC114" s="24">
        <f t="shared" si="57"/>
        <v>0.28566574319212412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5.3205440053716299E-14</v>
      </c>
      <c r="AK114" s="14">
        <f t="shared" si="89"/>
        <v>8.602146238565607E-13</v>
      </c>
      <c r="AL114" s="22">
        <f t="shared" si="58"/>
        <v>1.590873277977066E-12</v>
      </c>
      <c r="AM114" s="62">
        <f t="shared" si="59"/>
        <v>293.33333333333491</v>
      </c>
      <c r="AN114" s="62">
        <f ca="1">AVERAGE(OFFSET($AM$3,0,0,'Données projet'!$E$10+1,1))-AVERAGE(OFFSET($H$3,0,0,'Données projet'!$E$10+1,1))</f>
        <v>259.74478933784656</v>
      </c>
      <c r="AO114" s="62">
        <f t="shared" si="90"/>
        <v>223.74038909289646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293.59999999999997</v>
      </c>
      <c r="O115" s="14">
        <f>N115*VLOOKUP('Données projet'!$B$9,Paramètres!$A$1:$I$89,3,0)*VLOOKUP('Données projet'!$B$9,Paramètres!$A$1:$I$89,5,0)</f>
        <v>265.64927999999998</v>
      </c>
      <c r="P115" s="14">
        <f t="shared" si="87"/>
        <v>63.92506554034702</v>
      </c>
      <c r="Q115" s="22">
        <f t="shared" si="107"/>
        <v>574.00865181610436</v>
      </c>
      <c r="R115" s="62">
        <f t="shared" si="55"/>
        <v>867.34198514943773</v>
      </c>
      <c r="S115" s="62">
        <f ca="1">AVERAGE(OFFSET($R$3,0,0,'Données projet'!$E$9+1,1))-AVERAGE(OFFSET($H$3,0,0,'Données projet'!$E$9+1,1))</f>
        <v>386.31318162381291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0.27785419841417697</v>
      </c>
      <c r="AB115" s="23">
        <f>EXP(-LN(2)/2)*AB114+(1-EXP(-LN(2)/2))/(LN(2)/2)*V115*Y115*VLOOKUP('Données projet'!$B$9,Paramètres!$A$1:$I$89,3,0)*0.475*44/12</f>
        <v>5.7068229304258429E-12</v>
      </c>
      <c r="AC115" s="24">
        <f t="shared" si="57"/>
        <v>0.27785419841988379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5.3205440053716299E-14</v>
      </c>
      <c r="AK115" s="14">
        <f t="shared" si="89"/>
        <v>8.602146238565607E-13</v>
      </c>
      <c r="AL115" s="22">
        <f t="shared" si="58"/>
        <v>1.590873277977066E-12</v>
      </c>
      <c r="AM115" s="62">
        <f t="shared" si="59"/>
        <v>293.33333333333491</v>
      </c>
      <c r="AN115" s="62">
        <f ca="1">AVERAGE(OFFSET($AM$3,0,0,'Données projet'!$E$10+1,1))-AVERAGE(OFFSET($H$3,0,0,'Données projet'!$E$10+1,1))</f>
        <v>259.74478933784656</v>
      </c>
      <c r="AO115" s="62">
        <f t="shared" si="90"/>
        <v>223.74038909289646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297.39999999999998</v>
      </c>
      <c r="O116" s="14">
        <f>N116*VLOOKUP('Données projet'!$B$9,Paramètres!$A$1:$I$89,3,0)*VLOOKUP('Données projet'!$B$9,Paramètres!$A$1:$I$89,5,0)</f>
        <v>269.08751999999993</v>
      </c>
      <c r="P116" s="14">
        <f t="shared" si="87"/>
        <v>64.65557986510305</v>
      </c>
      <c r="Q116" s="22">
        <f t="shared" si="107"/>
        <v>581.26923226505437</v>
      </c>
      <c r="R116" s="62">
        <f t="shared" si="55"/>
        <v>874.60256559838763</v>
      </c>
      <c r="S116" s="62">
        <f ca="1">AVERAGE(OFFSET($R$3,0,0,'Données projet'!$E$9+1,1))-AVERAGE(OFFSET($H$3,0,0,'Données projet'!$E$9+1,1))</f>
        <v>386.31318162381291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0.27025626074682407</v>
      </c>
      <c r="AB116" s="23">
        <f>EXP(-LN(2)/2)*AB115+(1-EXP(-LN(2)/2))/(LN(2)/2)*V116*Y116*VLOOKUP('Données projet'!$B$9,Paramètres!$A$1:$I$89,3,0)*0.475*44/12</f>
        <v>4.0353331931349984E-12</v>
      </c>
      <c r="AC116" s="24">
        <f t="shared" si="57"/>
        <v>0.2702562607508594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5.3205440053716299E-14</v>
      </c>
      <c r="AK116" s="14">
        <f t="shared" si="89"/>
        <v>8.602146238565607E-13</v>
      </c>
      <c r="AL116" s="22">
        <f t="shared" si="58"/>
        <v>1.590873277977066E-12</v>
      </c>
      <c r="AM116" s="62">
        <f t="shared" si="59"/>
        <v>293.33333333333491</v>
      </c>
      <c r="AN116" s="62">
        <f ca="1">AVERAGE(OFFSET($AM$3,0,0,'Données projet'!$E$10+1,1))-AVERAGE(OFFSET($H$3,0,0,'Données projet'!$E$10+1,1))</f>
        <v>259.74478933784656</v>
      </c>
      <c r="AO116" s="62">
        <f t="shared" si="90"/>
        <v>223.74038909289646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301.2</v>
      </c>
      <c r="O117" s="14">
        <f>N117*VLOOKUP('Données projet'!$B$9,Paramètres!$A$1:$I$89,3,0)*VLOOKUP('Données projet'!$B$9,Paramètres!$A$1:$I$89,5,0)</f>
        <v>272.52575999999993</v>
      </c>
      <c r="P117" s="14">
        <f t="shared" si="87"/>
        <v>65.385008479641868</v>
      </c>
      <c r="Q117" s="22">
        <f t="shared" si="107"/>
        <v>588.52792176870946</v>
      </c>
      <c r="R117" s="62">
        <f t="shared" si="55"/>
        <v>881.86125510204283</v>
      </c>
      <c r="S117" s="62">
        <f ca="1">AVERAGE(OFFSET($R$3,0,0,'Données projet'!$E$9+1,1))-AVERAGE(OFFSET($H$3,0,0,'Données projet'!$E$9+1,1))</f>
        <v>386.31318162381291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0.26286608908454312</v>
      </c>
      <c r="AB117" s="23">
        <f>EXP(-LN(2)/2)*AB116+(1-EXP(-LN(2)/2))/(LN(2)/2)*V117*Y117*VLOOKUP('Données projet'!$B$9,Paramètres!$A$1:$I$89,3,0)*0.475*44/12</f>
        <v>2.8534114652129215E-12</v>
      </c>
      <c r="AC117" s="24">
        <f t="shared" si="57"/>
        <v>0.2628660890873965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5.3205440053716299E-14</v>
      </c>
      <c r="AK117" s="14">
        <f t="shared" si="89"/>
        <v>8.602146238565607E-13</v>
      </c>
      <c r="AL117" s="22">
        <f t="shared" si="58"/>
        <v>1.590873277977066E-12</v>
      </c>
      <c r="AM117" s="62">
        <f t="shared" si="59"/>
        <v>293.33333333333491</v>
      </c>
      <c r="AN117" s="62">
        <f ca="1">AVERAGE(OFFSET($AM$3,0,0,'Données projet'!$E$10+1,1))-AVERAGE(OFFSET($H$3,0,0,'Données projet'!$E$10+1,1))</f>
        <v>259.74478933784656</v>
      </c>
      <c r="AO117" s="62">
        <f t="shared" si="90"/>
        <v>223.74038909289646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305</v>
      </c>
      <c r="O118" s="14">
        <f>N118*VLOOKUP('Données projet'!$B$9,Paramètres!$A$1:$I$89,3,0)*VLOOKUP('Données projet'!$B$9,Paramètres!$A$1:$I$89,5,0)</f>
        <v>275.964</v>
      </c>
      <c r="P118" s="14">
        <f t="shared" si="87"/>
        <v>66.113366665488911</v>
      </c>
      <c r="Q118" s="22">
        <f t="shared" si="107"/>
        <v>595.7847469423931</v>
      </c>
      <c r="R118" s="62">
        <f t="shared" si="55"/>
        <v>889.11808027572647</v>
      </c>
      <c r="S118" s="62">
        <f ca="1">AVERAGE(OFFSET($R$3,0,0,'Données projet'!$E$9+1,1))-AVERAGE(OFFSET($H$3,0,0,'Données projet'!$E$9+1,1))</f>
        <v>386.31318162381291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0.25567800205499946</v>
      </c>
      <c r="AB118" s="23">
        <f>EXP(-LN(2)/2)*AB117+(1-EXP(-LN(2)/2))/(LN(2)/2)*V118*Y118*VLOOKUP('Données projet'!$B$9,Paramètres!$A$1:$I$89,3,0)*0.475*44/12</f>
        <v>2.0176665965674992E-12</v>
      </c>
      <c r="AC118" s="24">
        <f t="shared" si="57"/>
        <v>0.25567800205701713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5.3205440053716299E-14</v>
      </c>
      <c r="AK118" s="14">
        <f t="shared" si="89"/>
        <v>8.602146238565607E-13</v>
      </c>
      <c r="AL118" s="22">
        <f t="shared" si="58"/>
        <v>1.590873277977066E-12</v>
      </c>
      <c r="AM118" s="62">
        <f t="shared" si="59"/>
        <v>293.33333333333491</v>
      </c>
      <c r="AN118" s="62">
        <f ca="1">AVERAGE(OFFSET($AM$3,0,0,'Données projet'!$E$10+1,1))-AVERAGE(OFFSET($H$3,0,0,'Données projet'!$E$10+1,1))</f>
        <v>259.74478933784656</v>
      </c>
      <c r="AO118" s="62">
        <f t="shared" si="90"/>
        <v>223.74038909289646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290.60000000000002</v>
      </c>
      <c r="O119" s="14">
        <f>N119*VLOOKUP('Données projet'!$B$9,Paramètres!$A$1:$I$89,3,0)*VLOOKUP('Données projet'!$B$9,Paramètres!$A$1:$I$89,5,0)</f>
        <v>262.93488000000002</v>
      </c>
      <c r="P119" s="14">
        <f t="shared" si="87"/>
        <v>63.347566493432765</v>
      </c>
      <c r="Q119" s="22">
        <f t="shared" si="107"/>
        <v>568.27526097606199</v>
      </c>
      <c r="R119" s="62">
        <f t="shared" si="55"/>
        <v>861.60859430939536</v>
      </c>
      <c r="S119" s="62">
        <f ca="1">AVERAGE(OFFSET($R$3,0,0,'Données projet'!$E$9+1,1))-AVERAGE(OFFSET($H$3,0,0,'Données projet'!$E$9+1,1))</f>
        <v>386.31318162381291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0.24868647364328372</v>
      </c>
      <c r="AB119" s="23">
        <f>EXP(-LN(2)/2)*AB118+(1-EXP(-LN(2)/2))/(LN(2)/2)*V119*Y119*VLOOKUP('Données projet'!$B$9,Paramètres!$A$1:$I$89,3,0)*0.475*44/12</f>
        <v>1.4267057326064607E-12</v>
      </c>
      <c r="AC119" s="24">
        <f t="shared" si="57"/>
        <v>0.24868647364471042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5.3205440053716299E-14</v>
      </c>
      <c r="AK119" s="14">
        <f t="shared" si="89"/>
        <v>8.602146238565607E-13</v>
      </c>
      <c r="AL119" s="22">
        <f t="shared" si="58"/>
        <v>1.590873277977066E-12</v>
      </c>
      <c r="AM119" s="62">
        <f t="shared" si="59"/>
        <v>293.33333333333491</v>
      </c>
      <c r="AN119" s="62">
        <f ca="1">AVERAGE(OFFSET($AM$3,0,0,'Données projet'!$E$10+1,1))-AVERAGE(OFFSET($H$3,0,0,'Données projet'!$E$10+1,1))</f>
        <v>259.74478933784656</v>
      </c>
      <c r="AO119" s="62">
        <f t="shared" si="90"/>
        <v>223.74038909289646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294.20000000000005</v>
      </c>
      <c r="O120" s="14">
        <f>N120*VLOOKUP('Données projet'!$B$9,Paramètres!$A$1:$I$89,3,0)*VLOOKUP('Données projet'!$B$9,Paramètres!$A$1:$I$89,5,0)</f>
        <v>266.19216000000006</v>
      </c>
      <c r="P120" s="14">
        <f t="shared" si="87"/>
        <v>64.04048272345976</v>
      </c>
      <c r="Q120" s="22">
        <f t="shared" si="107"/>
        <v>575.15518607669253</v>
      </c>
      <c r="R120" s="62">
        <f t="shared" si="55"/>
        <v>868.4885194100259</v>
      </c>
      <c r="S120" s="62">
        <f ca="1">AVERAGE(OFFSET($R$3,0,0,'Données projet'!$E$9+1,1))-AVERAGE(OFFSET($H$3,0,0,'Données projet'!$E$9+1,1))</f>
        <v>386.31318162381291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0.24188612894365485</v>
      </c>
      <c r="AB120" s="23">
        <f>EXP(-LN(2)/2)*AB119+(1-EXP(-LN(2)/2))/(LN(2)/2)*V120*Y120*VLOOKUP('Données projet'!$B$9,Paramètres!$A$1:$I$89,3,0)*0.475*44/12</f>
        <v>1.0088332982837496E-12</v>
      </c>
      <c r="AC120" s="24">
        <f t="shared" si="57"/>
        <v>0.24188612894466369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5.3205440053716299E-14</v>
      </c>
      <c r="AK120" s="14">
        <f t="shared" si="89"/>
        <v>8.602146238565607E-13</v>
      </c>
      <c r="AL120" s="22">
        <f t="shared" si="58"/>
        <v>1.590873277977066E-12</v>
      </c>
      <c r="AM120" s="62">
        <f t="shared" si="59"/>
        <v>293.33333333333491</v>
      </c>
      <c r="AN120" s="62">
        <f ca="1">AVERAGE(OFFSET($AM$3,0,0,'Données projet'!$E$10+1,1))-AVERAGE(OFFSET($H$3,0,0,'Données projet'!$E$10+1,1))</f>
        <v>259.74478933784656</v>
      </c>
      <c r="AO120" s="62">
        <f t="shared" si="90"/>
        <v>223.74038909289646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297.80000000000007</v>
      </c>
      <c r="O121" s="14">
        <f>N121*VLOOKUP('Données projet'!$B$9,Paramètres!$A$1:$I$89,3,0)*VLOOKUP('Données projet'!$B$9,Paramètres!$A$1:$I$89,5,0)</f>
        <v>269.44944000000004</v>
      </c>
      <c r="P121" s="14">
        <f t="shared" si="87"/>
        <v>64.732412683644569</v>
      </c>
      <c r="Q121" s="22">
        <f t="shared" si="107"/>
        <v>582.03339342401432</v>
      </c>
      <c r="R121" s="62">
        <f t="shared" si="55"/>
        <v>875.36672675734758</v>
      </c>
      <c r="S121" s="62">
        <f ca="1">AVERAGE(OFFSET($R$3,0,0,'Données projet'!$E$9+1,1))-AVERAGE(OFFSET($H$3,0,0,'Données projet'!$E$9+1,1))</f>
        <v>386.31318162381291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0.23527174002745194</v>
      </c>
      <c r="AB121" s="23">
        <f>EXP(-LN(2)/2)*AB120+(1-EXP(-LN(2)/2))/(LN(2)/2)*V121*Y121*VLOOKUP('Données projet'!$B$9,Paramètres!$A$1:$I$89,3,0)*0.475*44/12</f>
        <v>7.1335286630323037E-13</v>
      </c>
      <c r="AC121" s="24">
        <f t="shared" si="57"/>
        <v>0.23527174002816528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5.3205440053716299E-14</v>
      </c>
      <c r="AK121" s="14">
        <f t="shared" si="89"/>
        <v>8.602146238565607E-13</v>
      </c>
      <c r="AL121" s="22">
        <f t="shared" si="58"/>
        <v>1.590873277977066E-12</v>
      </c>
      <c r="AM121" s="62">
        <f t="shared" si="59"/>
        <v>293.33333333333491</v>
      </c>
      <c r="AN121" s="62">
        <f ca="1">AVERAGE(OFFSET($AM$3,0,0,'Données projet'!$E$10+1,1))-AVERAGE(OFFSET($H$3,0,0,'Données projet'!$E$10+1,1))</f>
        <v>259.74478933784656</v>
      </c>
      <c r="AO121" s="62">
        <f t="shared" si="90"/>
        <v>223.74038909289646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301.40000000000009</v>
      </c>
      <c r="O122" s="14">
        <f>N122*VLOOKUP('Données projet'!$B$9,Paramètres!$A$1:$I$89,3,0)*VLOOKUP('Données projet'!$B$9,Paramètres!$A$1:$I$89,5,0)</f>
        <v>272.70672000000008</v>
      </c>
      <c r="P122" s="14">
        <f t="shared" si="87"/>
        <v>65.423369675748305</v>
      </c>
      <c r="Q122" s="22">
        <f t="shared" si="107"/>
        <v>588.90990618526166</v>
      </c>
      <c r="R122" s="62">
        <f t="shared" si="55"/>
        <v>882.24323951859492</v>
      </c>
      <c r="S122" s="62">
        <f ca="1">AVERAGE(OFFSET($R$3,0,0,'Données projet'!$E$9+1,1))-AVERAGE(OFFSET($H$3,0,0,'Données projet'!$E$9+1,1))</f>
        <v>386.31318162381291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0.22883822192399816</v>
      </c>
      <c r="AB122" s="23">
        <f>EXP(-LN(2)/2)*AB121+(1-EXP(-LN(2)/2))/(LN(2)/2)*V122*Y122*VLOOKUP('Données projet'!$B$9,Paramètres!$A$1:$I$89,3,0)*0.475*44/12</f>
        <v>5.0441664914187481E-13</v>
      </c>
      <c r="AC122" s="24">
        <f t="shared" si="57"/>
        <v>0.22883822192450259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5.3205440053716299E-14</v>
      </c>
      <c r="AK122" s="14">
        <f t="shared" si="89"/>
        <v>8.602146238565607E-13</v>
      </c>
      <c r="AL122" s="22">
        <f t="shared" si="58"/>
        <v>1.590873277977066E-12</v>
      </c>
      <c r="AM122" s="62">
        <f t="shared" si="59"/>
        <v>293.33333333333491</v>
      </c>
      <c r="AN122" s="62">
        <f ca="1">AVERAGE(OFFSET($AM$3,0,0,'Données projet'!$E$10+1,1))-AVERAGE(OFFSET($H$3,0,0,'Données projet'!$E$10+1,1))</f>
        <v>259.74478933784656</v>
      </c>
      <c r="AO122" s="62">
        <f t="shared" si="90"/>
        <v>223.74038909289646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305.00000000000011</v>
      </c>
      <c r="O123" s="14">
        <f>N123*VLOOKUP('Données projet'!$B$9,Paramètres!$A$1:$I$89,3,0)*VLOOKUP('Données projet'!$B$9,Paramètres!$A$1:$I$89,5,0)</f>
        <v>275.96400000000011</v>
      </c>
      <c r="P123" s="14">
        <f t="shared" si="87"/>
        <v>66.113366665488911</v>
      </c>
      <c r="Q123" s="22">
        <f t="shared" si="107"/>
        <v>595.78474694239333</v>
      </c>
      <c r="R123" s="62">
        <f t="shared" si="55"/>
        <v>889.1180802757267</v>
      </c>
      <c r="S123" s="62">
        <f ca="1">AVERAGE(OFFSET($R$3,0,0,'Données projet'!$E$9+1,1))-AVERAGE(OFFSET($H$3,0,0,'Données projet'!$E$9+1,1))</f>
        <v>386.31318162381291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305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0.22258062871140735</v>
      </c>
      <c r="AB123" s="23">
        <f>EXP(-LN(2)/2)*AB122+(1-EXP(-LN(2)/2))/(LN(2)/2)*V123*Y123*VLOOKUP('Données projet'!$B$9,Paramètres!$A$1:$I$89,3,0)*0.475*44/12</f>
        <v>3.5667643315161518E-13</v>
      </c>
      <c r="AC123" s="24">
        <f t="shared" si="57"/>
        <v>0.22258062871176404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5.3205440053716299E-14</v>
      </c>
      <c r="AK123" s="14">
        <f t="shared" si="89"/>
        <v>8.602146238565607E-13</v>
      </c>
      <c r="AL123" s="22">
        <f t="shared" si="58"/>
        <v>1.590873277977066E-12</v>
      </c>
      <c r="AM123" s="62">
        <f t="shared" si="59"/>
        <v>293.33333333333491</v>
      </c>
      <c r="AN123" s="62">
        <f ca="1">AVERAGE(OFFSET($AM$3,0,0,'Données projet'!$E$10+1,1))-AVERAGE(OFFSET($H$3,0,0,'Données projet'!$E$10+1,1))</f>
        <v>259.74478933784656</v>
      </c>
      <c r="AO123" s="62">
        <f t="shared" si="90"/>
        <v>223.74038909289646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386.31318162381291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0.21649414971428738</v>
      </c>
      <c r="AB124" s="23">
        <f>EXP(-LN(2)/2)*AB123+(1-EXP(-LN(2)/2))/(LN(2)/2)*V124*Y124*VLOOKUP('Données projet'!$B$9,Paramètres!$A$1:$I$89,3,0)*0.475*44/12</f>
        <v>2.522083245709374E-13</v>
      </c>
      <c r="AC124" s="24">
        <f t="shared" si="57"/>
        <v>0.21649414971453959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5.3205440053716299E-14</v>
      </c>
      <c r="AK124" s="14">
        <f t="shared" si="89"/>
        <v>8.602146238565607E-13</v>
      </c>
      <c r="AL124" s="22">
        <f t="shared" si="58"/>
        <v>1.590873277977066E-12</v>
      </c>
      <c r="AM124" s="62">
        <f t="shared" si="59"/>
        <v>293.33333333333491</v>
      </c>
      <c r="AN124" s="62">
        <f ca="1">AVERAGE(OFFSET($AM$3,0,0,'Données projet'!$E$10+1,1))-AVERAGE(OFFSET($H$3,0,0,'Données projet'!$E$10+1,1))</f>
        <v>259.74478933784656</v>
      </c>
      <c r="AO124" s="62">
        <f t="shared" si="90"/>
        <v>223.74038909289646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386.31318162381291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0.21057410580541766</v>
      </c>
      <c r="AB125" s="23">
        <f>EXP(-LN(2)/2)*AB124+(1-EXP(-LN(2)/2))/(LN(2)/2)*V125*Y125*VLOOKUP('Données projet'!$B$9,Paramètres!$A$1:$I$89,3,0)*0.475*44/12</f>
        <v>1.7833821657580759E-13</v>
      </c>
      <c r="AC125" s="24">
        <f t="shared" si="57"/>
        <v>0.21057410580559599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5.3205440053716299E-14</v>
      </c>
      <c r="AK125" s="14">
        <f t="shared" si="89"/>
        <v>8.602146238565607E-13</v>
      </c>
      <c r="AL125" s="22">
        <f t="shared" si="58"/>
        <v>1.590873277977066E-12</v>
      </c>
      <c r="AM125" s="62">
        <f t="shared" si="59"/>
        <v>293.33333333333491</v>
      </c>
      <c r="AN125" s="62">
        <f ca="1">AVERAGE(OFFSET($AM$3,0,0,'Données projet'!$E$10+1,1))-AVERAGE(OFFSET($H$3,0,0,'Données projet'!$E$10+1,1))</f>
        <v>259.74478933784656</v>
      </c>
      <c r="AO125" s="62">
        <f t="shared" si="90"/>
        <v>223.74038909289646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386.31318162381291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0.20481594580855755</v>
      </c>
      <c r="AB126" s="23">
        <f>EXP(-LN(2)/2)*AB125+(1-EXP(-LN(2)/2))/(LN(2)/2)*V126*Y126*VLOOKUP('Données projet'!$B$9,Paramètres!$A$1:$I$89,3,0)*0.475*44/12</f>
        <v>1.261041622854687E-13</v>
      </c>
      <c r="AC126" s="24">
        <f t="shared" si="57"/>
        <v>0.20481594580868365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5.3205440053716299E-14</v>
      </c>
      <c r="AK126" s="14">
        <f t="shared" si="89"/>
        <v>8.602146238565607E-13</v>
      </c>
      <c r="AL126" s="22">
        <f t="shared" si="58"/>
        <v>1.590873277977066E-12</v>
      </c>
      <c r="AM126" s="62">
        <f t="shared" si="59"/>
        <v>293.33333333333491</v>
      </c>
      <c r="AN126" s="62">
        <f ca="1">AVERAGE(OFFSET($AM$3,0,0,'Données projet'!$E$10+1,1))-AVERAGE(OFFSET($H$3,0,0,'Données projet'!$E$10+1,1))</f>
        <v>259.74478933784656</v>
      </c>
      <c r="AO126" s="62">
        <f t="shared" si="90"/>
        <v>223.74038909289646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386.31318162381291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0.19921524299962007</v>
      </c>
      <c r="AB127" s="23">
        <f>EXP(-LN(2)/2)*AB126+(1-EXP(-LN(2)/2))/(LN(2)/2)*V127*Y127*VLOOKUP('Données projet'!$B$9,Paramètres!$A$1:$I$89,3,0)*0.475*44/12</f>
        <v>8.9169108287903796E-14</v>
      </c>
      <c r="AC127" s="24">
        <f t="shared" si="57"/>
        <v>0.19921524299970925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5.3205440053716299E-14</v>
      </c>
      <c r="AK127" s="14">
        <f t="shared" si="89"/>
        <v>8.602146238565607E-13</v>
      </c>
      <c r="AL127" s="22">
        <f t="shared" si="58"/>
        <v>1.590873277977066E-12</v>
      </c>
      <c r="AM127" s="62">
        <f t="shared" si="59"/>
        <v>293.33333333333491</v>
      </c>
      <c r="AN127" s="62">
        <f ca="1">AVERAGE(OFFSET($AM$3,0,0,'Données projet'!$E$10+1,1))-AVERAGE(OFFSET($H$3,0,0,'Données projet'!$E$10+1,1))</f>
        <v>259.74478933784656</v>
      </c>
      <c r="AO127" s="62">
        <f t="shared" si="90"/>
        <v>223.74038909289646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386.31318162381291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0.19376769170352115</v>
      </c>
      <c r="AB128" s="23">
        <f>EXP(-LN(2)/2)*AB127+(1-EXP(-LN(2)/2))/(LN(2)/2)*V128*Y128*VLOOKUP('Données projet'!$B$9,Paramètres!$A$1:$I$89,3,0)*0.475*44/12</f>
        <v>6.3052081142734351E-14</v>
      </c>
      <c r="AC128" s="24">
        <f t="shared" si="57"/>
        <v>0.19376769170358421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5.3205440053716299E-14</v>
      </c>
      <c r="AK128" s="14">
        <f t="shared" si="89"/>
        <v>8.602146238565607E-13</v>
      </c>
      <c r="AL128" s="22">
        <f t="shared" si="58"/>
        <v>1.590873277977066E-12</v>
      </c>
      <c r="AM128" s="62">
        <f t="shared" si="59"/>
        <v>293.33333333333491</v>
      </c>
      <c r="AN128" s="62">
        <f ca="1">AVERAGE(OFFSET($AM$3,0,0,'Données projet'!$E$10+1,1))-AVERAGE(OFFSET($H$3,0,0,'Données projet'!$E$10+1,1))</f>
        <v>259.74478933784656</v>
      </c>
      <c r="AO128" s="62">
        <f t="shared" si="90"/>
        <v>223.74038909289646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386.31318162381291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0.18846910398408831</v>
      </c>
      <c r="AB129" s="23">
        <f>EXP(-LN(2)/2)*AB128+(1-EXP(-LN(2)/2))/(LN(2)/2)*V129*Y129*VLOOKUP('Données projet'!$B$9,Paramètres!$A$1:$I$89,3,0)*0.475*44/12</f>
        <v>4.4584554143951898E-14</v>
      </c>
      <c r="AC129" s="24">
        <f t="shared" si="57"/>
        <v>0.18846910398413289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5.3205440053716299E-14</v>
      </c>
      <c r="AK129" s="14">
        <f t="shared" si="89"/>
        <v>8.602146238565607E-13</v>
      </c>
      <c r="AL129" s="22">
        <f t="shared" si="58"/>
        <v>1.590873277977066E-12</v>
      </c>
      <c r="AM129" s="62">
        <f t="shared" si="59"/>
        <v>293.33333333333491</v>
      </c>
      <c r="AN129" s="62">
        <f ca="1">AVERAGE(OFFSET($AM$3,0,0,'Données projet'!$E$10+1,1))-AVERAGE(OFFSET($H$3,0,0,'Données projet'!$E$10+1,1))</f>
        <v>259.74478933784656</v>
      </c>
      <c r="AO129" s="62">
        <f t="shared" si="90"/>
        <v>223.74038909289646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386.31318162381291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0.18331540642448399</v>
      </c>
      <c r="AB130" s="23">
        <f>EXP(-LN(2)/2)*AB129+(1-EXP(-LN(2)/2))/(LN(2)/2)*V130*Y130*VLOOKUP('Données projet'!$B$9,Paramètres!$A$1:$I$89,3,0)*0.475*44/12</f>
        <v>3.1526040571367175E-14</v>
      </c>
      <c r="AC130" s="24">
        <f t="shared" si="57"/>
        <v>0.18331540642451552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5.3205440053716299E-14</v>
      </c>
      <c r="AK130" s="14">
        <f t="shared" si="89"/>
        <v>8.602146238565607E-13</v>
      </c>
      <c r="AL130" s="22">
        <f t="shared" si="58"/>
        <v>1.590873277977066E-12</v>
      </c>
      <c r="AM130" s="62">
        <f t="shared" si="59"/>
        <v>293.33333333333491</v>
      </c>
      <c r="AN130" s="62">
        <f ca="1">AVERAGE(OFFSET($AM$3,0,0,'Données projet'!$E$10+1,1))-AVERAGE(OFFSET($H$3,0,0,'Données projet'!$E$10+1,1))</f>
        <v>259.74478933784656</v>
      </c>
      <c r="AO130" s="62">
        <f t="shared" si="90"/>
        <v>223.74038909289646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386.31318162381291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0.17830263699566823</v>
      </c>
      <c r="AB131" s="23">
        <f>EXP(-LN(2)/2)*AB130+(1-EXP(-LN(2)/2))/(LN(2)/2)*V131*Y131*VLOOKUP('Données projet'!$B$9,Paramètres!$A$1:$I$89,3,0)*0.475*44/12</f>
        <v>2.2292277071975949E-14</v>
      </c>
      <c r="AC131" s="24">
        <f t="shared" si="57"/>
        <v>0.17830263699569052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5.3205440053716299E-14</v>
      </c>
      <c r="AK131" s="14">
        <f t="shared" si="89"/>
        <v>8.602146238565607E-13</v>
      </c>
      <c r="AL131" s="22">
        <f t="shared" si="58"/>
        <v>1.590873277977066E-12</v>
      </c>
      <c r="AM131" s="62">
        <f t="shared" si="59"/>
        <v>293.33333333333491</v>
      </c>
      <c r="AN131" s="62">
        <f ca="1">AVERAGE(OFFSET($AM$3,0,0,'Données projet'!$E$10+1,1))-AVERAGE(OFFSET($H$3,0,0,'Données projet'!$E$10+1,1))</f>
        <v>259.74478933784656</v>
      </c>
      <c r="AO131" s="62">
        <f t="shared" si="90"/>
        <v>223.74038909289646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386.31318162381291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0.17342694201049352</v>
      </c>
      <c r="AB132" s="23">
        <f>EXP(-LN(2)/2)*AB131+(1-EXP(-LN(2)/2))/(LN(2)/2)*V132*Y132*VLOOKUP('Données projet'!$B$9,Paramètres!$A$1:$I$89,3,0)*0.475*44/12</f>
        <v>1.5763020285683588E-14</v>
      </c>
      <c r="AC132" s="24">
        <f t="shared" ref="AC132:AC153" si="111">SUM(Z132:AB132)</f>
        <v>0.17342694201050929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5.3205440053716299E-14</v>
      </c>
      <c r="AK132" s="14">
        <f t="shared" si="89"/>
        <v>8.602146238565607E-13</v>
      </c>
      <c r="AL132" s="22">
        <f t="shared" ref="AL132:AL153" si="112">(AJ132+AK132)*0.475*44/12</f>
        <v>1.590873277977066E-12</v>
      </c>
      <c r="AM132" s="62">
        <f t="shared" ref="AM132:AM195" si="113">AL132+(AD132+AE132)*44/12</f>
        <v>293.33333333333491</v>
      </c>
      <c r="AN132" s="62">
        <f ca="1">AVERAGE(OFFSET($AM$3,0,0,'Données projet'!$E$10+1,1))-AVERAGE(OFFSET($H$3,0,0,'Données projet'!$E$10+1,1))</f>
        <v>259.74478933784656</v>
      </c>
      <c r="AO132" s="62">
        <f t="shared" si="90"/>
        <v>223.74038909289646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386.31318162381291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0.16868457316109006</v>
      </c>
      <c r="AB133" s="23">
        <f>EXP(-LN(2)/2)*AB132+(1-EXP(-LN(2)/2))/(LN(2)/2)*V133*Y133*VLOOKUP('Données projet'!$B$9,Paramètres!$A$1:$I$89,3,0)*0.475*44/12</f>
        <v>1.1146138535987975E-14</v>
      </c>
      <c r="AC133" s="24">
        <f t="shared" si="111"/>
        <v>0.16868457316110122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5.3205440053716299E-14</v>
      </c>
      <c r="AK133" s="14">
        <f t="shared" ref="AK133:AK153" si="143">EXP(-1.0587+0.8836*LN(AJ133)+0.284)</f>
        <v>8.602146238565607E-13</v>
      </c>
      <c r="AL133" s="22">
        <f t="shared" si="112"/>
        <v>1.590873277977066E-12</v>
      </c>
      <c r="AM133" s="62">
        <f t="shared" si="113"/>
        <v>293.33333333333491</v>
      </c>
      <c r="AN133" s="62">
        <f ca="1">AVERAGE(OFFSET($AM$3,0,0,'Données projet'!$E$10+1,1))-AVERAGE(OFFSET($H$3,0,0,'Données projet'!$E$10+1,1))</f>
        <v>259.74478933784656</v>
      </c>
      <c r="AO133" s="62">
        <f t="shared" ref="AO133:AO196" si="144">$AO$3</f>
        <v>223.74038909289646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386.31318162381291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0.16407188463726388</v>
      </c>
      <c r="AB134" s="23">
        <f>EXP(-LN(2)/2)*AB133+(1-EXP(-LN(2)/2))/(LN(2)/2)*V134*Y134*VLOOKUP('Données projet'!$B$9,Paramètres!$A$1:$I$89,3,0)*0.475*44/12</f>
        <v>7.8815101428417938E-15</v>
      </c>
      <c r="AC134" s="24">
        <f t="shared" si="111"/>
        <v>0.16407188463727176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5.3205440053716299E-14</v>
      </c>
      <c r="AK134" s="14">
        <f t="shared" si="143"/>
        <v>8.602146238565607E-13</v>
      </c>
      <c r="AL134" s="22">
        <f t="shared" si="112"/>
        <v>1.590873277977066E-12</v>
      </c>
      <c r="AM134" s="62">
        <f t="shared" si="113"/>
        <v>293.33333333333491</v>
      </c>
      <c r="AN134" s="62">
        <f ca="1">AVERAGE(OFFSET($AM$3,0,0,'Données projet'!$E$10+1,1))-AVERAGE(OFFSET($H$3,0,0,'Données projet'!$E$10+1,1))</f>
        <v>259.74478933784656</v>
      </c>
      <c r="AO134" s="62">
        <f t="shared" si="144"/>
        <v>223.74038909289646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386.31318162381291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0.15958533032369249</v>
      </c>
      <c r="AB135" s="23">
        <f>EXP(-LN(2)/2)*AB134+(1-EXP(-LN(2)/2))/(LN(2)/2)*V135*Y135*VLOOKUP('Données projet'!$B$9,Paramètres!$A$1:$I$89,3,0)*0.475*44/12</f>
        <v>5.5730692679939873E-15</v>
      </c>
      <c r="AC135" s="24">
        <f t="shared" si="111"/>
        <v>0.15958533032369807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5.3205440053716299E-14</v>
      </c>
      <c r="AK135" s="14">
        <f t="shared" si="143"/>
        <v>8.602146238565607E-13</v>
      </c>
      <c r="AL135" s="22">
        <f t="shared" si="112"/>
        <v>1.590873277977066E-12</v>
      </c>
      <c r="AM135" s="62">
        <f t="shared" si="113"/>
        <v>293.33333333333491</v>
      </c>
      <c r="AN135" s="62">
        <f ca="1">AVERAGE(OFFSET($AM$3,0,0,'Données projet'!$E$10+1,1))-AVERAGE(OFFSET($H$3,0,0,'Données projet'!$E$10+1,1))</f>
        <v>259.74478933784656</v>
      </c>
      <c r="AO135" s="62">
        <f t="shared" si="144"/>
        <v>223.74038909289646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386.31318162381291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0.15522146107376333</v>
      </c>
      <c r="AB136" s="23">
        <f>EXP(-LN(2)/2)*AB135+(1-EXP(-LN(2)/2))/(LN(2)/2)*V136*Y136*VLOOKUP('Données projet'!$B$9,Paramètres!$A$1:$I$89,3,0)*0.475*44/12</f>
        <v>3.9407550714208969E-15</v>
      </c>
      <c r="AC136" s="24">
        <f t="shared" si="111"/>
        <v>0.15522146107376728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5.3205440053716299E-14</v>
      </c>
      <c r="AK136" s="14">
        <f t="shared" si="143"/>
        <v>8.602146238565607E-13</v>
      </c>
      <c r="AL136" s="22">
        <f t="shared" si="112"/>
        <v>1.590873277977066E-12</v>
      </c>
      <c r="AM136" s="62">
        <f t="shared" si="113"/>
        <v>293.33333333333491</v>
      </c>
      <c r="AN136" s="62">
        <f ca="1">AVERAGE(OFFSET($AM$3,0,0,'Données projet'!$E$10+1,1))-AVERAGE(OFFSET($H$3,0,0,'Données projet'!$E$10+1,1))</f>
        <v>259.74478933784656</v>
      </c>
      <c r="AO136" s="62">
        <f t="shared" si="144"/>
        <v>223.74038909289646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386.31318162381291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0.1509769220579594</v>
      </c>
      <c r="AB137" s="23">
        <f>EXP(-LN(2)/2)*AB136+(1-EXP(-LN(2)/2))/(LN(2)/2)*V137*Y137*VLOOKUP('Données projet'!$B$9,Paramètres!$A$1:$I$89,3,0)*0.475*44/12</f>
        <v>2.7865346339969936E-15</v>
      </c>
      <c r="AC137" s="24">
        <f t="shared" si="111"/>
        <v>0.15097692205796218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5.3205440053716299E-14</v>
      </c>
      <c r="AK137" s="14">
        <f t="shared" si="143"/>
        <v>8.602146238565607E-13</v>
      </c>
      <c r="AL137" s="22">
        <f t="shared" si="112"/>
        <v>1.590873277977066E-12</v>
      </c>
      <c r="AM137" s="62">
        <f t="shared" si="113"/>
        <v>293.33333333333491</v>
      </c>
      <c r="AN137" s="62">
        <f ca="1">AVERAGE(OFFSET($AM$3,0,0,'Données projet'!$E$10+1,1))-AVERAGE(OFFSET($H$3,0,0,'Données projet'!$E$10+1,1))</f>
        <v>259.74478933784656</v>
      </c>
      <c r="AO137" s="62">
        <f t="shared" si="144"/>
        <v>223.74038909289646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386.31318162381291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0.14684845018475323</v>
      </c>
      <c r="AB138" s="23">
        <f>EXP(-LN(2)/2)*AB137+(1-EXP(-LN(2)/2))/(LN(2)/2)*V138*Y138*VLOOKUP('Données projet'!$B$9,Paramètres!$A$1:$I$89,3,0)*0.475*44/12</f>
        <v>1.9703775357104485E-15</v>
      </c>
      <c r="AC138" s="24">
        <f t="shared" si="111"/>
        <v>0.1468484501847552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5.3205440053716299E-14</v>
      </c>
      <c r="AK138" s="14">
        <f t="shared" si="143"/>
        <v>8.602146238565607E-13</v>
      </c>
      <c r="AL138" s="22">
        <f t="shared" si="112"/>
        <v>1.590873277977066E-12</v>
      </c>
      <c r="AM138" s="62">
        <f t="shared" si="113"/>
        <v>293.33333333333491</v>
      </c>
      <c r="AN138" s="62">
        <f ca="1">AVERAGE(OFFSET($AM$3,0,0,'Données projet'!$E$10+1,1))-AVERAGE(OFFSET($H$3,0,0,'Données projet'!$E$10+1,1))</f>
        <v>259.74478933784656</v>
      </c>
      <c r="AO138" s="62">
        <f t="shared" si="144"/>
        <v>223.74038909289646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386.31318162381291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0.14283287159202679</v>
      </c>
      <c r="AB139" s="23">
        <f>EXP(-LN(2)/2)*AB138+(1-EXP(-LN(2)/2))/(LN(2)/2)*V139*Y139*VLOOKUP('Données projet'!$B$9,Paramètres!$A$1:$I$89,3,0)*0.475*44/12</f>
        <v>1.3932673169984968E-15</v>
      </c>
      <c r="AC139" s="24">
        <f t="shared" si="111"/>
        <v>0.14283287159202818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5.3205440053716299E-14</v>
      </c>
      <c r="AK139" s="14">
        <f t="shared" si="143"/>
        <v>8.602146238565607E-13</v>
      </c>
      <c r="AL139" s="22">
        <f t="shared" si="112"/>
        <v>1.590873277977066E-12</v>
      </c>
      <c r="AM139" s="62">
        <f t="shared" si="113"/>
        <v>293.33333333333491</v>
      </c>
      <c r="AN139" s="62">
        <f ca="1">AVERAGE(OFFSET($AM$3,0,0,'Données projet'!$E$10+1,1))-AVERAGE(OFFSET($H$3,0,0,'Données projet'!$E$10+1,1))</f>
        <v>259.74478933784656</v>
      </c>
      <c r="AO139" s="62">
        <f t="shared" si="144"/>
        <v>223.74038909289646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386.31318162381291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0.13892709920708854</v>
      </c>
      <c r="AB140" s="23">
        <f>EXP(-LN(2)/2)*AB139+(1-EXP(-LN(2)/2))/(LN(2)/2)*V140*Y140*VLOOKUP('Données projet'!$B$9,Paramètres!$A$1:$I$89,3,0)*0.475*44/12</f>
        <v>9.8518876785522423E-16</v>
      </c>
      <c r="AC140" s="24">
        <f t="shared" si="111"/>
        <v>0.13892709920708951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5.3205440053716299E-14</v>
      </c>
      <c r="AK140" s="14">
        <f t="shared" si="143"/>
        <v>8.602146238565607E-13</v>
      </c>
      <c r="AL140" s="22">
        <f t="shared" si="112"/>
        <v>1.590873277977066E-12</v>
      </c>
      <c r="AM140" s="62">
        <f t="shared" si="113"/>
        <v>293.33333333333491</v>
      </c>
      <c r="AN140" s="62">
        <f ca="1">AVERAGE(OFFSET($AM$3,0,0,'Données projet'!$E$10+1,1))-AVERAGE(OFFSET($H$3,0,0,'Données projet'!$E$10+1,1))</f>
        <v>259.74478933784656</v>
      </c>
      <c r="AO140" s="62">
        <f t="shared" si="144"/>
        <v>223.74038909289646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386.31318162381291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0.13512813037341206</v>
      </c>
      <c r="AB141" s="23">
        <f>EXP(-LN(2)/2)*AB140+(1-EXP(-LN(2)/2))/(LN(2)/2)*V141*Y141*VLOOKUP('Données projet'!$B$9,Paramètres!$A$1:$I$89,3,0)*0.475*44/12</f>
        <v>6.9663365849924841E-16</v>
      </c>
      <c r="AC141" s="24">
        <f t="shared" si="111"/>
        <v>0.13512813037341276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5.3205440053716299E-14</v>
      </c>
      <c r="AK141" s="14">
        <f t="shared" si="143"/>
        <v>8.602146238565607E-13</v>
      </c>
      <c r="AL141" s="22">
        <f t="shared" si="112"/>
        <v>1.590873277977066E-12</v>
      </c>
      <c r="AM141" s="62">
        <f t="shared" si="113"/>
        <v>293.33333333333491</v>
      </c>
      <c r="AN141" s="62">
        <f ca="1">AVERAGE(OFFSET($AM$3,0,0,'Données projet'!$E$10+1,1))-AVERAGE(OFFSET($H$3,0,0,'Données projet'!$E$10+1,1))</f>
        <v>259.74478933784656</v>
      </c>
      <c r="AO141" s="62">
        <f t="shared" si="144"/>
        <v>223.74038909289646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386.31318162381291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0.13143304454227159</v>
      </c>
      <c r="AB142" s="23">
        <f>EXP(-LN(2)/2)*AB141+(1-EXP(-LN(2)/2))/(LN(2)/2)*V142*Y142*VLOOKUP('Données projet'!$B$9,Paramètres!$A$1:$I$89,3,0)*0.475*44/12</f>
        <v>4.9259438392761211E-16</v>
      </c>
      <c r="AC142" s="24">
        <f t="shared" si="111"/>
        <v>0.13143304454227209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5.3205440053716299E-14</v>
      </c>
      <c r="AK142" s="14">
        <f t="shared" si="143"/>
        <v>8.602146238565607E-13</v>
      </c>
      <c r="AL142" s="22">
        <f t="shared" si="112"/>
        <v>1.590873277977066E-12</v>
      </c>
      <c r="AM142" s="62">
        <f t="shared" si="113"/>
        <v>293.33333333333491</v>
      </c>
      <c r="AN142" s="62">
        <f ca="1">AVERAGE(OFFSET($AM$3,0,0,'Données projet'!$E$10+1,1))-AVERAGE(OFFSET($H$3,0,0,'Données projet'!$E$10+1,1))</f>
        <v>259.74478933784656</v>
      </c>
      <c r="AO142" s="62">
        <f t="shared" si="144"/>
        <v>223.74038909289646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386.31318162381291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0.12783900102749976</v>
      </c>
      <c r="AB143" s="23">
        <f>EXP(-LN(2)/2)*AB142+(1-EXP(-LN(2)/2))/(LN(2)/2)*V143*Y143*VLOOKUP('Données projet'!$B$9,Paramètres!$A$1:$I$89,3,0)*0.475*44/12</f>
        <v>3.483168292496242E-16</v>
      </c>
      <c r="AC143" s="24">
        <f t="shared" si="111"/>
        <v>0.12783900102750012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5.3205440053716299E-14</v>
      </c>
      <c r="AK143" s="14">
        <f t="shared" si="143"/>
        <v>8.602146238565607E-13</v>
      </c>
      <c r="AL143" s="22">
        <f t="shared" si="112"/>
        <v>1.590873277977066E-12</v>
      </c>
      <c r="AM143" s="62">
        <f t="shared" si="113"/>
        <v>293.33333333333491</v>
      </c>
      <c r="AN143" s="62">
        <f ca="1">AVERAGE(OFFSET($AM$3,0,0,'Données projet'!$E$10+1,1))-AVERAGE(OFFSET($H$3,0,0,'Données projet'!$E$10+1,1))</f>
        <v>259.74478933784656</v>
      </c>
      <c r="AO143" s="62">
        <f t="shared" si="144"/>
        <v>223.74038909289646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386.31318162381291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0.12434323682164189</v>
      </c>
      <c r="AB144" s="23">
        <f>EXP(-LN(2)/2)*AB143+(1-EXP(-LN(2)/2))/(LN(2)/2)*V144*Y144*VLOOKUP('Données projet'!$B$9,Paramètres!$A$1:$I$89,3,0)*0.475*44/12</f>
        <v>2.4629719196380606E-16</v>
      </c>
      <c r="AC144" s="24">
        <f t="shared" si="111"/>
        <v>0.12434323682164214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5.3205440053716299E-14</v>
      </c>
      <c r="AK144" s="14">
        <f t="shared" si="143"/>
        <v>8.602146238565607E-13</v>
      </c>
      <c r="AL144" s="22">
        <f t="shared" si="112"/>
        <v>1.590873277977066E-12</v>
      </c>
      <c r="AM144" s="62">
        <f t="shared" si="113"/>
        <v>293.33333333333491</v>
      </c>
      <c r="AN144" s="62">
        <f ca="1">AVERAGE(OFFSET($AM$3,0,0,'Données projet'!$E$10+1,1))-AVERAGE(OFFSET($H$3,0,0,'Données projet'!$E$10+1,1))</f>
        <v>259.74478933784656</v>
      </c>
      <c r="AO144" s="62">
        <f t="shared" si="144"/>
        <v>223.74038909289646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386.31318162381291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0.12094306447182746</v>
      </c>
      <c r="AB145" s="23">
        <f>EXP(-LN(2)/2)*AB144+(1-EXP(-LN(2)/2))/(LN(2)/2)*V145*Y145*VLOOKUP('Données projet'!$B$9,Paramètres!$A$1:$I$89,3,0)*0.475*44/12</f>
        <v>1.741584146248121E-16</v>
      </c>
      <c r="AC145" s="24">
        <f t="shared" si="111"/>
        <v>0.12094306447182764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5.3205440053716299E-14</v>
      </c>
      <c r="AK145" s="14">
        <f t="shared" si="143"/>
        <v>8.602146238565607E-13</v>
      </c>
      <c r="AL145" s="22">
        <f t="shared" si="112"/>
        <v>1.590873277977066E-12</v>
      </c>
      <c r="AM145" s="62">
        <f t="shared" si="113"/>
        <v>293.33333333333491</v>
      </c>
      <c r="AN145" s="62">
        <f ca="1">AVERAGE(OFFSET($AM$3,0,0,'Données projet'!$E$10+1,1))-AVERAGE(OFFSET($H$3,0,0,'Données projet'!$E$10+1,1))</f>
        <v>259.74478933784656</v>
      </c>
      <c r="AO145" s="62">
        <f t="shared" si="144"/>
        <v>223.74038909289646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386.31318162381291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0.117635870013726</v>
      </c>
      <c r="AB146" s="23">
        <f>EXP(-LN(2)/2)*AB145+(1-EXP(-LN(2)/2))/(LN(2)/2)*V146*Y146*VLOOKUP('Données projet'!$B$9,Paramètres!$A$1:$I$89,3,0)*0.475*44/12</f>
        <v>1.2314859598190303E-16</v>
      </c>
      <c r="AC146" s="24">
        <f t="shared" si="111"/>
        <v>0.11763587001372612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5.3205440053716299E-14</v>
      </c>
      <c r="AK146" s="14">
        <f t="shared" si="143"/>
        <v>8.602146238565607E-13</v>
      </c>
      <c r="AL146" s="22">
        <f t="shared" si="112"/>
        <v>1.590873277977066E-12</v>
      </c>
      <c r="AM146" s="62">
        <f t="shared" si="113"/>
        <v>293.33333333333491</v>
      </c>
      <c r="AN146" s="62">
        <f ca="1">AVERAGE(OFFSET($AM$3,0,0,'Données projet'!$E$10+1,1))-AVERAGE(OFFSET($H$3,0,0,'Données projet'!$E$10+1,1))</f>
        <v>259.74478933784656</v>
      </c>
      <c r="AO146" s="62">
        <f t="shared" si="144"/>
        <v>223.74038909289646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386.31318162381291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0.11441911096199911</v>
      </c>
      <c r="AB147" s="23">
        <f>EXP(-LN(2)/2)*AB146+(1-EXP(-LN(2)/2))/(LN(2)/2)*V147*Y147*VLOOKUP('Données projet'!$B$9,Paramètres!$A$1:$I$89,3,0)*0.475*44/12</f>
        <v>8.7079207312406051E-17</v>
      </c>
      <c r="AC147" s="24">
        <f t="shared" si="111"/>
        <v>0.11441911096199919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5.3205440053716299E-14</v>
      </c>
      <c r="AK147" s="14">
        <f t="shared" si="143"/>
        <v>8.602146238565607E-13</v>
      </c>
      <c r="AL147" s="22">
        <f t="shared" si="112"/>
        <v>1.590873277977066E-12</v>
      </c>
      <c r="AM147" s="62">
        <f t="shared" si="113"/>
        <v>293.33333333333491</v>
      </c>
      <c r="AN147" s="62">
        <f ca="1">AVERAGE(OFFSET($AM$3,0,0,'Données projet'!$E$10+1,1))-AVERAGE(OFFSET($H$3,0,0,'Données projet'!$E$10+1,1))</f>
        <v>259.74478933784656</v>
      </c>
      <c r="AO147" s="62">
        <f t="shared" si="144"/>
        <v>223.74038909289646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386.31318162381291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0.1112903143557037</v>
      </c>
      <c r="AB148" s="23">
        <f>EXP(-LN(2)/2)*AB147+(1-EXP(-LN(2)/2))/(LN(2)/2)*V148*Y148*VLOOKUP('Données projet'!$B$9,Paramètres!$A$1:$I$89,3,0)*0.475*44/12</f>
        <v>6.1574297990951514E-17</v>
      </c>
      <c r="AC148" s="24">
        <f t="shared" si="111"/>
        <v>0.11129031435570376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5.3205440053716299E-14</v>
      </c>
      <c r="AK148" s="14">
        <f t="shared" si="143"/>
        <v>8.602146238565607E-13</v>
      </c>
      <c r="AL148" s="22">
        <f t="shared" si="112"/>
        <v>1.590873277977066E-12</v>
      </c>
      <c r="AM148" s="62">
        <f t="shared" si="113"/>
        <v>293.33333333333491</v>
      </c>
      <c r="AN148" s="62">
        <f ca="1">AVERAGE(OFFSET($AM$3,0,0,'Données projet'!$E$10+1,1))-AVERAGE(OFFSET($H$3,0,0,'Données projet'!$E$10+1,1))</f>
        <v>259.74478933784656</v>
      </c>
      <c r="AO148" s="62">
        <f t="shared" si="144"/>
        <v>223.74038909289646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386.31318162381291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0.10824707485714372</v>
      </c>
      <c r="AB149" s="23">
        <f>EXP(-LN(2)/2)*AB148+(1-EXP(-LN(2)/2))/(LN(2)/2)*V149*Y149*VLOOKUP('Données projet'!$B$9,Paramètres!$A$1:$I$89,3,0)*0.475*44/12</f>
        <v>4.3539603656203025E-17</v>
      </c>
      <c r="AC149" s="24">
        <f t="shared" si="111"/>
        <v>0.10824707485714376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5.3205440053716299E-14</v>
      </c>
      <c r="AK149" s="14">
        <f t="shared" si="143"/>
        <v>8.602146238565607E-13</v>
      </c>
      <c r="AL149" s="22">
        <f t="shared" si="112"/>
        <v>1.590873277977066E-12</v>
      </c>
      <c r="AM149" s="62">
        <f t="shared" si="113"/>
        <v>293.33333333333491</v>
      </c>
      <c r="AN149" s="62">
        <f ca="1">AVERAGE(OFFSET($AM$3,0,0,'Données projet'!$E$10+1,1))-AVERAGE(OFFSET($H$3,0,0,'Données projet'!$E$10+1,1))</f>
        <v>259.74478933784656</v>
      </c>
      <c r="AO149" s="62">
        <f t="shared" si="144"/>
        <v>223.74038909289646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386.31318162381291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0.10528705290270886</v>
      </c>
      <c r="AB150" s="23">
        <f>EXP(-LN(2)/2)*AB149+(1-EXP(-LN(2)/2))/(LN(2)/2)*V150*Y150*VLOOKUP('Données projet'!$B$9,Paramètres!$A$1:$I$89,3,0)*0.475*44/12</f>
        <v>3.0787148995475757E-17</v>
      </c>
      <c r="AC150" s="24">
        <f t="shared" si="111"/>
        <v>0.10528705290270889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5.3205440053716299E-14</v>
      </c>
      <c r="AK150" s="14">
        <f t="shared" si="143"/>
        <v>8.602146238565607E-13</v>
      </c>
      <c r="AL150" s="22">
        <f t="shared" si="112"/>
        <v>1.590873277977066E-12</v>
      </c>
      <c r="AM150" s="62">
        <f t="shared" si="113"/>
        <v>293.33333333333491</v>
      </c>
      <c r="AN150" s="62">
        <f ca="1">AVERAGE(OFFSET($AM$3,0,0,'Données projet'!$E$10+1,1))-AVERAGE(OFFSET($H$3,0,0,'Données projet'!$E$10+1,1))</f>
        <v>259.74478933784656</v>
      </c>
      <c r="AO150" s="62">
        <f t="shared" si="144"/>
        <v>223.74038909289646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386.31318162381291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0.1024079729042788</v>
      </c>
      <c r="AB151" s="23">
        <f>EXP(-LN(2)/2)*AB150+(1-EXP(-LN(2)/2))/(LN(2)/2)*V151*Y151*VLOOKUP('Données projet'!$B$9,Paramètres!$A$1:$I$89,3,0)*0.475*44/12</f>
        <v>2.1769801828101513E-17</v>
      </c>
      <c r="AC151" s="24">
        <f t="shared" si="111"/>
        <v>0.10240797290427883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5.3205440053716299E-14</v>
      </c>
      <c r="AK151" s="14">
        <f t="shared" si="143"/>
        <v>8.602146238565607E-13</v>
      </c>
      <c r="AL151" s="22">
        <f t="shared" si="112"/>
        <v>1.590873277977066E-12</v>
      </c>
      <c r="AM151" s="62">
        <f t="shared" si="113"/>
        <v>293.33333333333491</v>
      </c>
      <c r="AN151" s="62">
        <f ca="1">AVERAGE(OFFSET($AM$3,0,0,'Données projet'!$E$10+1,1))-AVERAGE(OFFSET($H$3,0,0,'Données projet'!$E$10+1,1))</f>
        <v>259.74478933784656</v>
      </c>
      <c r="AO151" s="62">
        <f t="shared" si="144"/>
        <v>223.74038909289646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386.31318162381291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9.9607621499810062E-2</v>
      </c>
      <c r="AB152" s="23">
        <f>EXP(-LN(2)/2)*AB151+(1-EXP(-LN(2)/2))/(LN(2)/2)*V152*Y152*VLOOKUP('Données projet'!$B$9,Paramètres!$A$1:$I$89,3,0)*0.475*44/12</f>
        <v>1.5393574497737879E-17</v>
      </c>
      <c r="AC152" s="24">
        <f t="shared" si="111"/>
        <v>9.9607621499810076E-2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5.3205440053716299E-14</v>
      </c>
      <c r="AK152" s="14">
        <f t="shared" si="143"/>
        <v>8.602146238565607E-13</v>
      </c>
      <c r="AL152" s="22">
        <f t="shared" si="112"/>
        <v>1.590873277977066E-12</v>
      </c>
      <c r="AM152" s="62">
        <f t="shared" si="113"/>
        <v>293.33333333333491</v>
      </c>
      <c r="AN152" s="62">
        <f ca="1">AVERAGE(OFFSET($AM$3,0,0,'Données projet'!$E$10+1,1))-AVERAGE(OFFSET($H$3,0,0,'Données projet'!$E$10+1,1))</f>
        <v>259.74478933784656</v>
      </c>
      <c r="AO152" s="62">
        <f t="shared" si="144"/>
        <v>223.74038909289646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386.31318162381291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9.6883845851760603E-2</v>
      </c>
      <c r="AB153" s="23">
        <f>EXP(-LN(2)/2)*AB152+(1-EXP(-LN(2)/2))/(LN(2)/2)*V153*Y153*VLOOKUP('Données projet'!$B$9,Paramètres!$A$1:$I$89,3,0)*0.475*44/12</f>
        <v>1.0884900914050756E-17</v>
      </c>
      <c r="AC153" s="24">
        <f t="shared" si="111"/>
        <v>9.6883845851760617E-2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5.3205440053716299E-14</v>
      </c>
      <c r="AK153" s="14">
        <f t="shared" si="143"/>
        <v>8.602146238565607E-13</v>
      </c>
      <c r="AL153" s="22">
        <f t="shared" si="112"/>
        <v>1.590873277977066E-12</v>
      </c>
      <c r="AM153" s="62">
        <f t="shared" si="113"/>
        <v>293.33333333333491</v>
      </c>
      <c r="AN153" s="62">
        <f ca="1">AVERAGE(OFFSET($AM$3,0,0,'Données projet'!$E$10+1,1))-AVERAGE(OFFSET($H$3,0,0,'Données projet'!$E$10+1,1))</f>
        <v>259.74478933784656</v>
      </c>
      <c r="AO153" s="62">
        <f t="shared" si="144"/>
        <v>223.74038909289646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386.31318162381291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9.4234551992044183E-2</v>
      </c>
      <c r="AB154" s="23">
        <f>EXP(-LN(2)/2)*AB153+(1-EXP(-LN(2)/2))/(LN(2)/2)*V154*Y154*VLOOKUP('Données projet'!$B$9,Paramètres!$A$1:$I$89,3,0)*0.475*44/12</f>
        <v>7.6967872488689393E-18</v>
      </c>
      <c r="AC154" s="24">
        <f t="shared" ref="AC154:AC203" si="163">SUM(Z154:AB154)</f>
        <v>9.4234551992044197E-2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5.3205440053716299E-14</v>
      </c>
      <c r="AK154" s="14">
        <f t="shared" ref="AK154:AK203" si="164">EXP(-1.0587+0.8836*LN(AJ154)+0.284)</f>
        <v>8.602146238565607E-13</v>
      </c>
      <c r="AL154" s="22">
        <f t="shared" ref="AL154:AL203" si="165">(AJ154+AK154)*0.475*44/12</f>
        <v>1.590873277977066E-12</v>
      </c>
      <c r="AM154" s="62">
        <f t="shared" si="113"/>
        <v>293.33333333333491</v>
      </c>
      <c r="AN154" s="62">
        <f ca="1">AVERAGE(OFFSET($AM$3,0,0,'Données projet'!$E$10+1,1))-AVERAGE(OFFSET($H$3,0,0,'Données projet'!$E$10+1,1))</f>
        <v>259.74478933784656</v>
      </c>
      <c r="AO154" s="62">
        <f t="shared" si="144"/>
        <v>223.74038909289646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386.31318162381291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9.1657703212242023E-2</v>
      </c>
      <c r="AB155" s="23">
        <f>EXP(-LN(2)/2)*AB154+(1-EXP(-LN(2)/2))/(LN(2)/2)*V155*Y155*VLOOKUP('Données projet'!$B$9,Paramètres!$A$1:$I$89,3,0)*0.475*44/12</f>
        <v>5.4424504570253782E-18</v>
      </c>
      <c r="AC155" s="24">
        <f t="shared" si="163"/>
        <v>9.1657703212242023E-2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5.3205440053716299E-14</v>
      </c>
      <c r="AK155" s="14">
        <f t="shared" si="164"/>
        <v>8.602146238565607E-13</v>
      </c>
      <c r="AL155" s="22">
        <f t="shared" si="165"/>
        <v>1.590873277977066E-12</v>
      </c>
      <c r="AM155" s="62">
        <f t="shared" si="113"/>
        <v>293.33333333333491</v>
      </c>
      <c r="AN155" s="62">
        <f ca="1">AVERAGE(OFFSET($AM$3,0,0,'Données projet'!$E$10+1,1))-AVERAGE(OFFSET($H$3,0,0,'Données projet'!$E$10+1,1))</f>
        <v>259.74478933784656</v>
      </c>
      <c r="AO155" s="62">
        <f t="shared" si="144"/>
        <v>223.74038909289646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386.31318162381291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8.9151318497834142E-2</v>
      </c>
      <c r="AB156" s="23">
        <f>EXP(-LN(2)/2)*AB155+(1-EXP(-LN(2)/2))/(LN(2)/2)*V156*Y156*VLOOKUP('Données projet'!$B$9,Paramètres!$A$1:$I$89,3,0)*0.475*44/12</f>
        <v>3.8483936244344696E-18</v>
      </c>
      <c r="AC156" s="24">
        <f t="shared" si="163"/>
        <v>8.9151318497834142E-2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5.3205440053716299E-14</v>
      </c>
      <c r="AK156" s="14">
        <f t="shared" si="164"/>
        <v>8.602146238565607E-13</v>
      </c>
      <c r="AL156" s="22">
        <f t="shared" si="165"/>
        <v>1.590873277977066E-12</v>
      </c>
      <c r="AM156" s="62">
        <f t="shared" si="113"/>
        <v>293.33333333333491</v>
      </c>
      <c r="AN156" s="62">
        <f ca="1">AVERAGE(OFFSET($AM$3,0,0,'Données projet'!$E$10+1,1))-AVERAGE(OFFSET($H$3,0,0,'Données projet'!$E$10+1,1))</f>
        <v>259.74478933784656</v>
      </c>
      <c r="AO156" s="62">
        <f t="shared" si="144"/>
        <v>223.74038909289646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386.31318162381291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8.6713471005246789E-2</v>
      </c>
      <c r="AB157" s="23">
        <f>EXP(-LN(2)/2)*AB156+(1-EXP(-LN(2)/2))/(LN(2)/2)*V157*Y157*VLOOKUP('Données projet'!$B$9,Paramètres!$A$1:$I$89,3,0)*0.475*44/12</f>
        <v>2.7212252285126891E-18</v>
      </c>
      <c r="AC157" s="24">
        <f t="shared" si="163"/>
        <v>8.6713471005246789E-2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5.3205440053716299E-14</v>
      </c>
      <c r="AK157" s="14">
        <f t="shared" si="164"/>
        <v>8.602146238565607E-13</v>
      </c>
      <c r="AL157" s="22">
        <f t="shared" si="165"/>
        <v>1.590873277977066E-12</v>
      </c>
      <c r="AM157" s="62">
        <f t="shared" si="113"/>
        <v>293.33333333333491</v>
      </c>
      <c r="AN157" s="62">
        <f ca="1">AVERAGE(OFFSET($AM$3,0,0,'Données projet'!$E$10+1,1))-AVERAGE(OFFSET($H$3,0,0,'Données projet'!$E$10+1,1))</f>
        <v>259.74478933784656</v>
      </c>
      <c r="AO157" s="62">
        <f t="shared" si="144"/>
        <v>223.74038909289646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386.31318162381291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8.4342286580545059E-2</v>
      </c>
      <c r="AB158" s="23">
        <f>EXP(-LN(2)/2)*AB157+(1-EXP(-LN(2)/2))/(LN(2)/2)*V158*Y158*VLOOKUP('Données projet'!$B$9,Paramètres!$A$1:$I$89,3,0)*0.475*44/12</f>
        <v>1.9241968122172348E-18</v>
      </c>
      <c r="AC158" s="24">
        <f t="shared" si="163"/>
        <v>8.4342286580545059E-2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5.3205440053716299E-14</v>
      </c>
      <c r="AK158" s="14">
        <f t="shared" si="164"/>
        <v>8.602146238565607E-13</v>
      </c>
      <c r="AL158" s="22">
        <f t="shared" si="165"/>
        <v>1.590873277977066E-12</v>
      </c>
      <c r="AM158" s="62">
        <f t="shared" si="113"/>
        <v>293.33333333333491</v>
      </c>
      <c r="AN158" s="62">
        <f ca="1">AVERAGE(OFFSET($AM$3,0,0,'Données projet'!$E$10+1,1))-AVERAGE(OFFSET($H$3,0,0,'Données projet'!$E$10+1,1))</f>
        <v>259.74478933784656</v>
      </c>
      <c r="AO158" s="62">
        <f t="shared" si="144"/>
        <v>223.74038909289646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386.31318162381291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8.2035942318631969E-2</v>
      </c>
      <c r="AB159" s="23">
        <f>EXP(-LN(2)/2)*AB158+(1-EXP(-LN(2)/2))/(LN(2)/2)*V159*Y159*VLOOKUP('Données projet'!$B$9,Paramètres!$A$1:$I$89,3,0)*0.475*44/12</f>
        <v>1.3606126142563445E-18</v>
      </c>
      <c r="AC159" s="24">
        <f t="shared" si="163"/>
        <v>8.2035942318631969E-2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5.3205440053716299E-14</v>
      </c>
      <c r="AK159" s="14">
        <f t="shared" si="164"/>
        <v>8.602146238565607E-13</v>
      </c>
      <c r="AL159" s="22">
        <f t="shared" si="165"/>
        <v>1.590873277977066E-12</v>
      </c>
      <c r="AM159" s="62">
        <f t="shared" si="113"/>
        <v>293.33333333333491</v>
      </c>
      <c r="AN159" s="62">
        <f ca="1">AVERAGE(OFFSET($AM$3,0,0,'Données projet'!$E$10+1,1))-AVERAGE(OFFSET($H$3,0,0,'Données projet'!$E$10+1,1))</f>
        <v>259.74478933784656</v>
      </c>
      <c r="AO159" s="62">
        <f t="shared" si="144"/>
        <v>223.74038909289646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386.31318162381291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7.9792665161846271E-2</v>
      </c>
      <c r="AB160" s="23">
        <f>EXP(-LN(2)/2)*AB159+(1-EXP(-LN(2)/2))/(LN(2)/2)*V160*Y160*VLOOKUP('Données projet'!$B$9,Paramètres!$A$1:$I$89,3,0)*0.475*44/12</f>
        <v>9.6209840610861741E-19</v>
      </c>
      <c r="AC160" s="24">
        <f t="shared" si="163"/>
        <v>7.9792665161846271E-2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5.3205440053716299E-14</v>
      </c>
      <c r="AK160" s="14">
        <f t="shared" si="164"/>
        <v>8.602146238565607E-13</v>
      </c>
      <c r="AL160" s="22">
        <f t="shared" si="165"/>
        <v>1.590873277977066E-12</v>
      </c>
      <c r="AM160" s="62">
        <f t="shared" si="113"/>
        <v>293.33333333333491</v>
      </c>
      <c r="AN160" s="62">
        <f ca="1">AVERAGE(OFFSET($AM$3,0,0,'Données projet'!$E$10+1,1))-AVERAGE(OFFSET($H$3,0,0,'Données projet'!$E$10+1,1))</f>
        <v>259.74478933784656</v>
      </c>
      <c r="AO160" s="62">
        <f t="shared" si="144"/>
        <v>223.74038909289646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386.31318162381291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7.7610730536881695E-2</v>
      </c>
      <c r="AB161" s="23">
        <f>EXP(-LN(2)/2)*AB160+(1-EXP(-LN(2)/2))/(LN(2)/2)*V161*Y161*VLOOKUP('Données projet'!$B$9,Paramètres!$A$1:$I$89,3,0)*0.475*44/12</f>
        <v>6.8030630712817227E-19</v>
      </c>
      <c r="AC161" s="24">
        <f t="shared" si="163"/>
        <v>7.7610730536881695E-2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5.3205440053716299E-14</v>
      </c>
      <c r="AK161" s="14">
        <f t="shared" si="164"/>
        <v>8.602146238565607E-13</v>
      </c>
      <c r="AL161" s="22">
        <f t="shared" si="165"/>
        <v>1.590873277977066E-12</v>
      </c>
      <c r="AM161" s="62">
        <f t="shared" si="113"/>
        <v>293.33333333333491</v>
      </c>
      <c r="AN161" s="62">
        <f ca="1">AVERAGE(OFFSET($AM$3,0,0,'Données projet'!$E$10+1,1))-AVERAGE(OFFSET($H$3,0,0,'Données projet'!$E$10+1,1))</f>
        <v>259.74478933784656</v>
      </c>
      <c r="AO161" s="62">
        <f t="shared" si="144"/>
        <v>223.74038909289646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386.31318162381291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7.5488461028979728E-2</v>
      </c>
      <c r="AB162" s="23">
        <f>EXP(-LN(2)/2)*AB161+(1-EXP(-LN(2)/2))/(LN(2)/2)*V162*Y162*VLOOKUP('Données projet'!$B$9,Paramètres!$A$1:$I$89,3,0)*0.475*44/12</f>
        <v>4.8104920305430871E-19</v>
      </c>
      <c r="AC162" s="24">
        <f t="shared" si="163"/>
        <v>7.5488461028979728E-2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5.3205440053716299E-14</v>
      </c>
      <c r="AK162" s="14">
        <f t="shared" si="164"/>
        <v>8.602146238565607E-13</v>
      </c>
      <c r="AL162" s="22">
        <f t="shared" si="165"/>
        <v>1.590873277977066E-12</v>
      </c>
      <c r="AM162" s="62">
        <f t="shared" si="113"/>
        <v>293.33333333333491</v>
      </c>
      <c r="AN162" s="62">
        <f ca="1">AVERAGE(OFFSET($AM$3,0,0,'Données projet'!$E$10+1,1))-AVERAGE(OFFSET($H$3,0,0,'Données projet'!$E$10+1,1))</f>
        <v>259.74478933784656</v>
      </c>
      <c r="AO162" s="62">
        <f t="shared" si="144"/>
        <v>223.74038909289646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386.31318162381291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7.3424225092376644E-2</v>
      </c>
      <c r="AB163" s="23">
        <f>EXP(-LN(2)/2)*AB162+(1-EXP(-LN(2)/2))/(LN(2)/2)*V163*Y163*VLOOKUP('Données projet'!$B$9,Paramètres!$A$1:$I$89,3,0)*0.475*44/12</f>
        <v>3.4015315356408614E-19</v>
      </c>
      <c r="AC163" s="24">
        <f t="shared" si="163"/>
        <v>7.3424225092376644E-2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5.3205440053716299E-14</v>
      </c>
      <c r="AK163" s="14">
        <f t="shared" si="164"/>
        <v>8.602146238565607E-13</v>
      </c>
      <c r="AL163" s="22">
        <f t="shared" si="165"/>
        <v>1.590873277977066E-12</v>
      </c>
      <c r="AM163" s="62">
        <f t="shared" si="113"/>
        <v>293.33333333333491</v>
      </c>
      <c r="AN163" s="62">
        <f ca="1">AVERAGE(OFFSET($AM$3,0,0,'Données projet'!$E$10+1,1))-AVERAGE(OFFSET($H$3,0,0,'Données projet'!$E$10+1,1))</f>
        <v>259.74478933784656</v>
      </c>
      <c r="AO163" s="62">
        <f t="shared" si="144"/>
        <v>223.74038909289646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386.31318162381291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7.1416435796013422E-2</v>
      </c>
      <c r="AB164" s="23">
        <f>EXP(-LN(2)/2)*AB163+(1-EXP(-LN(2)/2))/(LN(2)/2)*V164*Y164*VLOOKUP('Données projet'!$B$9,Paramètres!$A$1:$I$89,3,0)*0.475*44/12</f>
        <v>2.4052460152715435E-19</v>
      </c>
      <c r="AC164" s="24">
        <f t="shared" si="163"/>
        <v>7.1416435796013422E-2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5.3205440053716299E-14</v>
      </c>
      <c r="AK164" s="14">
        <f t="shared" si="164"/>
        <v>8.602146238565607E-13</v>
      </c>
      <c r="AL164" s="22">
        <f t="shared" si="165"/>
        <v>1.590873277977066E-12</v>
      </c>
      <c r="AM164" s="62">
        <f t="shared" si="113"/>
        <v>293.33333333333491</v>
      </c>
      <c r="AN164" s="62">
        <f ca="1">AVERAGE(OFFSET($AM$3,0,0,'Données projet'!$E$10+1,1))-AVERAGE(OFFSET($H$3,0,0,'Données projet'!$E$10+1,1))</f>
        <v>259.74478933784656</v>
      </c>
      <c r="AO164" s="62">
        <f t="shared" si="144"/>
        <v>223.74038909289646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386.31318162381291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6.9463549603544297E-2</v>
      </c>
      <c r="AB165" s="23">
        <f>EXP(-LN(2)/2)*AB164+(1-EXP(-LN(2)/2))/(LN(2)/2)*V165*Y165*VLOOKUP('Données projet'!$B$9,Paramètres!$A$1:$I$89,3,0)*0.475*44/12</f>
        <v>1.7007657678204307E-19</v>
      </c>
      <c r="AC165" s="24">
        <f t="shared" si="163"/>
        <v>6.9463549603544297E-2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5.3205440053716299E-14</v>
      </c>
      <c r="AK165" s="14">
        <f t="shared" si="164"/>
        <v>8.602146238565607E-13</v>
      </c>
      <c r="AL165" s="22">
        <f t="shared" si="165"/>
        <v>1.590873277977066E-12</v>
      </c>
      <c r="AM165" s="62">
        <f t="shared" si="113"/>
        <v>293.33333333333491</v>
      </c>
      <c r="AN165" s="62">
        <f ca="1">AVERAGE(OFFSET($AM$3,0,0,'Données projet'!$E$10+1,1))-AVERAGE(OFFSET($H$3,0,0,'Données projet'!$E$10+1,1))</f>
        <v>259.74478933784656</v>
      </c>
      <c r="AO165" s="62">
        <f t="shared" si="144"/>
        <v>223.74038909289646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386.31318162381291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6.756406518670606E-2</v>
      </c>
      <c r="AB166" s="23">
        <f>EXP(-LN(2)/2)*AB165+(1-EXP(-LN(2)/2))/(LN(2)/2)*V166*Y166*VLOOKUP('Données projet'!$B$9,Paramètres!$A$1:$I$89,3,0)*0.475*44/12</f>
        <v>1.2026230076357718E-19</v>
      </c>
      <c r="AC166" s="24">
        <f t="shared" si="163"/>
        <v>6.756406518670606E-2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5.3205440053716299E-14</v>
      </c>
      <c r="AK166" s="14">
        <f t="shared" si="164"/>
        <v>8.602146238565607E-13</v>
      </c>
      <c r="AL166" s="22">
        <f t="shared" si="165"/>
        <v>1.590873277977066E-12</v>
      </c>
      <c r="AM166" s="62">
        <f t="shared" si="113"/>
        <v>293.33333333333491</v>
      </c>
      <c r="AN166" s="62">
        <f ca="1">AVERAGE(OFFSET($AM$3,0,0,'Données projet'!$E$10+1,1))-AVERAGE(OFFSET($H$3,0,0,'Données projet'!$E$10+1,1))</f>
        <v>259.74478933784656</v>
      </c>
      <c r="AO166" s="62">
        <f t="shared" si="144"/>
        <v>223.74038909289646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386.31318162381291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6.5716522271135808E-2</v>
      </c>
      <c r="AB167" s="23">
        <f>EXP(-LN(2)/2)*AB166+(1-EXP(-LN(2)/2))/(LN(2)/2)*V167*Y167*VLOOKUP('Données projet'!$B$9,Paramètres!$A$1:$I$89,3,0)*0.475*44/12</f>
        <v>8.5038288391021534E-20</v>
      </c>
      <c r="AC167" s="24">
        <f t="shared" si="163"/>
        <v>6.5716522271135808E-2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5.3205440053716299E-14</v>
      </c>
      <c r="AK167" s="14">
        <f t="shared" si="164"/>
        <v>8.602146238565607E-13</v>
      </c>
      <c r="AL167" s="22">
        <f t="shared" si="165"/>
        <v>1.590873277977066E-12</v>
      </c>
      <c r="AM167" s="62">
        <f t="shared" si="113"/>
        <v>293.33333333333491</v>
      </c>
      <c r="AN167" s="62">
        <f ca="1">AVERAGE(OFFSET($AM$3,0,0,'Données projet'!$E$10+1,1))-AVERAGE(OFFSET($H$3,0,0,'Données projet'!$E$10+1,1))</f>
        <v>259.74478933784656</v>
      </c>
      <c r="AO167" s="62">
        <f t="shared" si="144"/>
        <v>223.74038909289646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386.31318162381291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6.3919500513749894E-2</v>
      </c>
      <c r="AB168" s="23">
        <f>EXP(-LN(2)/2)*AB167+(1-EXP(-LN(2)/2))/(LN(2)/2)*V168*Y168*VLOOKUP('Données projet'!$B$9,Paramètres!$A$1:$I$89,3,0)*0.475*44/12</f>
        <v>6.0131150381788588E-20</v>
      </c>
      <c r="AC168" s="24">
        <f t="shared" si="163"/>
        <v>6.3919500513749894E-2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5.3205440053716299E-14</v>
      </c>
      <c r="AK168" s="14">
        <f t="shared" si="164"/>
        <v>8.602146238565607E-13</v>
      </c>
      <c r="AL168" s="22">
        <f t="shared" si="165"/>
        <v>1.590873277977066E-12</v>
      </c>
      <c r="AM168" s="62">
        <f t="shared" si="113"/>
        <v>293.33333333333491</v>
      </c>
      <c r="AN168" s="62">
        <f ca="1">AVERAGE(OFFSET($AM$3,0,0,'Données projet'!$E$10+1,1))-AVERAGE(OFFSET($H$3,0,0,'Données projet'!$E$10+1,1))</f>
        <v>259.74478933784656</v>
      </c>
      <c r="AO168" s="62">
        <f t="shared" si="144"/>
        <v>223.74038909289646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386.31318162381291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6.2171618410820959E-2</v>
      </c>
      <c r="AB169" s="23">
        <f>EXP(-LN(2)/2)*AB168+(1-EXP(-LN(2)/2))/(LN(2)/2)*V169*Y169*VLOOKUP('Données projet'!$B$9,Paramètres!$A$1:$I$89,3,0)*0.475*44/12</f>
        <v>4.2519144195510767E-20</v>
      </c>
      <c r="AC169" s="24">
        <f t="shared" si="163"/>
        <v>6.2171618410820959E-2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5.3205440053716299E-14</v>
      </c>
      <c r="AK169" s="14">
        <f t="shared" si="164"/>
        <v>8.602146238565607E-13</v>
      </c>
      <c r="AL169" s="22">
        <f t="shared" si="165"/>
        <v>1.590873277977066E-12</v>
      </c>
      <c r="AM169" s="62">
        <f t="shared" si="113"/>
        <v>293.33333333333491</v>
      </c>
      <c r="AN169" s="62">
        <f ca="1">AVERAGE(OFFSET($AM$3,0,0,'Données projet'!$E$10+1,1))-AVERAGE(OFFSET($H$3,0,0,'Données projet'!$E$10+1,1))</f>
        <v>259.74478933784656</v>
      </c>
      <c r="AO169" s="62">
        <f t="shared" si="144"/>
        <v>223.74038909289646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386.31318162381291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6.0471532235913741E-2</v>
      </c>
      <c r="AB170" s="23">
        <f>EXP(-LN(2)/2)*AB169+(1-EXP(-LN(2)/2))/(LN(2)/2)*V170*Y170*VLOOKUP('Données projet'!$B$9,Paramètres!$A$1:$I$89,3,0)*0.475*44/12</f>
        <v>3.0065575190894294E-20</v>
      </c>
      <c r="AC170" s="24">
        <f t="shared" si="163"/>
        <v>6.0471532235913741E-2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5.3205440053716299E-14</v>
      </c>
      <c r="AK170" s="14">
        <f t="shared" si="164"/>
        <v>8.602146238565607E-13</v>
      </c>
      <c r="AL170" s="22">
        <f t="shared" si="165"/>
        <v>1.590873277977066E-12</v>
      </c>
      <c r="AM170" s="62">
        <f t="shared" si="113"/>
        <v>293.33333333333491</v>
      </c>
      <c r="AN170" s="62">
        <f ca="1">AVERAGE(OFFSET($AM$3,0,0,'Données projet'!$E$10+1,1))-AVERAGE(OFFSET($H$3,0,0,'Données projet'!$E$10+1,1))</f>
        <v>259.74478933784656</v>
      </c>
      <c r="AO170" s="62">
        <f t="shared" si="144"/>
        <v>223.74038909289646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386.31318162381291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5.8817935006863012E-2</v>
      </c>
      <c r="AB171" s="23">
        <f>EXP(-LN(2)/2)*AB170+(1-EXP(-LN(2)/2))/(LN(2)/2)*V171*Y171*VLOOKUP('Données projet'!$B$9,Paramètres!$A$1:$I$89,3,0)*0.475*44/12</f>
        <v>2.1259572097755383E-20</v>
      </c>
      <c r="AC171" s="24">
        <f t="shared" si="163"/>
        <v>5.8817935006863012E-2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5.3205440053716299E-14</v>
      </c>
      <c r="AK171" s="14">
        <f t="shared" si="164"/>
        <v>8.602146238565607E-13</v>
      </c>
      <c r="AL171" s="22">
        <f t="shared" si="165"/>
        <v>1.590873277977066E-12</v>
      </c>
      <c r="AM171" s="62">
        <f t="shared" si="113"/>
        <v>293.33333333333491</v>
      </c>
      <c r="AN171" s="62">
        <f ca="1">AVERAGE(OFFSET($AM$3,0,0,'Données projet'!$E$10+1,1))-AVERAGE(OFFSET($H$3,0,0,'Données projet'!$E$10+1,1))</f>
        <v>259.74478933784656</v>
      </c>
      <c r="AO171" s="62">
        <f t="shared" si="144"/>
        <v>223.74038909289646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386.31318162381291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5.7209555480999569E-2</v>
      </c>
      <c r="AB172" s="23">
        <f>EXP(-LN(2)/2)*AB171+(1-EXP(-LN(2)/2))/(LN(2)/2)*V172*Y172*VLOOKUP('Données projet'!$B$9,Paramètres!$A$1:$I$89,3,0)*0.475*44/12</f>
        <v>1.5032787595447147E-20</v>
      </c>
      <c r="AC172" s="24">
        <f t="shared" si="163"/>
        <v>5.7209555480999569E-2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5.3205440053716299E-14</v>
      </c>
      <c r="AK172" s="14">
        <f t="shared" si="164"/>
        <v>8.602146238565607E-13</v>
      </c>
      <c r="AL172" s="22">
        <f t="shared" si="165"/>
        <v>1.590873277977066E-12</v>
      </c>
      <c r="AM172" s="62">
        <f t="shared" si="113"/>
        <v>293.33333333333491</v>
      </c>
      <c r="AN172" s="62">
        <f ca="1">AVERAGE(OFFSET($AM$3,0,0,'Données projet'!$E$10+1,1))-AVERAGE(OFFSET($H$3,0,0,'Données projet'!$E$10+1,1))</f>
        <v>259.74478933784656</v>
      </c>
      <c r="AO172" s="62">
        <f t="shared" si="144"/>
        <v>223.74038909289646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386.31318162381291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5.5645157177851866E-2</v>
      </c>
      <c r="AB173" s="23">
        <f>EXP(-LN(2)/2)*AB172+(1-EXP(-LN(2)/2))/(LN(2)/2)*V173*Y173*VLOOKUP('Données projet'!$B$9,Paramètres!$A$1:$I$89,3,0)*0.475*44/12</f>
        <v>1.0629786048877692E-20</v>
      </c>
      <c r="AC173" s="24">
        <f t="shared" si="163"/>
        <v>5.5645157177851866E-2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5.3205440053716299E-14</v>
      </c>
      <c r="AK173" s="14">
        <f t="shared" si="164"/>
        <v>8.602146238565607E-13</v>
      </c>
      <c r="AL173" s="22">
        <f t="shared" si="165"/>
        <v>1.590873277977066E-12</v>
      </c>
      <c r="AM173" s="62">
        <f t="shared" si="113"/>
        <v>293.33333333333491</v>
      </c>
      <c r="AN173" s="62">
        <f ca="1">AVERAGE(OFFSET($AM$3,0,0,'Données projet'!$E$10+1,1))-AVERAGE(OFFSET($H$3,0,0,'Données projet'!$E$10+1,1))</f>
        <v>259.74478933784656</v>
      </c>
      <c r="AO173" s="62">
        <f t="shared" si="144"/>
        <v>223.74038909289646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386.31318162381291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5.4123537428571872E-2</v>
      </c>
      <c r="AB174" s="23">
        <f>EXP(-LN(2)/2)*AB173+(1-EXP(-LN(2)/2))/(LN(2)/2)*V174*Y174*VLOOKUP('Données projet'!$B$9,Paramètres!$A$1:$I$89,3,0)*0.475*44/12</f>
        <v>7.5163937977235735E-21</v>
      </c>
      <c r="AC174" s="24">
        <f t="shared" si="163"/>
        <v>5.4123537428571872E-2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5.3205440053716299E-14</v>
      </c>
      <c r="AK174" s="14">
        <f t="shared" si="164"/>
        <v>8.602146238565607E-13</v>
      </c>
      <c r="AL174" s="22">
        <f t="shared" si="165"/>
        <v>1.590873277977066E-12</v>
      </c>
      <c r="AM174" s="62">
        <f t="shared" si="113"/>
        <v>293.33333333333491</v>
      </c>
      <c r="AN174" s="62">
        <f ca="1">AVERAGE(OFFSET($AM$3,0,0,'Données projet'!$E$10+1,1))-AVERAGE(OFFSET($H$3,0,0,'Données projet'!$E$10+1,1))</f>
        <v>259.74478933784656</v>
      </c>
      <c r="AO174" s="62">
        <f t="shared" si="144"/>
        <v>223.74038909289646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386.31318162381291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5.2643526451354443E-2</v>
      </c>
      <c r="AB175" s="23">
        <f>EXP(-LN(2)/2)*AB174+(1-EXP(-LN(2)/2))/(LN(2)/2)*V175*Y175*VLOOKUP('Données projet'!$B$9,Paramètres!$A$1:$I$89,3,0)*0.475*44/12</f>
        <v>5.3148930244388459E-21</v>
      </c>
      <c r="AC175" s="24">
        <f t="shared" si="163"/>
        <v>5.2643526451354443E-2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5.3205440053716299E-14</v>
      </c>
      <c r="AK175" s="14">
        <f t="shared" si="164"/>
        <v>8.602146238565607E-13</v>
      </c>
      <c r="AL175" s="22">
        <f t="shared" si="165"/>
        <v>1.590873277977066E-12</v>
      </c>
      <c r="AM175" s="62">
        <f t="shared" si="113"/>
        <v>293.33333333333491</v>
      </c>
      <c r="AN175" s="62">
        <f ca="1">AVERAGE(OFFSET($AM$3,0,0,'Données projet'!$E$10+1,1))-AVERAGE(OFFSET($H$3,0,0,'Données projet'!$E$10+1,1))</f>
        <v>259.74478933784656</v>
      </c>
      <c r="AO175" s="62">
        <f t="shared" si="144"/>
        <v>223.74038909289646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386.31318162381291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5.1203986452139416E-2</v>
      </c>
      <c r="AB176" s="23">
        <f>EXP(-LN(2)/2)*AB175+(1-EXP(-LN(2)/2))/(LN(2)/2)*V176*Y176*VLOOKUP('Données projet'!$B$9,Paramètres!$A$1:$I$89,3,0)*0.475*44/12</f>
        <v>3.7581968988617868E-21</v>
      </c>
      <c r="AC176" s="24">
        <f t="shared" si="163"/>
        <v>5.1203986452139416E-2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5.3205440053716299E-14</v>
      </c>
      <c r="AK176" s="14">
        <f t="shared" si="164"/>
        <v>8.602146238565607E-13</v>
      </c>
      <c r="AL176" s="22">
        <f t="shared" si="165"/>
        <v>1.590873277977066E-12</v>
      </c>
      <c r="AM176" s="62">
        <f t="shared" si="113"/>
        <v>293.33333333333491</v>
      </c>
      <c r="AN176" s="62">
        <f ca="1">AVERAGE(OFFSET($AM$3,0,0,'Données projet'!$E$10+1,1))-AVERAGE(OFFSET($H$3,0,0,'Données projet'!$E$10+1,1))</f>
        <v>259.74478933784656</v>
      </c>
      <c r="AO176" s="62">
        <f t="shared" si="144"/>
        <v>223.74038909289646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386.31318162381291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4.9803810749905045E-2</v>
      </c>
      <c r="AB177" s="23">
        <f>EXP(-LN(2)/2)*AB176+(1-EXP(-LN(2)/2))/(LN(2)/2)*V177*Y177*VLOOKUP('Données projet'!$B$9,Paramètres!$A$1:$I$89,3,0)*0.475*44/12</f>
        <v>2.6574465122194229E-21</v>
      </c>
      <c r="AC177" s="24">
        <f t="shared" si="163"/>
        <v>4.9803810749905045E-2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5.3205440053716299E-14</v>
      </c>
      <c r="AK177" s="14">
        <f t="shared" si="164"/>
        <v>8.602146238565607E-13</v>
      </c>
      <c r="AL177" s="22">
        <f t="shared" si="165"/>
        <v>1.590873277977066E-12</v>
      </c>
      <c r="AM177" s="62">
        <f t="shared" si="113"/>
        <v>293.33333333333491</v>
      </c>
      <c r="AN177" s="62">
        <f ca="1">AVERAGE(OFFSET($AM$3,0,0,'Données projet'!$E$10+1,1))-AVERAGE(OFFSET($H$3,0,0,'Données projet'!$E$10+1,1))</f>
        <v>259.74478933784656</v>
      </c>
      <c r="AO177" s="62">
        <f t="shared" si="144"/>
        <v>223.74038909289646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386.31318162381291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4.8441922925880315E-2</v>
      </c>
      <c r="AB178" s="23">
        <f>EXP(-LN(2)/2)*AB177+(1-EXP(-LN(2)/2))/(LN(2)/2)*V178*Y178*VLOOKUP('Données projet'!$B$9,Paramètres!$A$1:$I$89,3,0)*0.475*44/12</f>
        <v>1.8790984494308934E-21</v>
      </c>
      <c r="AC178" s="24">
        <f t="shared" si="163"/>
        <v>4.8441922925880315E-2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5.3205440053716299E-14</v>
      </c>
      <c r="AK178" s="14">
        <f t="shared" si="164"/>
        <v>8.602146238565607E-13</v>
      </c>
      <c r="AL178" s="22">
        <f t="shared" si="165"/>
        <v>1.590873277977066E-12</v>
      </c>
      <c r="AM178" s="62">
        <f t="shared" si="113"/>
        <v>293.33333333333491</v>
      </c>
      <c r="AN178" s="62">
        <f ca="1">AVERAGE(OFFSET($AM$3,0,0,'Données projet'!$E$10+1,1))-AVERAGE(OFFSET($H$3,0,0,'Données projet'!$E$10+1,1))</f>
        <v>259.74478933784656</v>
      </c>
      <c r="AO178" s="62">
        <f t="shared" si="144"/>
        <v>223.74038909289646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386.31318162381291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4.7117275996022105E-2</v>
      </c>
      <c r="AB179" s="23">
        <f>EXP(-LN(2)/2)*AB178+(1-EXP(-LN(2)/2))/(LN(2)/2)*V179*Y179*VLOOKUP('Données projet'!$B$9,Paramètres!$A$1:$I$89,3,0)*0.475*44/12</f>
        <v>1.3287232561097115E-21</v>
      </c>
      <c r="AC179" s="24">
        <f t="shared" si="163"/>
        <v>4.7117275996022105E-2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5.3205440053716299E-14</v>
      </c>
      <c r="AK179" s="14">
        <f t="shared" si="164"/>
        <v>8.602146238565607E-13</v>
      </c>
      <c r="AL179" s="22">
        <f t="shared" si="165"/>
        <v>1.590873277977066E-12</v>
      </c>
      <c r="AM179" s="62">
        <f t="shared" si="113"/>
        <v>293.33333333333491</v>
      </c>
      <c r="AN179" s="62">
        <f ca="1">AVERAGE(OFFSET($AM$3,0,0,'Données projet'!$E$10+1,1))-AVERAGE(OFFSET($H$3,0,0,'Données projet'!$E$10+1,1))</f>
        <v>259.74478933784656</v>
      </c>
      <c r="AO179" s="62">
        <f t="shared" si="144"/>
        <v>223.74038909289646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386.31318162381291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4.5828851606121025E-2</v>
      </c>
      <c r="AB180" s="23">
        <f>EXP(-LN(2)/2)*AB179+(1-EXP(-LN(2)/2))/(LN(2)/2)*V180*Y180*VLOOKUP('Données projet'!$B$9,Paramètres!$A$1:$I$89,3,0)*0.475*44/12</f>
        <v>9.3954922471544669E-22</v>
      </c>
      <c r="AC180" s="24">
        <f t="shared" si="163"/>
        <v>4.5828851606121025E-2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5.3205440053716299E-14</v>
      </c>
      <c r="AK180" s="14">
        <f t="shared" si="164"/>
        <v>8.602146238565607E-13</v>
      </c>
      <c r="AL180" s="22">
        <f t="shared" si="165"/>
        <v>1.590873277977066E-12</v>
      </c>
      <c r="AM180" s="62">
        <f t="shared" si="113"/>
        <v>293.33333333333491</v>
      </c>
      <c r="AN180" s="62">
        <f ca="1">AVERAGE(OFFSET($AM$3,0,0,'Données projet'!$E$10+1,1))-AVERAGE(OFFSET($H$3,0,0,'Données projet'!$E$10+1,1))</f>
        <v>259.74478933784656</v>
      </c>
      <c r="AO180" s="62">
        <f t="shared" si="144"/>
        <v>223.74038909289646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386.31318162381291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4.4575659248917085E-2</v>
      </c>
      <c r="AB181" s="23">
        <f>EXP(-LN(2)/2)*AB180+(1-EXP(-LN(2)/2))/(LN(2)/2)*V181*Y181*VLOOKUP('Données projet'!$B$9,Paramètres!$A$1:$I$89,3,0)*0.475*44/12</f>
        <v>6.6436162805485573E-22</v>
      </c>
      <c r="AC181" s="24">
        <f t="shared" si="163"/>
        <v>4.4575659248917085E-2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5.3205440053716299E-14</v>
      </c>
      <c r="AK181" s="14">
        <f t="shared" si="164"/>
        <v>8.602146238565607E-13</v>
      </c>
      <c r="AL181" s="22">
        <f t="shared" si="165"/>
        <v>1.590873277977066E-12</v>
      </c>
      <c r="AM181" s="62">
        <f t="shared" si="113"/>
        <v>293.33333333333491</v>
      </c>
      <c r="AN181" s="62">
        <f ca="1">AVERAGE(OFFSET($AM$3,0,0,'Données projet'!$E$10+1,1))-AVERAGE(OFFSET($H$3,0,0,'Données projet'!$E$10+1,1))</f>
        <v>259.74478933784656</v>
      </c>
      <c r="AO181" s="62">
        <f t="shared" si="144"/>
        <v>223.74038909289646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386.31318162381291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4.3356735502623409E-2</v>
      </c>
      <c r="AB182" s="23">
        <f>EXP(-LN(2)/2)*AB181+(1-EXP(-LN(2)/2))/(LN(2)/2)*V182*Y182*VLOOKUP('Données projet'!$B$9,Paramètres!$A$1:$I$89,3,0)*0.475*44/12</f>
        <v>4.6977461235772335E-22</v>
      </c>
      <c r="AC182" s="24">
        <f t="shared" si="163"/>
        <v>4.3356735502623409E-2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5.3205440053716299E-14</v>
      </c>
      <c r="AK182" s="14">
        <f t="shared" si="164"/>
        <v>8.602146238565607E-13</v>
      </c>
      <c r="AL182" s="22">
        <f t="shared" si="165"/>
        <v>1.590873277977066E-12</v>
      </c>
      <c r="AM182" s="62">
        <f t="shared" si="113"/>
        <v>293.33333333333491</v>
      </c>
      <c r="AN182" s="62">
        <f ca="1">AVERAGE(OFFSET($AM$3,0,0,'Données projet'!$E$10+1,1))-AVERAGE(OFFSET($H$3,0,0,'Données projet'!$E$10+1,1))</f>
        <v>259.74478933784656</v>
      </c>
      <c r="AO182" s="62">
        <f t="shared" si="144"/>
        <v>223.74038909289646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386.31318162381291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4.2171143290272543E-2</v>
      </c>
      <c r="AB183" s="23">
        <f>EXP(-LN(2)/2)*AB182+(1-EXP(-LN(2)/2))/(LN(2)/2)*V183*Y183*VLOOKUP('Données projet'!$B$9,Paramètres!$A$1:$I$89,3,0)*0.475*44/12</f>
        <v>3.3218081402742787E-22</v>
      </c>
      <c r="AC183" s="24">
        <f t="shared" si="163"/>
        <v>4.2171143290272543E-2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5.3205440053716299E-14</v>
      </c>
      <c r="AK183" s="14">
        <f t="shared" si="164"/>
        <v>8.602146238565607E-13</v>
      </c>
      <c r="AL183" s="22">
        <f t="shared" si="165"/>
        <v>1.590873277977066E-12</v>
      </c>
      <c r="AM183" s="62">
        <f t="shared" si="113"/>
        <v>293.33333333333491</v>
      </c>
      <c r="AN183" s="62">
        <f ca="1">AVERAGE(OFFSET($AM$3,0,0,'Données projet'!$E$10+1,1))-AVERAGE(OFFSET($H$3,0,0,'Données projet'!$E$10+1,1))</f>
        <v>259.74478933784656</v>
      </c>
      <c r="AO183" s="62">
        <f t="shared" si="144"/>
        <v>223.74038909289646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386.31318162381291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4.1017971159315998E-2</v>
      </c>
      <c r="AB184" s="23">
        <f>EXP(-LN(2)/2)*AB183+(1-EXP(-LN(2)/2))/(LN(2)/2)*V184*Y184*VLOOKUP('Données projet'!$B$9,Paramètres!$A$1:$I$89,3,0)*0.475*44/12</f>
        <v>2.3488730617886167E-22</v>
      </c>
      <c r="AC184" s="24">
        <f t="shared" si="163"/>
        <v>4.1017971159315998E-2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5.3205440053716299E-14</v>
      </c>
      <c r="AK184" s="14">
        <f t="shared" si="164"/>
        <v>8.602146238565607E-13</v>
      </c>
      <c r="AL184" s="22">
        <f t="shared" si="165"/>
        <v>1.590873277977066E-12</v>
      </c>
      <c r="AM184" s="62">
        <f t="shared" si="113"/>
        <v>293.33333333333491</v>
      </c>
      <c r="AN184" s="62">
        <f ca="1">AVERAGE(OFFSET($AM$3,0,0,'Données projet'!$E$10+1,1))-AVERAGE(OFFSET($H$3,0,0,'Données projet'!$E$10+1,1))</f>
        <v>259.74478933784656</v>
      </c>
      <c r="AO184" s="62">
        <f t="shared" si="144"/>
        <v>223.74038909289646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386.31318162381291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3.9896332580923149E-2</v>
      </c>
      <c r="AB185" s="23">
        <f>EXP(-LN(2)/2)*AB184+(1-EXP(-LN(2)/2))/(LN(2)/2)*V185*Y185*VLOOKUP('Données projet'!$B$9,Paramètres!$A$1:$I$89,3,0)*0.475*44/12</f>
        <v>1.6609040701371393E-22</v>
      </c>
      <c r="AC185" s="24">
        <f t="shared" si="163"/>
        <v>3.9896332580923149E-2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5.3205440053716299E-14</v>
      </c>
      <c r="AK185" s="14">
        <f t="shared" si="164"/>
        <v>8.602146238565607E-13</v>
      </c>
      <c r="AL185" s="22">
        <f t="shared" si="165"/>
        <v>1.590873277977066E-12</v>
      </c>
      <c r="AM185" s="62">
        <f t="shared" si="113"/>
        <v>293.33333333333491</v>
      </c>
      <c r="AN185" s="62">
        <f ca="1">AVERAGE(OFFSET($AM$3,0,0,'Données projet'!$E$10+1,1))-AVERAGE(OFFSET($H$3,0,0,'Données projet'!$E$10+1,1))</f>
        <v>259.74478933784656</v>
      </c>
      <c r="AO185" s="62">
        <f t="shared" si="144"/>
        <v>223.74038909289646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386.31318162381291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3.8805365268440861E-2</v>
      </c>
      <c r="AB186" s="23">
        <f>EXP(-LN(2)/2)*AB185+(1-EXP(-LN(2)/2))/(LN(2)/2)*V186*Y186*VLOOKUP('Données projet'!$B$9,Paramètres!$A$1:$I$89,3,0)*0.475*44/12</f>
        <v>1.1744365308943084E-22</v>
      </c>
      <c r="AC186" s="24">
        <f t="shared" si="163"/>
        <v>3.8805365268440861E-2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5.3205440053716299E-14</v>
      </c>
      <c r="AK186" s="14">
        <f t="shared" si="164"/>
        <v>8.602146238565607E-13</v>
      </c>
      <c r="AL186" s="22">
        <f t="shared" si="165"/>
        <v>1.590873277977066E-12</v>
      </c>
      <c r="AM186" s="62">
        <f t="shared" si="113"/>
        <v>293.33333333333491</v>
      </c>
      <c r="AN186" s="62">
        <f ca="1">AVERAGE(OFFSET($AM$3,0,0,'Données projet'!$E$10+1,1))-AVERAGE(OFFSET($H$3,0,0,'Données projet'!$E$10+1,1))</f>
        <v>259.74478933784656</v>
      </c>
      <c r="AO186" s="62">
        <f t="shared" si="144"/>
        <v>223.74038909289646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386.31318162381291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3.7744230514489878E-2</v>
      </c>
      <c r="AB187" s="23">
        <f>EXP(-LN(2)/2)*AB186+(1-EXP(-LN(2)/2))/(LN(2)/2)*V187*Y187*VLOOKUP('Données projet'!$B$9,Paramètres!$A$1:$I$89,3,0)*0.475*44/12</f>
        <v>8.3045203506856967E-23</v>
      </c>
      <c r="AC187" s="24">
        <f t="shared" si="163"/>
        <v>3.7744230514489878E-2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5.3205440053716299E-14</v>
      </c>
      <c r="AK187" s="14">
        <f t="shared" si="164"/>
        <v>8.602146238565607E-13</v>
      </c>
      <c r="AL187" s="22">
        <f t="shared" si="165"/>
        <v>1.590873277977066E-12</v>
      </c>
      <c r="AM187" s="62">
        <f t="shared" si="113"/>
        <v>293.33333333333491</v>
      </c>
      <c r="AN187" s="62">
        <f ca="1">AVERAGE(OFFSET($AM$3,0,0,'Données projet'!$E$10+1,1))-AVERAGE(OFFSET($H$3,0,0,'Données projet'!$E$10+1,1))</f>
        <v>259.74478933784656</v>
      </c>
      <c r="AO187" s="62">
        <f t="shared" si="144"/>
        <v>223.74038909289646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386.31318162381291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3.6712112546188336E-2</v>
      </c>
      <c r="AB188" s="23">
        <f>EXP(-LN(2)/2)*AB187+(1-EXP(-LN(2)/2))/(LN(2)/2)*V188*Y188*VLOOKUP('Données projet'!$B$9,Paramètres!$A$1:$I$89,3,0)*0.475*44/12</f>
        <v>5.8721826544715418E-23</v>
      </c>
      <c r="AC188" s="24">
        <f t="shared" si="163"/>
        <v>3.6712112546188336E-2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5.3205440053716299E-14</v>
      </c>
      <c r="AK188" s="14">
        <f t="shared" si="164"/>
        <v>8.602146238565607E-13</v>
      </c>
      <c r="AL188" s="22">
        <f t="shared" si="165"/>
        <v>1.590873277977066E-12</v>
      </c>
      <c r="AM188" s="62">
        <f t="shared" si="113"/>
        <v>293.33333333333491</v>
      </c>
      <c r="AN188" s="62">
        <f ca="1">AVERAGE(OFFSET($AM$3,0,0,'Données projet'!$E$10+1,1))-AVERAGE(OFFSET($H$3,0,0,'Données projet'!$E$10+1,1))</f>
        <v>259.74478933784656</v>
      </c>
      <c r="AO188" s="62">
        <f t="shared" si="144"/>
        <v>223.74038909289646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386.31318162381291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3.5708217898006725E-2</v>
      </c>
      <c r="AB189" s="23">
        <f>EXP(-LN(2)/2)*AB188+(1-EXP(-LN(2)/2))/(LN(2)/2)*V189*Y189*VLOOKUP('Données projet'!$B$9,Paramètres!$A$1:$I$89,3,0)*0.475*44/12</f>
        <v>4.1522601753428483E-23</v>
      </c>
      <c r="AC189" s="24">
        <f t="shared" si="163"/>
        <v>3.5708217898006725E-2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5.3205440053716299E-14</v>
      </c>
      <c r="AK189" s="14">
        <f t="shared" si="164"/>
        <v>8.602146238565607E-13</v>
      </c>
      <c r="AL189" s="22">
        <f t="shared" si="165"/>
        <v>1.590873277977066E-12</v>
      </c>
      <c r="AM189" s="62">
        <f t="shared" si="113"/>
        <v>293.33333333333491</v>
      </c>
      <c r="AN189" s="62">
        <f ca="1">AVERAGE(OFFSET($AM$3,0,0,'Données projet'!$E$10+1,1))-AVERAGE(OFFSET($H$3,0,0,'Données projet'!$E$10+1,1))</f>
        <v>259.74478933784656</v>
      </c>
      <c r="AO189" s="62">
        <f t="shared" si="144"/>
        <v>223.74038909289646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386.31318162381291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3.4731774801772163E-2</v>
      </c>
      <c r="AB190" s="23">
        <f>EXP(-LN(2)/2)*AB189+(1-EXP(-LN(2)/2))/(LN(2)/2)*V190*Y190*VLOOKUP('Données projet'!$B$9,Paramètres!$A$1:$I$89,3,0)*0.475*44/12</f>
        <v>2.9360913272357709E-23</v>
      </c>
      <c r="AC190" s="24">
        <f t="shared" si="163"/>
        <v>3.4731774801772163E-2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5.3205440053716299E-14</v>
      </c>
      <c r="AK190" s="14">
        <f t="shared" si="164"/>
        <v>8.602146238565607E-13</v>
      </c>
      <c r="AL190" s="22">
        <f t="shared" si="165"/>
        <v>1.590873277977066E-12</v>
      </c>
      <c r="AM190" s="62">
        <f t="shared" si="113"/>
        <v>293.33333333333491</v>
      </c>
      <c r="AN190" s="62">
        <f ca="1">AVERAGE(OFFSET($AM$3,0,0,'Données projet'!$E$10+1,1))-AVERAGE(OFFSET($H$3,0,0,'Données projet'!$E$10+1,1))</f>
        <v>259.74478933784656</v>
      </c>
      <c r="AO190" s="62">
        <f t="shared" si="144"/>
        <v>223.74038909289646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386.31318162381291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3.3782032593353044E-2</v>
      </c>
      <c r="AB191" s="23">
        <f>EXP(-LN(2)/2)*AB190+(1-EXP(-LN(2)/2))/(LN(2)/2)*V191*Y191*VLOOKUP('Données projet'!$B$9,Paramètres!$A$1:$I$89,3,0)*0.475*44/12</f>
        <v>2.0761300876714242E-23</v>
      </c>
      <c r="AC191" s="24">
        <f t="shared" si="163"/>
        <v>3.3782032593353044E-2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5.3205440053716299E-14</v>
      </c>
      <c r="AK191" s="14">
        <f t="shared" si="164"/>
        <v>8.602146238565607E-13</v>
      </c>
      <c r="AL191" s="22">
        <f t="shared" si="165"/>
        <v>1.590873277977066E-12</v>
      </c>
      <c r="AM191" s="62">
        <f t="shared" si="113"/>
        <v>293.33333333333491</v>
      </c>
      <c r="AN191" s="62">
        <f ca="1">AVERAGE(OFFSET($AM$3,0,0,'Données projet'!$E$10+1,1))-AVERAGE(OFFSET($H$3,0,0,'Données projet'!$E$10+1,1))</f>
        <v>259.74478933784656</v>
      </c>
      <c r="AO191" s="62">
        <f t="shared" si="144"/>
        <v>223.74038909289646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386.31318162381291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3.2858261135567918E-2</v>
      </c>
      <c r="AB192" s="23">
        <f>EXP(-LN(2)/2)*AB191+(1-EXP(-LN(2)/2))/(LN(2)/2)*V192*Y192*VLOOKUP('Données projet'!$B$9,Paramètres!$A$1:$I$89,3,0)*0.475*44/12</f>
        <v>1.4680456636178855E-23</v>
      </c>
      <c r="AC192" s="24">
        <f t="shared" si="163"/>
        <v>3.2858261135567918E-2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5.3205440053716299E-14</v>
      </c>
      <c r="AK192" s="14">
        <f t="shared" si="164"/>
        <v>8.602146238565607E-13</v>
      </c>
      <c r="AL192" s="22">
        <f t="shared" si="165"/>
        <v>1.590873277977066E-12</v>
      </c>
      <c r="AM192" s="62">
        <f t="shared" si="113"/>
        <v>293.33333333333491</v>
      </c>
      <c r="AN192" s="62">
        <f ca="1">AVERAGE(OFFSET($AM$3,0,0,'Données projet'!$E$10+1,1))-AVERAGE(OFFSET($H$3,0,0,'Données projet'!$E$10+1,1))</f>
        <v>259.74478933784656</v>
      </c>
      <c r="AO192" s="62">
        <f t="shared" si="144"/>
        <v>223.74038909289646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386.31318162381291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3.1959750256874961E-2</v>
      </c>
      <c r="AB193" s="23">
        <f>EXP(-LN(2)/2)*AB192+(1-EXP(-LN(2)/2))/(LN(2)/2)*V193*Y193*VLOOKUP('Données projet'!$B$9,Paramètres!$A$1:$I$89,3,0)*0.475*44/12</f>
        <v>1.0380650438357121E-23</v>
      </c>
      <c r="AC193" s="24">
        <f t="shared" si="163"/>
        <v>3.1959750256874961E-2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5.3205440053716299E-14</v>
      </c>
      <c r="AK193" s="14">
        <f t="shared" si="164"/>
        <v>8.602146238565607E-13</v>
      </c>
      <c r="AL193" s="22">
        <f t="shared" si="165"/>
        <v>1.590873277977066E-12</v>
      </c>
      <c r="AM193" s="62">
        <f t="shared" si="113"/>
        <v>293.33333333333491</v>
      </c>
      <c r="AN193" s="62">
        <f ca="1">AVERAGE(OFFSET($AM$3,0,0,'Données projet'!$E$10+1,1))-AVERAGE(OFFSET($H$3,0,0,'Données projet'!$E$10+1,1))</f>
        <v>259.74478933784656</v>
      </c>
      <c r="AO193" s="62">
        <f t="shared" si="144"/>
        <v>223.74038909289646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386.31318162381291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3.1085809205410493E-2</v>
      </c>
      <c r="AB194" s="23">
        <f>EXP(-LN(2)/2)*AB193+(1-EXP(-LN(2)/2))/(LN(2)/2)*V194*Y194*VLOOKUP('Données projet'!$B$9,Paramètres!$A$1:$I$89,3,0)*0.475*44/12</f>
        <v>7.3402283180894273E-24</v>
      </c>
      <c r="AC194" s="24">
        <f t="shared" si="163"/>
        <v>3.1085809205410493E-2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5.3205440053716299E-14</v>
      </c>
      <c r="AK194" s="14">
        <f t="shared" si="164"/>
        <v>8.602146238565607E-13</v>
      </c>
      <c r="AL194" s="22">
        <f t="shared" si="165"/>
        <v>1.590873277977066E-12</v>
      </c>
      <c r="AM194" s="62">
        <f t="shared" si="113"/>
        <v>293.33333333333491</v>
      </c>
      <c r="AN194" s="62">
        <f ca="1">AVERAGE(OFFSET($AM$3,0,0,'Données projet'!$E$10+1,1))-AVERAGE(OFFSET($H$3,0,0,'Données projet'!$E$10+1,1))</f>
        <v>259.74478933784656</v>
      </c>
      <c r="AO194" s="62">
        <f t="shared" si="144"/>
        <v>223.74038909289646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386.31318162381291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3.0235766117956885E-2</v>
      </c>
      <c r="AB195" s="23">
        <f>EXP(-LN(2)/2)*AB194+(1-EXP(-LN(2)/2))/(LN(2)/2)*V195*Y195*VLOOKUP('Données projet'!$B$9,Paramètres!$A$1:$I$89,3,0)*0.475*44/12</f>
        <v>5.1903252191785604E-24</v>
      </c>
      <c r="AC195" s="24">
        <f t="shared" si="163"/>
        <v>3.0235766117956885E-2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5.3205440053716299E-14</v>
      </c>
      <c r="AK195" s="14">
        <f t="shared" si="164"/>
        <v>8.602146238565607E-13</v>
      </c>
      <c r="AL195" s="22">
        <f t="shared" si="165"/>
        <v>1.590873277977066E-12</v>
      </c>
      <c r="AM195" s="62">
        <f t="shared" si="113"/>
        <v>293.33333333333491</v>
      </c>
      <c r="AN195" s="62">
        <f ca="1">AVERAGE(OFFSET($AM$3,0,0,'Données projet'!$E$10+1,1))-AVERAGE(OFFSET($H$3,0,0,'Données projet'!$E$10+1,1))</f>
        <v>259.74478933784656</v>
      </c>
      <c r="AO195" s="62">
        <f t="shared" si="144"/>
        <v>223.74038909289646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386.31318162381291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2.940896750343152E-2</v>
      </c>
      <c r="AB196" s="23">
        <f>EXP(-LN(2)/2)*AB195+(1-EXP(-LN(2)/2))/(LN(2)/2)*V196*Y196*VLOOKUP('Données projet'!$B$9,Paramètres!$A$1:$I$89,3,0)*0.475*44/12</f>
        <v>3.6701141590447136E-24</v>
      </c>
      <c r="AC196" s="24">
        <f t="shared" si="163"/>
        <v>2.940896750343152E-2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5.3205440053716299E-14</v>
      </c>
      <c r="AK196" s="14">
        <f t="shared" si="164"/>
        <v>8.602146238565607E-13</v>
      </c>
      <c r="AL196" s="22">
        <f t="shared" si="165"/>
        <v>1.590873277977066E-12</v>
      </c>
      <c r="AM196" s="62">
        <f t="shared" ref="AM196:AM203" si="193">AL196+(AD196+AE196)*44/12</f>
        <v>293.33333333333491</v>
      </c>
      <c r="AN196" s="62">
        <f ca="1">AVERAGE(OFFSET($AM$3,0,0,'Données projet'!$E$10+1,1))-AVERAGE(OFFSET($H$3,0,0,'Données projet'!$E$10+1,1))</f>
        <v>259.74478933784656</v>
      </c>
      <c r="AO196" s="62">
        <f t="shared" si="144"/>
        <v>223.74038909289646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386.31318162381291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2.8604777740499798E-2</v>
      </c>
      <c r="AB197" s="23">
        <f>EXP(-LN(2)/2)*AB196+(1-EXP(-LN(2)/2))/(LN(2)/2)*V197*Y197*VLOOKUP('Données projet'!$B$9,Paramètres!$A$1:$I$89,3,0)*0.475*44/12</f>
        <v>2.5951626095892802E-24</v>
      </c>
      <c r="AC197" s="24">
        <f t="shared" si="163"/>
        <v>2.8604777740499798E-2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5.3205440053716299E-14</v>
      </c>
      <c r="AK197" s="14">
        <f t="shared" si="164"/>
        <v>8.602146238565607E-13</v>
      </c>
      <c r="AL197" s="22">
        <f t="shared" si="165"/>
        <v>1.590873277977066E-12</v>
      </c>
      <c r="AM197" s="62">
        <f t="shared" si="193"/>
        <v>293.33333333333491</v>
      </c>
      <c r="AN197" s="62">
        <f ca="1">AVERAGE(OFFSET($AM$3,0,0,'Données projet'!$E$10+1,1))-AVERAGE(OFFSET($H$3,0,0,'Données projet'!$E$10+1,1))</f>
        <v>259.74478933784656</v>
      </c>
      <c r="AO197" s="62">
        <f t="shared" ref="AO197:AO203" si="205">$AO$3</f>
        <v>223.74038909289646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386.31318162381291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2.7822578588925947E-2</v>
      </c>
      <c r="AB198" s="23">
        <f>EXP(-LN(2)/2)*AB197+(1-EXP(-LN(2)/2))/(LN(2)/2)*V198*Y198*VLOOKUP('Données projet'!$B$9,Paramètres!$A$1:$I$89,3,0)*0.475*44/12</f>
        <v>1.8350570795223568E-24</v>
      </c>
      <c r="AC198" s="24">
        <f t="shared" si="163"/>
        <v>2.7822578588925947E-2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5.3205440053716299E-14</v>
      </c>
      <c r="AK198" s="14">
        <f t="shared" si="164"/>
        <v>8.602146238565607E-13</v>
      </c>
      <c r="AL198" s="22">
        <f t="shared" si="165"/>
        <v>1.590873277977066E-12</v>
      </c>
      <c r="AM198" s="62">
        <f t="shared" si="193"/>
        <v>293.33333333333491</v>
      </c>
      <c r="AN198" s="62">
        <f ca="1">AVERAGE(OFFSET($AM$3,0,0,'Données projet'!$E$10+1,1))-AVERAGE(OFFSET($H$3,0,0,'Données projet'!$E$10+1,1))</f>
        <v>259.74478933784656</v>
      </c>
      <c r="AO198" s="62">
        <f t="shared" si="205"/>
        <v>223.74038909289646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386.31318162381291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2.706176871428595E-2</v>
      </c>
      <c r="AB199" s="23">
        <f>EXP(-LN(2)/2)*AB198+(1-EXP(-LN(2)/2))/(LN(2)/2)*V199*Y199*VLOOKUP('Données projet'!$B$9,Paramètres!$A$1:$I$89,3,0)*0.475*44/12</f>
        <v>1.2975813047946401E-24</v>
      </c>
      <c r="AC199" s="24">
        <f t="shared" si="163"/>
        <v>2.706176871428595E-2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5.3205440053716299E-14</v>
      </c>
      <c r="AK199" s="14">
        <f t="shared" si="164"/>
        <v>8.602146238565607E-13</v>
      </c>
      <c r="AL199" s="22">
        <f t="shared" si="165"/>
        <v>1.590873277977066E-12</v>
      </c>
      <c r="AM199" s="62">
        <f t="shared" si="193"/>
        <v>293.33333333333491</v>
      </c>
      <c r="AN199" s="62">
        <f ca="1">AVERAGE(OFFSET($AM$3,0,0,'Données projet'!$E$10+1,1))-AVERAGE(OFFSET($H$3,0,0,'Données projet'!$E$10+1,1))</f>
        <v>259.74478933784656</v>
      </c>
      <c r="AO199" s="62">
        <f t="shared" si="205"/>
        <v>223.74038909289646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386.31318162381291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2.6321763225677235E-2</v>
      </c>
      <c r="AB200" s="23">
        <f>EXP(-LN(2)/2)*AB199+(1-EXP(-LN(2)/2))/(LN(2)/2)*V200*Y200*VLOOKUP('Données projet'!$B$9,Paramètres!$A$1:$I$89,3,0)*0.475*44/12</f>
        <v>9.1752853976117841E-25</v>
      </c>
      <c r="AC200" s="24">
        <f t="shared" si="163"/>
        <v>2.6321763225677235E-2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5.3205440053716299E-14</v>
      </c>
      <c r="AK200" s="14">
        <f t="shared" si="164"/>
        <v>8.602146238565607E-13</v>
      </c>
      <c r="AL200" s="22">
        <f t="shared" si="165"/>
        <v>1.590873277977066E-12</v>
      </c>
      <c r="AM200" s="62">
        <f t="shared" si="193"/>
        <v>293.33333333333491</v>
      </c>
      <c r="AN200" s="62">
        <f ca="1">AVERAGE(OFFSET($AM$3,0,0,'Données projet'!$E$10+1,1))-AVERAGE(OFFSET($H$3,0,0,'Données projet'!$E$10+1,1))</f>
        <v>259.74478933784656</v>
      </c>
      <c r="AO200" s="62">
        <f t="shared" si="205"/>
        <v>223.74038909289646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386.31318162381291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2.5601993226069722E-2</v>
      </c>
      <c r="AB201" s="23">
        <f>EXP(-LN(2)/2)*AB200+(1-EXP(-LN(2)/2))/(LN(2)/2)*V201*Y201*VLOOKUP('Données projet'!$B$9,Paramètres!$A$1:$I$89,3,0)*0.475*44/12</f>
        <v>6.4879065239732005E-25</v>
      </c>
      <c r="AC201" s="24">
        <f t="shared" si="163"/>
        <v>2.5601993226069722E-2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5.3205440053716299E-14</v>
      </c>
      <c r="AK201" s="14">
        <f t="shared" si="164"/>
        <v>8.602146238565607E-13</v>
      </c>
      <c r="AL201" s="22">
        <f t="shared" si="165"/>
        <v>1.590873277977066E-12</v>
      </c>
      <c r="AM201" s="62">
        <f t="shared" si="193"/>
        <v>293.33333333333491</v>
      </c>
      <c r="AN201" s="62">
        <f ca="1">AVERAGE(OFFSET($AM$3,0,0,'Données projet'!$E$10+1,1))-AVERAGE(OFFSET($H$3,0,0,'Données projet'!$E$10+1,1))</f>
        <v>259.74478933784656</v>
      </c>
      <c r="AO201" s="62">
        <f t="shared" si="205"/>
        <v>223.74038909289646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386.31318162381291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2.4901905374952536E-2</v>
      </c>
      <c r="AB202" s="23">
        <f>EXP(-LN(2)/2)*AB201+(1-EXP(-LN(2)/2))/(LN(2)/2)*V202*Y202*VLOOKUP('Données projet'!$B$9,Paramètres!$A$1:$I$89,3,0)*0.475*44/12</f>
        <v>4.587642698805892E-25</v>
      </c>
      <c r="AC202" s="24">
        <f t="shared" si="163"/>
        <v>2.4901905374952536E-2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5.3205440053716299E-14</v>
      </c>
      <c r="AK202" s="14">
        <f t="shared" si="164"/>
        <v>8.602146238565607E-13</v>
      </c>
      <c r="AL202" s="22">
        <f t="shared" si="165"/>
        <v>1.590873277977066E-12</v>
      </c>
      <c r="AM202" s="62">
        <f t="shared" si="193"/>
        <v>293.33333333333491</v>
      </c>
      <c r="AN202" s="62">
        <f ca="1">AVERAGE(OFFSET($AM$3,0,0,'Données projet'!$E$10+1,1))-AVERAGE(OFFSET($H$3,0,0,'Données projet'!$E$10+1,1))</f>
        <v>259.74478933784656</v>
      </c>
      <c r="AO202" s="62">
        <f t="shared" si="205"/>
        <v>223.74038909289646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386.31318162381291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2.4220961462940168E-2</v>
      </c>
      <c r="AB203" s="23">
        <f>EXP(-LN(2)/2)*AB202+(1-EXP(-LN(2)/2))/(LN(2)/2)*V203*Y203*VLOOKUP('Données projet'!$B$9,Paramètres!$A$1:$I$89,3,0)*0.475*44/12</f>
        <v>3.2439532619866003E-25</v>
      </c>
      <c r="AC203" s="24">
        <f t="shared" si="163"/>
        <v>2.4220961462940168E-2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5.3205440053716299E-14</v>
      </c>
      <c r="AK203" s="14">
        <f t="shared" si="164"/>
        <v>8.602146238565607E-13</v>
      </c>
      <c r="AL203" s="22">
        <f t="shared" si="165"/>
        <v>1.590873277977066E-12</v>
      </c>
      <c r="AM203" s="62">
        <f t="shared" si="193"/>
        <v>293.33333333333491</v>
      </c>
      <c r="AN203" s="62">
        <f ca="1">AVERAGE(OFFSET($AM$3,0,0,'Données projet'!$E$10+1,1))-AVERAGE(OFFSET($H$3,0,0,'Données projet'!$E$10+1,1))</f>
        <v>259.74478933784656</v>
      </c>
      <c r="AO203" s="62">
        <f t="shared" si="205"/>
        <v>223.74038909289646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E5" sqref="E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1.0328950000000001</v>
      </c>
      <c r="C6" s="156">
        <f ca="1">IF(OR('Données projet'!B9="",'Données projet'!C9="",'Données projet'!C9=0%),0,Calculateur!S3)</f>
        <v>386.31318162381291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241.00167341134619</v>
      </c>
      <c r="G6" s="156">
        <f ca="1">F6*(100%-'Données projet'!$C$24)*(100%-'Données projet'!$C$25)*(100%-'Données projet'!$C$26)*(100%-'Données projet'!$C$27)</f>
        <v>216.90150607021158</v>
      </c>
      <c r="H6" s="157">
        <f>IF(OR('Données projet'!B9="",'Données projet'!C9="",'Données projet'!C9=0%),0,AVERAGE(Calculateur!$AC$3:$AC$33)*B6)</f>
        <v>0.50806404138159622</v>
      </c>
      <c r="I6" s="158">
        <f>H6*(100%-'Données projet'!$C$24)*(100%-'Données projet'!$C$25)*(100%-'Données projet'!$C$26)*(100%-'Données projet'!$C$27)</f>
        <v>0.4572576372434366</v>
      </c>
      <c r="J6" s="159">
        <f>IF(OR('Données projet'!B9="",'Données projet'!C9="",'Données projet'!C9=0%),0,SUM(Calculateur!$V$3:$V$33)*VLOOKUP('Données projet'!$B$9,Paramètres!$A$1:$I$89,9,0)*B6)</f>
        <v>7.488488750000001</v>
      </c>
      <c r="K6" s="160">
        <f>J6*(100%-'Données projet'!$C$24)*(100%-'Données projet'!$C$25)*(100%-'Données projet'!$C$26)*(100%-'Données projet'!$C$27)</f>
        <v>6.7396398750000008</v>
      </c>
      <c r="L6" s="161">
        <f ca="1">G6+I6+K6</f>
        <v>224.09840358245501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0.636938</v>
      </c>
      <c r="C7" s="156">
        <f ca="1">IF(OR('Données projet'!B10="",'Données projet'!C10="",'Données projet'!C10=0%),0,Calculateur!AN3)</f>
        <v>259.74478933784656</v>
      </c>
      <c r="D7" s="156">
        <f>IF(OR('Données projet'!B10="",'Données projet'!C10="",'Données projet'!C10=0%),0,Calculateur!AO3)</f>
        <v>223.74038909289646</v>
      </c>
      <c r="E7" s="156">
        <f t="shared" ref="E7:E15" ca="1" si="0">MIN(C7,D7)</f>
        <v>223.74038909289646</v>
      </c>
      <c r="F7" s="156">
        <f t="shared" ref="F7:F15" ca="1" si="1">E7*B7</f>
        <v>142.50875594805129</v>
      </c>
      <c r="G7" s="156">
        <f ca="1">F7*(100%-'Données projet'!$C$24)*(100%-'Données projet'!$C$25)*(100%-'Données projet'!$C$26)*(100%-'Données projet'!$C$27)</f>
        <v>128.25788035324615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128.25788035324615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383.51042935939745</v>
      </c>
      <c r="G16" s="175">
        <f t="shared" ca="1" si="3"/>
        <v>345.1593864234577</v>
      </c>
      <c r="H16" s="176">
        <f t="shared" si="3"/>
        <v>0.50806404138159622</v>
      </c>
      <c r="I16" s="176">
        <f t="shared" si="3"/>
        <v>0.4572576372434366</v>
      </c>
      <c r="J16" s="177">
        <f t="shared" si="3"/>
        <v>7.488488750000001</v>
      </c>
      <c r="K16" s="177">
        <f t="shared" si="3"/>
        <v>6.7396398750000008</v>
      </c>
      <c r="L16" s="178">
        <f t="shared" ca="1" si="3"/>
        <v>352.35628393570119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7" zoomScale="90" zoomScaleNormal="90" workbookViewId="0">
      <selection activeCell="H35" sqref="H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1093.6927923296732</v>
      </c>
      <c r="U10" s="190">
        <f>'Données projet'!D9</f>
        <v>1.0328950000000001</v>
      </c>
      <c r="V10" s="189">
        <f>U10*T10</f>
        <v>1129.6698167333579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635.76066620224924</v>
      </c>
      <c r="U11" s="190">
        <f>'Données projet'!D10</f>
        <v>0.636938</v>
      </c>
      <c r="V11" s="189">
        <f t="shared" ref="V11" si="0">U11*T11</f>
        <v>404.94012720952821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f>(4050+6313)/1.67</f>
        <v>6205.3892215568867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2100/1.67</f>
        <v>1257.4850299401198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2184/1.67</f>
        <v>1307.7844311377246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92">
        <v>10</v>
      </c>
      <c r="D23" s="194">
        <f>B23*C23</f>
        <v>80</v>
      </c>
      <c r="E23" s="206"/>
      <c r="F23" s="261"/>
      <c r="H23" s="203">
        <v>3</v>
      </c>
      <c r="I23" s="204">
        <f>2247/1.67</f>
        <v>1345.5089820359283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-19896.01239640882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92">
        <v>10</v>
      </c>
      <c r="D24" s="194">
        <f t="shared" ref="D24:D42" si="2">B24*C24</f>
        <v>210</v>
      </c>
      <c r="E24" s="206"/>
      <c r="F24" s="264"/>
      <c r="H24" s="203">
        <v>4</v>
      </c>
      <c r="I24" s="204">
        <f>2331/1.67</f>
        <v>1395.808383233533</v>
      </c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92">
        <v>20</v>
      </c>
      <c r="D25" s="194">
        <f t="shared" si="2"/>
        <v>420</v>
      </c>
      <c r="E25" s="206"/>
      <c r="F25" s="264"/>
      <c r="G25" s="1"/>
      <c r="H25" s="203">
        <v>5</v>
      </c>
      <c r="I25" s="204">
        <f>(1512+2394)/1.67</f>
        <v>2338.9221556886228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8">
        <f ca="1">T23-T24</f>
        <v>-19896.01239640882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92">
        <v>20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92">
        <v>20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92">
        <v>20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92">
        <v>30</v>
      </c>
      <c r="D29" s="194">
        <f t="shared" si="2"/>
        <v>630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92">
        <v>30</v>
      </c>
      <c r="D30" s="194">
        <f t="shared" si="2"/>
        <v>630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92">
        <v>40</v>
      </c>
      <c r="D31" s="194">
        <f t="shared" si="2"/>
        <v>840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92">
        <v>40</v>
      </c>
      <c r="D32" s="194">
        <f t="shared" si="2"/>
        <v>840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92">
        <v>50</v>
      </c>
      <c r="D33" s="194">
        <f t="shared" si="2"/>
        <v>1050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92">
        <v>60</v>
      </c>
      <c r="D34" s="194">
        <f t="shared" si="2"/>
        <v>1260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92">
        <v>70</v>
      </c>
      <c r="D35" s="194">
        <f t="shared" si="2"/>
        <v>1470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92">
        <v>70</v>
      </c>
      <c r="D36" s="194">
        <f t="shared" si="2"/>
        <v>1470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92">
        <v>80</v>
      </c>
      <c r="D37" s="194">
        <f t="shared" si="2"/>
        <v>1680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92">
        <v>90</v>
      </c>
      <c r="D38" s="194">
        <f t="shared" si="2"/>
        <v>1890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92">
        <v>100</v>
      </c>
      <c r="D39" s="194">
        <f t="shared" si="2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92">
        <v>150</v>
      </c>
      <c r="D40" s="194">
        <f t="shared" si="2"/>
        <v>2850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92">
        <v>150</v>
      </c>
      <c r="D41" s="194">
        <f t="shared" si="2"/>
        <v>2700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305</v>
      </c>
      <c r="C42" s="292">
        <v>200</v>
      </c>
      <c r="D42" s="194">
        <f t="shared" si="2"/>
        <v>61000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93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93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63</v>
      </c>
      <c r="C56" s="292">
        <v>15</v>
      </c>
      <c r="D56" s="191">
        <f t="shared" si="4"/>
        <v>945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93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67</v>
      </c>
      <c r="C58" s="292">
        <v>18</v>
      </c>
      <c r="D58" s="191">
        <f t="shared" si="4"/>
        <v>1206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69</v>
      </c>
      <c r="C59" s="292">
        <v>20</v>
      </c>
      <c r="D59" s="191">
        <f t="shared" si="4"/>
        <v>1380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71</v>
      </c>
      <c r="C60" s="292">
        <v>25</v>
      </c>
      <c r="D60" s="191">
        <f t="shared" si="4"/>
        <v>1775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73</v>
      </c>
      <c r="C61" s="292">
        <v>30</v>
      </c>
      <c r="D61" s="191">
        <f t="shared" si="4"/>
        <v>2190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375</v>
      </c>
      <c r="C62" s="292">
        <v>50</v>
      </c>
      <c r="D62" s="191">
        <f t="shared" si="4"/>
        <v>18750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2024-09-03T13:32:08Z</dcterms:modified>
</cp:coreProperties>
</file>