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FONTGOMBAULT (36) - MAUROUSSET\Dossier déposé 15102024\"/>
    </mc:Choice>
  </mc:AlternateContent>
  <xr:revisionPtr revIDLastSave="0" documentId="13_ncr:1_{8E39A0E6-571E-46DE-81DA-16E729E75D9E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A155" i="2"/>
  <c r="HG155" i="2"/>
  <c r="HH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EX156" i="2"/>
  <c r="FS156" i="2"/>
  <c r="EB156" i="2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DG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D161" i="2" s="1"/>
  <c r="EB161" i="2"/>
  <c r="FS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EC168" i="2"/>
  <c r="HH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A195" i="2"/>
  <c r="FQ195" i="2"/>
  <c r="HG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HH197" i="2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B199" i="2"/>
  <c r="EA199" i="2"/>
  <c r="HH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B201" i="2" l="1"/>
  <c r="FS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115" i="2" a="1"/>
  <c r="GT115" i="2" s="1"/>
  <c r="GT68" i="2" a="1"/>
  <c r="GT68" i="2" s="1"/>
  <c r="GT122" i="2" a="1"/>
  <c r="GT122" i="2" s="1"/>
  <c r="GT133" i="2" a="1"/>
  <c r="GT1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86" i="2" a="1"/>
  <c r="DN186" i="2" s="1"/>
  <c r="DN41" i="2" a="1"/>
  <c r="DN41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70" i="2" a="1"/>
  <c r="DN170" i="2" s="1"/>
  <c r="DN153" i="2" a="1"/>
  <c r="DN153" i="2" s="1"/>
  <c r="DN115" i="2" a="1"/>
  <c r="DN115" i="2" s="1"/>
  <c r="DN86" i="2" a="1"/>
  <c r="DN86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38" i="2" l="1" a="1"/>
  <c r="BC38" i="2" s="1"/>
  <c r="BC83" i="2" a="1"/>
  <c r="BC83" i="2" s="1"/>
  <c r="BC192" i="2" a="1"/>
  <c r="BC192" i="2" s="1"/>
  <c r="BC143" i="2" a="1"/>
  <c r="BC143" i="2" s="1"/>
  <c r="BC164" i="2" a="1"/>
  <c r="BC164" i="2" s="1"/>
  <c r="FD19" i="2" a="1"/>
  <c r="FD19" i="2" s="1"/>
  <c r="FD131" i="2" a="1"/>
  <c r="FD131" i="2" s="1"/>
  <c r="DN177" i="2" a="1"/>
  <c r="DN177" i="2" s="1"/>
  <c r="DN43" i="2" a="1"/>
  <c r="DN43" i="2" s="1"/>
  <c r="GT121" i="2" a="1"/>
  <c r="GT121" i="2" s="1"/>
  <c r="FD64" i="2" a="1"/>
  <c r="FD64" i="2" s="1"/>
  <c r="DN137" i="2" a="1"/>
  <c r="DN137" i="2" s="1"/>
  <c r="GT51" i="2" a="1"/>
  <c r="GT51" i="2" s="1"/>
  <c r="FD189" i="2" a="1"/>
  <c r="FD189" i="2" s="1"/>
  <c r="FD43" i="2" a="1"/>
  <c r="FD43" i="2" s="1"/>
  <c r="FD187" i="2" a="1"/>
  <c r="FD187" i="2" s="1"/>
  <c r="FD14" i="2" a="1"/>
  <c r="FD14" i="2" s="1"/>
  <c r="DN123" i="2" a="1"/>
  <c r="DN123" i="2" s="1"/>
  <c r="DN129" i="2" a="1"/>
  <c r="DN129" i="2" s="1"/>
  <c r="GT181" i="2" a="1"/>
  <c r="GT181" i="2" s="1"/>
  <c r="FD194" i="2" a="1"/>
  <c r="FD194" i="2" s="1"/>
  <c r="FD48" i="2" a="1"/>
  <c r="FD48" i="2" s="1"/>
  <c r="GT184" i="2" a="1"/>
  <c r="GT184" i="2" s="1"/>
  <c r="FS203" i="2"/>
  <c r="FD160" i="2" a="1"/>
  <c r="FD160" i="2" s="1"/>
  <c r="FD188" i="2" a="1"/>
  <c r="FD188" i="2" s="1"/>
  <c r="FD82" i="2" a="1"/>
  <c r="FD82" i="2" s="1"/>
  <c r="FD137" i="2" a="1"/>
  <c r="FD137" i="2" s="1"/>
  <c r="FD60" i="2" a="1"/>
  <c r="FD60" i="2" s="1"/>
  <c r="FD59" i="2" a="1"/>
  <c r="FD59" i="2" s="1"/>
  <c r="FD144" i="2" a="1"/>
  <c r="FD144" i="2" s="1"/>
  <c r="FD107" i="2" a="1"/>
  <c r="FD107" i="2" s="1"/>
  <c r="DN188" i="2" a="1"/>
  <c r="DN188" i="2" s="1"/>
  <c r="DN29" i="2" a="1"/>
  <c r="DN29" i="2" s="1"/>
  <c r="GT33" i="2" a="1"/>
  <c r="GT33" i="2" s="1"/>
  <c r="FD21" i="2" a="1"/>
  <c r="FD21" i="2" s="1"/>
  <c r="FD159" i="2" a="1"/>
  <c r="FD159" i="2" s="1"/>
  <c r="FD167" i="2" a="1"/>
  <c r="FD167" i="2" s="1"/>
  <c r="BC117" i="2" a="1"/>
  <c r="BC117" i="2" s="1"/>
  <c r="BC181" i="2" a="1"/>
  <c r="BC181" i="2" s="1"/>
  <c r="BC126" i="2" a="1"/>
  <c r="BC126" i="2" s="1"/>
  <c r="BC31" i="2" a="1"/>
  <c r="BC31" i="2" s="1"/>
  <c r="BC82" i="2" a="1"/>
  <c r="BC82" i="2" s="1"/>
  <c r="BC84" i="2" a="1"/>
  <c r="BC84" i="2" s="1"/>
  <c r="BC32" i="2" a="1"/>
  <c r="BC32" i="2" s="1"/>
  <c r="BC65" i="2" a="1"/>
  <c r="BC65" i="2" s="1"/>
  <c r="BC114" i="2" a="1"/>
  <c r="BC114" i="2" s="1"/>
  <c r="BC55" i="2" a="1"/>
  <c r="BC55" i="2" s="1"/>
  <c r="BC47" i="2" a="1"/>
  <c r="BC47" i="2" s="1"/>
  <c r="BC68" i="2" a="1"/>
  <c r="BC68" i="2" s="1"/>
  <c r="BC130" i="2" a="1"/>
  <c r="BC130" i="2" s="1"/>
  <c r="BC18" i="2" a="1"/>
  <c r="BC18" i="2" s="1"/>
  <c r="BC58" i="2" a="1"/>
  <c r="BC58" i="2" s="1"/>
  <c r="BC151" i="2" a="1"/>
  <c r="BC151" i="2" s="1"/>
  <c r="BC34" i="2" a="1"/>
  <c r="BC34" i="2" s="1"/>
  <c r="BC7" i="2" a="1"/>
  <c r="BC7" i="2" s="1"/>
  <c r="BD7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38" i="2" l="1"/>
  <c r="BI83" i="2"/>
  <c r="BI174" i="2"/>
  <c r="BI47" i="2"/>
  <c r="BI141" i="2"/>
  <c r="BI18" i="2"/>
  <c r="BI166" i="2"/>
  <c r="BI32" i="2"/>
  <c r="BI130" i="2"/>
  <c r="BI28" i="2"/>
  <c r="BI62" i="2"/>
  <c r="BI144" i="2"/>
  <c r="BI120" i="2"/>
  <c r="BI195" i="2"/>
  <c r="BI117" i="2"/>
  <c r="BI39" i="2"/>
  <c r="BI176" i="2"/>
  <c r="BI53" i="2"/>
  <c r="BI189" i="2"/>
  <c r="BI36" i="2"/>
  <c r="BI86" i="2"/>
  <c r="BI49" i="2"/>
  <c r="BI148" i="2"/>
  <c r="BI124" i="2"/>
  <c r="BI13" i="2"/>
  <c r="BI30" i="2"/>
  <c r="BI73" i="2"/>
  <c r="BI16" i="2"/>
  <c r="BI199" i="2"/>
  <c r="BI171" i="2"/>
  <c r="BI12" i="2"/>
  <c r="BI109" i="2"/>
  <c r="BI136" i="2"/>
  <c r="BI21" i="2"/>
  <c r="BI184" i="2"/>
  <c r="BI173" i="2"/>
  <c r="BI143" i="2"/>
  <c r="BI168" i="2"/>
  <c r="BI201" i="2"/>
  <c r="BI140" i="2"/>
  <c r="BI24" i="2"/>
  <c r="BI98" i="2"/>
  <c r="BI156" i="2"/>
  <c r="BI175" i="2"/>
  <c r="BI150" i="2"/>
  <c r="BI96" i="2"/>
  <c r="BI192" i="2"/>
  <c r="BI115" i="2"/>
  <c r="BI76" i="2"/>
  <c r="BI66" i="2"/>
  <c r="BI58" i="2"/>
  <c r="BI44" i="2"/>
  <c r="BI74" i="2"/>
  <c r="BI14" i="2"/>
  <c r="BI78" i="2"/>
  <c r="BI159" i="2"/>
  <c r="BI113" i="2"/>
  <c r="BI132" i="2"/>
  <c r="BI3" i="2"/>
  <c r="C8" i="4" s="1"/>
  <c r="E8" i="4" s="1"/>
  <c r="F8" i="4" s="1"/>
  <c r="G8" i="4" s="1"/>
  <c r="L8" i="4" s="1"/>
  <c r="BI91" i="2"/>
  <c r="BI182" i="2"/>
  <c r="BI100" i="2"/>
  <c r="BI31" i="2"/>
  <c r="BI8" i="2"/>
  <c r="BI127" i="2"/>
  <c r="BI172" i="2"/>
  <c r="BI128" i="2"/>
  <c r="BI187" i="2"/>
  <c r="BI48" i="2"/>
  <c r="BI15" i="2"/>
  <c r="BI97" i="2"/>
  <c r="BI107" i="2"/>
  <c r="BI186" i="2"/>
  <c r="BI114" i="2"/>
  <c r="BI149" i="2"/>
  <c r="BI119" i="2"/>
  <c r="BI63" i="2"/>
  <c r="BI185" i="2"/>
  <c r="BI80" i="2"/>
  <c r="BI29" i="2"/>
  <c r="BI20" i="2"/>
  <c r="BI88" i="2"/>
  <c r="BI183" i="2"/>
  <c r="BI106" i="2"/>
  <c r="BI92" i="2"/>
  <c r="BI75" i="2"/>
  <c r="BI191" i="2"/>
  <c r="BI22" i="2"/>
  <c r="BI116" i="2"/>
  <c r="BI180" i="2"/>
  <c r="BI188" i="2"/>
  <c r="BI79" i="2"/>
  <c r="BI111" i="2"/>
  <c r="BI9" i="2"/>
  <c r="BI169" i="2"/>
  <c r="BI61" i="2"/>
  <c r="BI46" i="2"/>
  <c r="BI198" i="2"/>
  <c r="BI145" i="2"/>
  <c r="BI160" i="2"/>
  <c r="BI131" i="2"/>
  <c r="BI45" i="2"/>
  <c r="BI178" i="2"/>
  <c r="BI87" i="2"/>
  <c r="BI153" i="2"/>
  <c r="BI51" i="2"/>
  <c r="BI122" i="2"/>
  <c r="BI151" i="2"/>
  <c r="BI104" i="2"/>
  <c r="BI99" i="2"/>
  <c r="BI42" i="2"/>
  <c r="BI112" i="2"/>
  <c r="BI17" i="2"/>
  <c r="BI35" i="2"/>
  <c r="BI123" i="2"/>
  <c r="BI77" i="2"/>
  <c r="BI65" i="2"/>
  <c r="BI33" i="2"/>
  <c r="BI167" i="2"/>
  <c r="BI181" i="2"/>
  <c r="BI56" i="2"/>
  <c r="BI137" i="2"/>
  <c r="BI94" i="2"/>
  <c r="BI71" i="2"/>
  <c r="BI200" i="2"/>
  <c r="BI67" i="2"/>
  <c r="BI27" i="2"/>
  <c r="BI89" i="2"/>
  <c r="BI57" i="2"/>
  <c r="BI23" i="2"/>
  <c r="BI193" i="2"/>
  <c r="BI68" i="2"/>
  <c r="BI60" i="2"/>
  <c r="BI37" i="2"/>
  <c r="BI102" i="2"/>
  <c r="BI165" i="2"/>
  <c r="BI147" i="2"/>
  <c r="BI139" i="2"/>
  <c r="BI26" i="2"/>
  <c r="BI138" i="2"/>
  <c r="BI129" i="2"/>
  <c r="BI158" i="2"/>
  <c r="BI85" i="2"/>
  <c r="BI93" i="2"/>
  <c r="BI196" i="2"/>
  <c r="BI133" i="2"/>
  <c r="BI55" i="2"/>
  <c r="BI11" i="2"/>
  <c r="BI105" i="2"/>
  <c r="BI10" i="2"/>
  <c r="BI64" i="2"/>
  <c r="BI194" i="2"/>
  <c r="BI82" i="2"/>
  <c r="BI177" i="2"/>
  <c r="BI197" i="2"/>
  <c r="BI81" i="2"/>
  <c r="BI40" i="2"/>
  <c r="BI170" i="2"/>
  <c r="BI135" i="2"/>
  <c r="BI90" i="2"/>
  <c r="BI134" i="2"/>
  <c r="BI203" i="2"/>
  <c r="BI125" i="2"/>
  <c r="BI110" i="2"/>
  <c r="BI84" i="2"/>
  <c r="BI126" i="2"/>
  <c r="BI202" i="2"/>
  <c r="BI50" i="2"/>
  <c r="BI34" i="2"/>
  <c r="BI54" i="2"/>
  <c r="BI52" i="2"/>
  <c r="BI179" i="2"/>
  <c r="BI164" i="2"/>
  <c r="BI72" i="2"/>
  <c r="BI152" i="2"/>
  <c r="BI43" i="2"/>
  <c r="BI25" i="2"/>
  <c r="BI95" i="2"/>
  <c r="BI163" i="2"/>
  <c r="BI19" i="2"/>
  <c r="BI4" i="2"/>
  <c r="BI162" i="2"/>
  <c r="BI118" i="2"/>
  <c r="BI101" i="2"/>
  <c r="BI121" i="2"/>
  <c r="BI154" i="2"/>
  <c r="BI157" i="2"/>
  <c r="BI103" i="2"/>
  <c r="BI41" i="2"/>
  <c r="BI7" i="2"/>
  <c r="BI161" i="2"/>
  <c r="BI146" i="2"/>
  <c r="BI59" i="2"/>
  <c r="BI5" i="2"/>
  <c r="BI190" i="2"/>
  <c r="BI142" i="2"/>
  <c r="BI155" i="2"/>
  <c r="BI69" i="2"/>
  <c r="BI6" i="2"/>
  <c r="BI70" i="2"/>
  <c r="BI10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<sst xmlns="http://schemas.openxmlformats.org/spreadsheetml/2006/main" count="1171" uniqueCount="324">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</sst>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265.18224953636462</c:v>
                </c:pt>
                <c:pt idx="57">
                  <c:v>276.6217550466074</c:v>
                </c:pt>
                <c:pt idx="58">
                  <c:v>288.05064176968398</c:v>
                </c:pt>
                <c:pt idx="59">
                  <c:v>299.46939060089005</c:v>
                </c:pt>
                <c:pt idx="60">
                  <c:v>310.87844274943245</c:v>
                </c:pt>
                <c:pt idx="61">
                  <c:v>292.94560606300411</c:v>
                </c:pt>
                <c:pt idx="62">
                  <c:v>303.54514342437079</c:v>
                </c:pt>
                <c:pt idx="63">
                  <c:v>314.13644855888259</c:v>
                </c:pt>
                <c:pt idx="64">
                  <c:v>324.71983829084985</c:v>
                </c:pt>
                <c:pt idx="65">
                  <c:v>335.29560709579067</c:v>
                </c:pt>
                <c:pt idx="66">
                  <c:v>317.39370514042008</c:v>
                </c:pt>
                <c:pt idx="67">
                  <c:v>327.97471958208894</c:v>
                </c:pt>
                <c:pt idx="68">
                  <c:v>338.5481995642798</c:v>
                </c:pt>
                <c:pt idx="69">
                  <c:v>349.11441368138429</c:v>
                </c:pt>
                <c:pt idx="70">
                  <c:v>359.67361293503569</c:v>
                </c:pt>
                <c:pt idx="71">
                  <c:v>340.98719215689295</c:v>
                </c:pt>
                <c:pt idx="72">
                  <c:v>350.73935640199261</c:v>
                </c:pt>
                <c:pt idx="73">
                  <c:v>360.48557531469902</c:v>
                </c:pt>
                <c:pt idx="74">
                  <c:v>370.22603238018905</c:v>
                </c:pt>
                <c:pt idx="75">
                  <c:v>379.96090063618993</c:v>
                </c:pt>
                <c:pt idx="76">
                  <c:v>360.89154149553332</c:v>
                </c:pt>
                <c:pt idx="77">
                  <c:v>370.22603238018905</c:v>
                </c:pt>
                <c:pt idx="78">
                  <c:v>379.55539054654429</c:v>
                </c:pt>
                <c:pt idx="79">
                  <c:v>388.87976000894241</c:v>
                </c:pt>
                <c:pt idx="80">
                  <c:v>398.1992773085903</c:v>
                </c:pt>
                <c:pt idx="81">
                  <c:v>378.74434206791688</c:v>
                </c:pt>
                <c:pt idx="82">
                  <c:v>387.66381592151873</c:v>
                </c:pt>
                <c:pt idx="83">
                  <c:v>396.57883448700187</c:v>
                </c:pt>
                <c:pt idx="84">
                  <c:v>405.48951209335388</c:v>
                </c:pt>
                <c:pt idx="85">
                  <c:v>414.39595763230801</c:v>
                </c:pt>
                <c:pt idx="86">
                  <c:v>394.55307910081592</c:v>
                </c:pt>
                <c:pt idx="87">
                  <c:v>403.05975148729158</c:v>
                </c:pt>
                <c:pt idx="88">
                  <c:v>411.56254124269782</c:v>
                </c:pt>
                <c:pt idx="89">
                  <c:v>420.06153993571343</c:v>
                </c:pt>
                <c:pt idx="90">
                  <c:v>428.55683512546528</c:v>
                </c:pt>
                <c:pt idx="91">
                  <c:v>407.91895794657734</c:v>
                </c:pt>
                <c:pt idx="92">
                  <c:v>415.6101508216347</c:v>
                </c:pt>
                <c:pt idx="93">
                  <c:v>423.29827493076959</c:v>
                </c:pt>
                <c:pt idx="94">
                  <c:v>430.98339390471659</c:v>
                </c:pt>
                <c:pt idx="95">
                  <c:v>438.66556891849177</c:v>
                </c:pt>
                <c:pt idx="96">
                  <c:v>417.63363625997835</c:v>
                </c:pt>
                <c:pt idx="97">
                  <c:v>424.91644236173005</c:v>
                </c:pt>
                <c:pt idx="98">
                  <c:v>432.19656309026976</c:v>
                </c:pt>
                <c:pt idx="99">
                  <c:v>439.47405008772625</c:v>
                </c:pt>
                <c:pt idx="100">
                  <c:v>446.74895314532552</c:v>
                </c:pt>
                <c:pt idx="101">
                  <c:v>427.34344505663142</c:v>
                </c:pt>
                <c:pt idx="102">
                  <c:v>434.21834928171842</c:v>
                </c:pt>
                <c:pt idx="103">
                  <c:v>441.09091679699753</c:v>
                </c:pt>
                <c:pt idx="104">
                  <c:v>447.96118916963178</c:v>
                </c:pt>
                <c:pt idx="105">
                  <c:v>454.82920658695576</c:v>
                </c:pt>
                <c:pt idx="106">
                  <c:v>434.62268223024967</c:v>
                </c:pt>
                <c:pt idx="107">
                  <c:v>440.6867120524235</c:v>
                </c:pt>
                <c:pt idx="108">
                  <c:v>446.74895314532552</c:v>
                </c:pt>
                <c:pt idx="109">
                  <c:v>452.8094332235828</c:v>
                </c:pt>
                <c:pt idx="110">
                  <c:v>458.86817919889148</c:v>
                </c:pt>
                <c:pt idx="111">
                  <c:v>438.26131635086909</c:v>
                </c:pt>
                <c:pt idx="112">
                  <c:v>443.92012811747713</c:v>
                </c:pt>
                <c:pt idx="113">
                  <c:v>449.57739467471271</c:v>
                </c:pt>
                <c:pt idx="114">
                  <c:v>455.23313822520009</c:v>
                </c:pt>
                <c:pt idx="115">
                  <c:v>460.88738037445046</c:v>
                </c:pt>
                <c:pt idx="116">
                  <c:v>439.47405008772625</c:v>
                </c:pt>
                <c:pt idx="117">
                  <c:v>444.32426956358057</c:v>
                </c:pt>
                <c:pt idx="118">
                  <c:v>449.17335497371761</c:v>
                </c:pt>
                <c:pt idx="119">
                  <c:v>454.02132029945079</c:v>
                </c:pt>
                <c:pt idx="120">
                  <c:v>458.86817919889177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1.9746416049804285</c:v>
                </c:pt>
                <c:pt idx="2">
                  <c:v>2.2509696987730163</c:v>
                </c:pt>
                <c:pt idx="3">
                  <c:v>2.566106407367668</c:v>
                </c:pt>
                <c:pt idx="4">
                  <c:v>2.9255207530290543</c:v>
                </c:pt>
                <c:pt idx="5">
                  <c:v>3.3354549320675164</c:v>
                </c:pt>
                <c:pt idx="6">
                  <c:v>3.8030339464912619</c:v>
                </c:pt>
                <c:pt idx="7">
                  <c:v>4.3363908236525202</c:v>
                </c:pt>
                <c:pt idx="8">
                  <c:v>4.9448096458951891</c:v>
                </c:pt>
                <c:pt idx="9">
                  <c:v>5.6388889296865754</c:v>
                </c:pt>
                <c:pt idx="10">
                  <c:v>6.4307282566472246</c:v>
                </c:pt>
                <c:pt idx="11">
                  <c:v>7.3341414738014095</c:v>
                </c:pt>
                <c:pt idx="12">
                  <c:v>8.3649002547148612</c:v>
                </c:pt>
                <c:pt idx="13">
                  <c:v>9.5410123554957611</c:v>
                </c:pt>
                <c:pt idx="14">
                  <c:v>10.883039519666218</c:v>
                </c:pt>
                <c:pt idx="15">
                  <c:v>12.414460694823878</c:v>
                </c:pt>
                <c:pt idx="16">
                  <c:v>14.162087034570909</c:v>
                </c:pt>
                <c:pt idx="17">
                  <c:v>16.15653608599067</c:v>
                </c:pt>
                <c:pt idx="18">
                  <c:v>18.432773622701795</c:v>
                </c:pt>
                <c:pt idx="19">
                  <c:v>21.030732795318858</c:v>
                </c:pt>
                <c:pt idx="20">
                  <c:v>23.996021656852246</c:v>
                </c:pt>
                <c:pt idx="21">
                  <c:v>27.380731705185912</c:v>
                </c:pt>
                <c:pt idx="22">
                  <c:v>31.244361896879429</c:v>
                </c:pt>
                <c:pt idx="23">
                  <c:v>35.654874658866753</c:v>
                </c:pt>
                <c:pt idx="24">
                  <c:v>40.689902794596783</c:v>
                </c:pt>
                <c:pt idx="25">
                  <c:v>46.438128891600911</c:v>
                </c:pt>
                <c:pt idx="26">
                  <c:v>53.641954591289988</c:v>
                </c:pt>
                <c:pt idx="27">
                  <c:v>60.820276546495258</c:v>
                </c:pt>
                <c:pt idx="28">
                  <c:v>67.976539723086475</c:v>
                </c:pt>
                <c:pt idx="29">
                  <c:v>75.113400707379952</c:v>
                </c:pt>
                <c:pt idx="30">
                  <c:v>82.232967808738451</c:v>
                </c:pt>
                <c:pt idx="31">
                  <c:v>89.632636103290338</c:v>
                </c:pt>
                <c:pt idx="32">
                  <c:v>97.016990708955873</c:v>
                </c:pt>
                <c:pt idx="33">
                  <c:v>104.38736403026746</c:v>
                </c:pt>
                <c:pt idx="34">
                  <c:v>111.74488442302163</c:v>
                </c:pt>
                <c:pt idx="35">
                  <c:v>119.09051913372679</c:v>
                </c:pt>
                <c:pt idx="36">
                  <c:v>107.92051495671598</c:v>
                </c:pt>
                <c:pt idx="37">
                  <c:v>115.85984782918003</c:v>
                </c:pt>
                <c:pt idx="38">
                  <c:v>123.78587930910233</c:v>
                </c:pt>
                <c:pt idx="39">
                  <c:v>131.6995826479569</c:v>
                </c:pt>
                <c:pt idx="40">
                  <c:v>139.60180432646686</c:v>
                </c:pt>
                <c:pt idx="41">
                  <c:v>127.30454982664817</c:v>
                </c:pt>
                <c:pt idx="42">
                  <c:v>135.50574130628803</c:v>
                </c:pt>
                <c:pt idx="43">
                  <c:v>143.69498143753455</c:v>
                </c:pt>
                <c:pt idx="44">
                  <c:v>151.87304842123052</c:v>
                </c:pt>
                <c:pt idx="45">
                  <c:v>160.04062964847927</c:v>
                </c:pt>
                <c:pt idx="46">
                  <c:v>147.78536667282091</c:v>
                </c:pt>
                <c:pt idx="47">
                  <c:v>155.95810991244028</c:v>
                </c:pt>
                <c:pt idx="48">
                  <c:v>164.12068178886196</c:v>
                </c:pt>
                <c:pt idx="49">
                  <c:v>172.27366024134895</c:v>
                </c:pt>
                <c:pt idx="50">
                  <c:v>180.4175639489298</c:v>
                </c:pt>
                <c:pt idx="51">
                  <c:v>168.19833649533192</c:v>
                </c:pt>
                <c:pt idx="52">
                  <c:v>176.34671609069377</c:v>
                </c:pt>
                <c:pt idx="53">
                  <c:v>184.48626079093347</c:v>
                </c:pt>
                <c:pt idx="54">
                  <c:v>192.6174158917361</c:v>
                </c:pt>
                <c:pt idx="55">
                  <c:v>200.74058596732002</c:v>
                </c:pt>
                <c:pt idx="56">
                  <c:v>188.55286086725974</c:v>
                </c:pt>
                <c:pt idx="57">
                  <c:v>196.67997521236182</c:v>
                </c:pt>
                <c:pt idx="58">
                  <c:v>204.79929322768081</c:v>
                </c:pt>
                <c:pt idx="59">
                  <c:v>212.91116798727833</c:v>
                </c:pt>
                <c:pt idx="60">
                  <c:v>221.01592342762945</c:v>
                </c:pt>
                <c:pt idx="61">
                  <c:v>208.27670288557758</c:v>
                </c:pt>
                <c:pt idx="62">
                  <c:v>215.80652476655166</c:v>
                </c:pt>
                <c:pt idx="63">
                  <c:v>223.3303025339743</c:v>
                </c:pt>
                <c:pt idx="64">
                  <c:v>230.84826880073911</c:v>
                </c:pt>
                <c:pt idx="65">
                  <c:v>238.36063977122171</c:v>
                </c:pt>
                <c:pt idx="66">
                  <c:v>225.64413155603947</c:v>
                </c:pt>
                <c:pt idx="67">
                  <c:v>233.16035388103322</c:v>
                </c:pt>
                <c:pt idx="68">
                  <c:v>240.67104439435124</c:v>
                </c:pt>
                <c:pt idx="69">
                  <c:v>248.17640029840672</c:v>
                </c:pt>
                <c:pt idx="70">
                  <c:v>255.67660587898308</c:v>
                </c:pt>
                <c:pt idx="71">
                  <c:v>242.40351617973022</c:v>
                </c:pt>
                <c:pt idx="72">
                  <c:v>249.33060885818895</c:v>
                </c:pt>
                <c:pt idx="73">
                  <c:v>256.25333646450889</c:v>
                </c:pt>
                <c:pt idx="74">
                  <c:v>263.17183371378752</c:v>
                </c:pt>
                <c:pt idx="75">
                  <c:v>270.08622765058885</c:v>
                </c:pt>
                <c:pt idx="76">
                  <c:v>256.54169073764297</c:v>
                </c:pt>
                <c:pt idx="77">
                  <c:v>263.17183371378752</c:v>
                </c:pt>
                <c:pt idx="78">
                  <c:v>269.79820824030321</c:v>
                </c:pt>
                <c:pt idx="79">
                  <c:v>276.42092005274134</c:v>
                </c:pt>
                <c:pt idx="80">
                  <c:v>283.04006939986493</c:v>
                </c:pt>
                <c:pt idx="81">
                  <c:v>269.22214864231609</c:v>
                </c:pt>
                <c:pt idx="82">
                  <c:v>275.55729219724816</c:v>
                </c:pt>
                <c:pt idx="83">
                  <c:v>281.88916467282746</c:v>
                </c:pt>
                <c:pt idx="84">
                  <c:v>288.21785000957146</c:v>
                </c:pt>
                <c:pt idx="85">
                  <c:v>294.54342815595732</c:v>
                </c:pt>
                <c:pt idx="86">
                  <c:v>280.45038555869695</c:v>
                </c:pt>
                <c:pt idx="87">
                  <c:v>286.49215636284219</c:v>
                </c:pt>
                <c:pt idx="88">
                  <c:v>292.53107653331614</c:v>
                </c:pt>
                <c:pt idx="89">
                  <c:v>298.56721329998305</c:v>
                </c:pt>
                <c:pt idx="90">
                  <c:v>304.60063094888767</c:v>
                </c:pt>
                <c:pt idx="91">
                  <c:v>289.94331256428501</c:v>
                </c:pt>
                <c:pt idx="92">
                  <c:v>295.40577049938889</c:v>
                </c:pt>
                <c:pt idx="93">
                  <c:v>300.86597534185779</c:v>
                </c:pt>
                <c:pt idx="94">
                  <c:v>306.3239738094739</c:v>
                </c:pt>
                <c:pt idx="95">
                  <c:v>311.77981081702814</c:v>
                </c:pt>
                <c:pt idx="96">
                  <c:v>296.84288301434083</c:v>
                </c:pt>
                <c:pt idx="97">
                  <c:v>302.01520947361507</c:v>
                </c:pt>
                <c:pt idx="98">
                  <c:v>307.18556432776842</c:v>
                </c:pt>
                <c:pt idx="99">
                  <c:v>312.35398549253119</c:v>
                </c:pt>
                <c:pt idx="100">
                  <c:v>317.52050952469767</c:v>
                </c:pt>
                <c:pt idx="101">
                  <c:v>303.73887825775068</c:v>
                </c:pt>
                <c:pt idx="102">
                  <c:v>308.62142925305045</c:v>
                </c:pt>
                <c:pt idx="103">
                  <c:v>313.50226463243433</c:v>
                </c:pt>
                <c:pt idx="104">
                  <c:v>318.38141491457719</c:v>
                </c:pt>
                <c:pt idx="105">
                  <c:v>323.25890960508121</c:v>
                </c:pt>
                <c:pt idx="106">
                  <c:v>308.90858440452911</c:v>
                </c:pt>
                <c:pt idx="107">
                  <c:v>313.21520360849729</c:v>
                </c:pt>
                <c:pt idx="108">
                  <c:v>317.52050952469773</c:v>
                </c:pt>
                <c:pt idx="109">
                  <c:v>321.82452250125181</c:v>
                </c:pt>
                <c:pt idx="110">
                  <c:v>326.12726229676804</c:v>
                </c:pt>
                <c:pt idx="111">
                  <c:v>311.49271468133554</c:v>
                </c:pt>
                <c:pt idx="112">
                  <c:v>315.51152888688654</c:v>
                </c:pt>
                <c:pt idx="113">
                  <c:v>319.52920859735212</c:v>
                </c:pt>
                <c:pt idx="114">
                  <c:v>323.54577011393309</c:v>
                </c:pt>
                <c:pt idx="115">
                  <c:v>327.56122929942904</c:v>
                </c:pt>
                <c:pt idx="116">
                  <c:v>312.35398549253131</c:v>
                </c:pt>
                <c:pt idx="117">
                  <c:v>315.79854343698958</c:v>
                </c:pt>
                <c:pt idx="118">
                  <c:v>319.24226874866315</c:v>
                </c:pt>
                <c:pt idx="119">
                  <c:v>322.68517169265391</c:v>
                </c:pt>
                <c:pt idx="120">
                  <c:v>326.12726229676815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" zoomScale="90" zoomScaleNormal="90" workbookViewId="0">
      <selection activeCell="C51" sqref="C5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0.9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0.8</v>
      </c>
      <c r="D9" s="36">
        <f t="shared" ref="D9:D18" si="0">C9*$C$5</f>
        <v>0.72000000000000008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0.13</v>
      </c>
      <c r="D10" s="36">
        <f t="shared" si="0"/>
        <v>0.11700000000000001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50</v>
      </c>
      <c r="C11" s="35">
        <v>7.0000000000000007E-2</v>
      </c>
      <c r="D11" s="36">
        <f t="shared" si="0"/>
        <v>6.3000000000000014E-2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0.90000000000000013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>
        <v>1</v>
      </c>
      <c r="H36" s="54"/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Tilleul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54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54"/>
      <c r="I89" s="56">
        <f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ref="I90:I107" si="3">IF(A90&lt;&gt;0,(B90-(B89-D89))/(A90-A89),"")</f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38" sqref="B3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Charme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Tilleul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293.996396026019</v>
      </c>
      <c r="AO3" s="62">
        <f>IF('Données projet'!E10&gt;30,$AM$33-$H$33,LOOKUP('Données projet'!$E$10,$A$3:$A$203,AM3:AM203)-LOOKUP('Données projet'!$E$10,$A$3:$A$203,$H$3:$H$203))</f>
        <v>152.23954167722536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218.24409784339861</v>
      </c>
      <c r="BJ3" s="62">
        <f>IF('Données projet'!E11&gt;30,$BH$33-$H$33,LOOKUP('Données projet'!$E$11,$A$3:$A$203,BH3:BH203)-LOOKUP('Données projet'!$E$11,$A$3:$A$203,$H$3:$H$203))</f>
        <v>118.89963447540509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1.0902831080943671</v>
      </c>
      <c r="AK4" s="14">
        <f>EXP(-1.0587+0.8836*LN(AJ4)+0.284)</f>
        <v>0.49741831937112058</v>
      </c>
      <c r="AL4" s="22">
        <f t="shared" ref="AL4:AL67" si="4">(AJ4+AK4)*0.475*44/12</f>
        <v>2.7652466528357245</v>
      </c>
      <c r="AM4" s="62">
        <f t="shared" ref="AM4:AM67" si="5">AL4+(AD4+AE4)*44/12</f>
        <v>260.6541355417246</v>
      </c>
      <c r="AN4" s="62">
        <f ca="1">AVERAGE(OFFSET($AM$3,0,0,'Données projet'!$E$10+1,1))-AVERAGE(OFFSET($H$3,0,0,'Données projet'!$E$10+1,1))</f>
        <v>293.996396026019</v>
      </c>
      <c r="AO4" s="62">
        <f>$AO$3</f>
        <v>152.23954167722536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0.76856022373865229</v>
      </c>
      <c r="BF4" s="14">
        <f>EXP(-1.0587+0.8836*LN(BE4)+0.284)</f>
        <v>0.36520529108264627</v>
      </c>
      <c r="BG4" s="22">
        <f t="shared" ref="BG4:BG67" si="7">(BE4+BF4)*0.475*44/12</f>
        <v>1.9746416049804285</v>
      </c>
      <c r="BH4" s="62">
        <f t="shared" ref="BH4:BH67" si="8">BG4+(AY4+AZ4)*44/12</f>
        <v>259.86353049386929</v>
      </c>
      <c r="BI4" s="62">
        <f ca="1">AVERAGE(OFFSET($BH$3,0,0,'Données projet'!$E$11+1,1))-AVERAGE(OFFSET($H$3,0,0,'Données projet'!$E$11+1,1))</f>
        <v>218.24409784339861</v>
      </c>
      <c r="BJ4" s="62">
        <f>$BJ$3</f>
        <v>118.89963447540509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1.2491774440898626</v>
      </c>
      <c r="AK5" s="14">
        <f t="shared" ref="AK5:AK68" si="35">EXP(-1.0587+0.8836*LN(AJ5)+0.284)</f>
        <v>0.56095645444965547</v>
      </c>
      <c r="AL5" s="22">
        <f t="shared" si="4"/>
        <v>3.1526498732896608</v>
      </c>
      <c r="AM5" s="62">
        <f t="shared" si="5"/>
        <v>262.26376098440079</v>
      </c>
      <c r="AN5" s="62">
        <f ca="1">AVERAGE(OFFSET($AM$3,0,0,'Données projet'!$E$10+1,1))-AVERAGE(OFFSET($H$3,0,0,'Données projet'!$E$10+1,1))</f>
        <v>293.996396026019</v>
      </c>
      <c r="AO5" s="62">
        <f t="shared" ref="AO5:AO68" si="36">$AO$3</f>
        <v>152.23954167722536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0.88056770648957527</v>
      </c>
      <c r="BF5" s="14">
        <f t="shared" ref="BF5:BF68" si="37">EXP(-1.0587+0.8836*LN(BE5)+0.284)</f>
        <v>0.41185508706430995</v>
      </c>
      <c r="BG5" s="22">
        <f t="shared" si="7"/>
        <v>2.2509696987730163</v>
      </c>
      <c r="BH5" s="62">
        <f t="shared" si="8"/>
        <v>261.36208080988416</v>
      </c>
      <c r="BI5" s="62">
        <f ca="1">AVERAGE(OFFSET($BH$3,0,0,'Données projet'!$E$11+1,1))-AVERAGE(OFFSET($H$3,0,0,'Données projet'!$E$11+1,1))</f>
        <v>218.24409784339861</v>
      </c>
      <c r="BJ5" s="62">
        <f t="shared" ref="BJ5:BJ68" si="38">$BJ$3</f>
        <v>118.89963447540509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1.4312285270110057</v>
      </c>
      <c r="AK6" s="14">
        <f t="shared" si="35"/>
        <v>0.63261068508004337</v>
      </c>
      <c r="AL6" s="22">
        <f t="shared" si="4"/>
        <v>3.5945199610585767</v>
      </c>
      <c r="AM6" s="62">
        <f t="shared" si="5"/>
        <v>263.92785329439187</v>
      </c>
      <c r="AN6" s="62">
        <f ca="1">AVERAGE(OFFSET($AM$3,0,0,'Données projet'!$E$10+1,1))-AVERAGE(OFFSET($H$3,0,0,'Données projet'!$E$10+1,1))</f>
        <v>293.996396026019</v>
      </c>
      <c r="AO6" s="62">
        <f t="shared" si="36"/>
        <v>152.23954167722536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1.0088987977290695</v>
      </c>
      <c r="BF6" s="14">
        <f t="shared" si="37"/>
        <v>0.46446373281696007</v>
      </c>
      <c r="BG6" s="22">
        <f t="shared" si="7"/>
        <v>2.566106407367668</v>
      </c>
      <c r="BH6" s="62">
        <f t="shared" si="8"/>
        <v>262.89943974070098</v>
      </c>
      <c r="BI6" s="62">
        <f ca="1">AVERAGE(OFFSET($BH$3,0,0,'Données projet'!$E$11+1,1))-AVERAGE(OFFSET($H$3,0,0,'Données projet'!$E$11+1,1))</f>
        <v>218.24409784339861</v>
      </c>
      <c r="BJ6" s="62">
        <f t="shared" si="38"/>
        <v>118.89963447540509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1.6398111463039953</v>
      </c>
      <c r="AK7" s="14">
        <f t="shared" si="35"/>
        <v>0.71341772735294995</v>
      </c>
      <c r="AL7" s="22">
        <f t="shared" si="4"/>
        <v>4.0985402882858457</v>
      </c>
      <c r="AM7" s="62">
        <f t="shared" si="5"/>
        <v>265.65409584384139</v>
      </c>
      <c r="AN7" s="62">
        <f ca="1">AVERAGE(OFFSET($AM$3,0,0,'Données projet'!$E$10+1,1))-AVERAGE(OFFSET($H$3,0,0,'Données projet'!$E$10+1,1))</f>
        <v>293.996396026019</v>
      </c>
      <c r="AO7" s="62">
        <f t="shared" si="36"/>
        <v>152.23954167722536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1.1559324473946198</v>
      </c>
      <c r="BF7" s="14">
        <f t="shared" si="37"/>
        <v>0.5237923868804355</v>
      </c>
      <c r="BG7" s="22">
        <f t="shared" si="7"/>
        <v>2.9255207530290543</v>
      </c>
      <c r="BH7" s="62">
        <f t="shared" si="8"/>
        <v>264.48107630858459</v>
      </c>
      <c r="BI7" s="62">
        <f ca="1">AVERAGE(OFFSET($BH$3,0,0,'Données projet'!$E$11+1,1))-AVERAGE(OFFSET($H$3,0,0,'Données projet'!$E$11+1,1))</f>
        <v>218.24409784339861</v>
      </c>
      <c r="BJ7" s="62">
        <f t="shared" si="38"/>
        <v>118.89963447540509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1.878791922320415</v>
      </c>
      <c r="AK8" s="14">
        <f t="shared" si="35"/>
        <v>0.8045467231351765</v>
      </c>
      <c r="AL8" s="22">
        <f t="shared" si="4"/>
        <v>4.6734814741684882</v>
      </c>
      <c r="AM8" s="62">
        <f t="shared" si="5"/>
        <v>267.45125925194628</v>
      </c>
      <c r="AN8" s="62">
        <f ca="1">AVERAGE(OFFSET($AM$3,0,0,'Données projet'!$E$10+1,1))-AVERAGE(OFFSET($H$3,0,0,'Données projet'!$E$10+1,1))</f>
        <v>293.996396026019</v>
      </c>
      <c r="AO8" s="62">
        <f t="shared" si="36"/>
        <v>152.23954167722536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1.3243943058979974</v>
      </c>
      <c r="BF8" s="14">
        <f t="shared" si="37"/>
        <v>0.59069943500201205</v>
      </c>
      <c r="BG8" s="22">
        <f t="shared" si="7"/>
        <v>3.3354549320675164</v>
      </c>
      <c r="BH8" s="62">
        <f t="shared" si="8"/>
        <v>266.11323270984531</v>
      </c>
      <c r="BI8" s="62">
        <f ca="1">AVERAGE(OFFSET($BH$3,0,0,'Données projet'!$E$11+1,1))-AVERAGE(OFFSET($H$3,0,0,'Données projet'!$E$11+1,1))</f>
        <v>218.24409784339861</v>
      </c>
      <c r="BJ8" s="62">
        <f t="shared" si="38"/>
        <v>118.89963447540509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2.1526009841636116</v>
      </c>
      <c r="AK9" s="14">
        <f t="shared" si="35"/>
        <v>0.90731615558427703</v>
      </c>
      <c r="AL9" s="22">
        <f t="shared" si="4"/>
        <v>5.3293556850609054</v>
      </c>
      <c r="AM9" s="62">
        <f t="shared" si="5"/>
        <v>269.32935568506093</v>
      </c>
      <c r="AN9" s="62">
        <f ca="1">AVERAGE(OFFSET($AM$3,0,0,'Données projet'!$E$10+1,1))-AVERAGE(OFFSET($H$3,0,0,'Données projet'!$E$10+1,1))</f>
        <v>293.996396026019</v>
      </c>
      <c r="AO9" s="62">
        <f t="shared" si="36"/>
        <v>152.23954167722536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1.517407251131726</v>
      </c>
      <c r="BF9" s="14">
        <f t="shared" si="37"/>
        <v>0.66615290953311335</v>
      </c>
      <c r="BG9" s="22">
        <f t="shared" si="7"/>
        <v>3.8030339464912619</v>
      </c>
      <c r="BH9" s="62">
        <f t="shared" si="8"/>
        <v>267.80303394649127</v>
      </c>
      <c r="BI9" s="62">
        <f ca="1">AVERAGE(OFFSET($BH$3,0,0,'Données projet'!$E$11+1,1))-AVERAGE(OFFSET($H$3,0,0,'Données projet'!$E$11+1,1))</f>
        <v>218.24409784339861</v>
      </c>
      <c r="BJ9" s="62">
        <f t="shared" si="38"/>
        <v>118.89963447540509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2.4663140936327195</v>
      </c>
      <c r="AK10" s="14">
        <f t="shared" si="35"/>
        <v>1.0232129253802424</v>
      </c>
      <c r="AL10" s="22">
        <f t="shared" si="4"/>
        <v>6.0775928914475736</v>
      </c>
      <c r="AM10" s="62">
        <f t="shared" si="5"/>
        <v>271.29981511366981</v>
      </c>
      <c r="AN10" s="62">
        <f ca="1">AVERAGE(OFFSET($AM$3,0,0,'Données projet'!$E$10+1,1))-AVERAGE(OFFSET($H$3,0,0,'Données projet'!$E$10+1,1))</f>
        <v>293.996396026019</v>
      </c>
      <c r="AO10" s="62">
        <f t="shared" si="36"/>
        <v>152.23954167722536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1.7385492791181465</v>
      </c>
      <c r="BF10" s="14">
        <f t="shared" si="37"/>
        <v>0.75124449522779846</v>
      </c>
      <c r="BG10" s="22">
        <f t="shared" si="7"/>
        <v>4.3363908236525202</v>
      </c>
      <c r="BH10" s="62">
        <f t="shared" si="8"/>
        <v>269.55861304587472</v>
      </c>
      <c r="BI10" s="62">
        <f ca="1">AVERAGE(OFFSET($BH$3,0,0,'Données projet'!$E$11+1,1))-AVERAGE(OFFSET($H$3,0,0,'Données projet'!$E$11+1,1))</f>
        <v>218.24409784339861</v>
      </c>
      <c r="BJ10" s="62">
        <f t="shared" si="38"/>
        <v>118.89963447540509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2.8257467376448333</v>
      </c>
      <c r="AK11" s="14">
        <f t="shared" si="35"/>
        <v>1.1539138636752129</v>
      </c>
      <c r="AL11" s="22">
        <f t="shared" si="4"/>
        <v>6.9312422139657466</v>
      </c>
      <c r="AM11" s="62">
        <f t="shared" si="5"/>
        <v>273.37568665841019</v>
      </c>
      <c r="AN11" s="62">
        <f ca="1">AVERAGE(OFFSET($AM$3,0,0,'Données projet'!$E$10+1,1))-AVERAGE(OFFSET($H$3,0,0,'Données projet'!$E$10+1,1))</f>
        <v>293.996396026019</v>
      </c>
      <c r="AO11" s="62">
        <f t="shared" si="36"/>
        <v>152.23954167722536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1.9919198314545545</v>
      </c>
      <c r="BF11" s="14">
        <f t="shared" si="37"/>
        <v>0.84720532408335292</v>
      </c>
      <c r="BG11" s="22">
        <f t="shared" si="7"/>
        <v>4.9448096458951891</v>
      </c>
      <c r="BH11" s="62">
        <f t="shared" si="8"/>
        <v>271.38925409033965</v>
      </c>
      <c r="BI11" s="62">
        <f ca="1">AVERAGE(OFFSET($BH$3,0,0,'Données projet'!$E$11+1,1))-AVERAGE(OFFSET($H$3,0,0,'Données projet'!$E$11+1,1))</f>
        <v>218.24409784339861</v>
      </c>
      <c r="BJ11" s="62">
        <f t="shared" si="38"/>
        <v>118.89963447540509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3.2375619333826471</v>
      </c>
      <c r="AK12" s="14">
        <f t="shared" si="35"/>
        <v>1.3013099930173813</v>
      </c>
      <c r="AL12" s="22">
        <f t="shared" si="4"/>
        <v>7.9052019384800483</v>
      </c>
      <c r="AM12" s="62">
        <f t="shared" si="5"/>
        <v>275.57186860514673</v>
      </c>
      <c r="AN12" s="62">
        <f ca="1">AVERAGE(OFFSET($AM$3,0,0,'Données projet'!$E$10+1,1))-AVERAGE(OFFSET($H$3,0,0,'Données projet'!$E$10+1,1))</f>
        <v>293.996396026019</v>
      </c>
      <c r="AO12" s="62">
        <f t="shared" si="36"/>
        <v>152.23954167722536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2.2822157891058001</v>
      </c>
      <c r="BF12" s="14">
        <f t="shared" si="37"/>
        <v>0.95542378774773573</v>
      </c>
      <c r="BG12" s="22">
        <f t="shared" si="7"/>
        <v>5.6388889296865754</v>
      </c>
      <c r="BH12" s="62">
        <f t="shared" si="8"/>
        <v>273.30555559635326</v>
      </c>
      <c r="BI12" s="62">
        <f ca="1">AVERAGE(OFFSET($BH$3,0,0,'Données projet'!$E$11+1,1))-AVERAGE(OFFSET($H$3,0,0,'Données projet'!$E$11+1,1))</f>
        <v>218.24409784339861</v>
      </c>
      <c r="BJ12" s="62">
        <f t="shared" si="38"/>
        <v>118.89963447540509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3.7093937446158476</v>
      </c>
      <c r="AK13" s="14">
        <f t="shared" si="35"/>
        <v>1.4675338872638184</v>
      </c>
      <c r="AL13" s="22">
        <f t="shared" si="4"/>
        <v>9.0164822921904193</v>
      </c>
      <c r="AM13" s="62">
        <f t="shared" si="5"/>
        <v>277.90537118107926</v>
      </c>
      <c r="AN13" s="62">
        <f ca="1">AVERAGE(OFFSET($AM$3,0,0,'Données projet'!$E$10+1,1))-AVERAGE(OFFSET($H$3,0,0,'Données projet'!$E$10+1,1))</f>
        <v>293.996396026019</v>
      </c>
      <c r="AO13" s="62">
        <f t="shared" si="36"/>
        <v>152.23954167722536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2.614818541286581</v>
      </c>
      <c r="BF13" s="14">
        <f t="shared" si="37"/>
        <v>1.0774656252094335</v>
      </c>
      <c r="BG13" s="22">
        <f t="shared" si="7"/>
        <v>6.4307282566472246</v>
      </c>
      <c r="BH13" s="62">
        <f t="shared" si="8"/>
        <v>275.31961714553609</v>
      </c>
      <c r="BI13" s="62">
        <f ca="1">AVERAGE(OFFSET($BH$3,0,0,'Données projet'!$E$11+1,1))-AVERAGE(OFFSET($H$3,0,0,'Données projet'!$E$11+1,1))</f>
        <v>218.24409784339861</v>
      </c>
      <c r="BJ13" s="62">
        <f t="shared" si="38"/>
        <v>118.89963447540509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4.2499887988919385</v>
      </c>
      <c r="AK14" s="14">
        <f t="shared" si="35"/>
        <v>1.6549905263340952</v>
      </c>
      <c r="AL14" s="22">
        <f t="shared" si="4"/>
        <v>10.284505658102008</v>
      </c>
      <c r="AM14" s="62">
        <f t="shared" si="5"/>
        <v>280.39561676921318</v>
      </c>
      <c r="AN14" s="62">
        <f ca="1">AVERAGE(OFFSET($AM$3,0,0,'Données projet'!$E$10+1,1))-AVERAGE(OFFSET($H$3,0,0,'Données projet'!$E$10+1,1))</f>
        <v>293.996396026019</v>
      </c>
      <c r="AO14" s="62">
        <f t="shared" si="36"/>
        <v>152.23954167722536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2.995893743481203</v>
      </c>
      <c r="BF14" s="14">
        <f t="shared" si="37"/>
        <v>1.2150965764047741</v>
      </c>
      <c r="BG14" s="22">
        <f t="shared" si="7"/>
        <v>7.3341414738014095</v>
      </c>
      <c r="BH14" s="62">
        <f t="shared" si="8"/>
        <v>277.44525258491257</v>
      </c>
      <c r="BI14" s="62">
        <f ca="1">AVERAGE(OFFSET($BH$3,0,0,'Données projet'!$E$11+1,1))-AVERAGE(OFFSET($H$3,0,0,'Données projet'!$E$11+1,1))</f>
        <v>218.24409784339861</v>
      </c>
      <c r="BJ14" s="62">
        <f t="shared" si="38"/>
        <v>118.89963447540509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4.8693684289850241</v>
      </c>
      <c r="AK15" s="14">
        <f t="shared" si="35"/>
        <v>1.8663920922210482</v>
      </c>
      <c r="AL15" s="22">
        <f t="shared" si="4"/>
        <v>11.73144957443391</v>
      </c>
      <c r="AM15" s="62">
        <f t="shared" si="5"/>
        <v>283.06478290776721</v>
      </c>
      <c r="AN15" s="62">
        <f ca="1">AVERAGE(OFFSET($AM$3,0,0,'Données projet'!$E$10+1,1))-AVERAGE(OFFSET($H$3,0,0,'Données projet'!$E$10+1,1))</f>
        <v>293.996396026019</v>
      </c>
      <c r="AO15" s="62">
        <f t="shared" si="36"/>
        <v>152.23954167722536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3.4325056138746892</v>
      </c>
      <c r="BF15" s="14">
        <f t="shared" si="37"/>
        <v>1.3703079295022655</v>
      </c>
      <c r="BG15" s="22">
        <f t="shared" si="7"/>
        <v>8.3649002547148612</v>
      </c>
      <c r="BH15" s="62">
        <f t="shared" si="8"/>
        <v>279.6982335880482</v>
      </c>
      <c r="BI15" s="62">
        <f ca="1">AVERAGE(OFFSET($BH$3,0,0,'Données projet'!$E$11+1,1))-AVERAGE(OFFSET($H$3,0,0,'Données projet'!$E$11+1,1))</f>
        <v>218.24409784339861</v>
      </c>
      <c r="BJ15" s="62">
        <f t="shared" si="38"/>
        <v>118.89963447540509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5.5790144443152343</v>
      </c>
      <c r="AK16" s="14">
        <f t="shared" si="35"/>
        <v>2.1047972096983822</v>
      </c>
      <c r="AL16" s="22">
        <f t="shared" si="4"/>
        <v>13.382638630740383</v>
      </c>
      <c r="AM16" s="62">
        <f t="shared" si="5"/>
        <v>285.9381941862959</v>
      </c>
      <c r="AN16" s="62">
        <f ca="1">AVERAGE(OFFSET($AM$3,0,0,'Données projet'!$E$10+1,1))-AVERAGE(OFFSET($H$3,0,0,'Données projet'!$E$10+1,1))</f>
        <v>293.996396026019</v>
      </c>
      <c r="AO16" s="62">
        <f t="shared" si="36"/>
        <v>152.23954167722536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3.9327478869763128</v>
      </c>
      <c r="BF16" s="14">
        <f t="shared" si="37"/>
        <v>1.5453453314901533</v>
      </c>
      <c r="BG16" s="22">
        <f t="shared" si="7"/>
        <v>9.5410123554957611</v>
      </c>
      <c r="BH16" s="62">
        <f t="shared" si="8"/>
        <v>282.0965679110513</v>
      </c>
      <c r="BI16" s="62">
        <f ca="1">AVERAGE(OFFSET($BH$3,0,0,'Données projet'!$E$11+1,1))-AVERAGE(OFFSET($H$3,0,0,'Données projet'!$E$11+1,1))</f>
        <v>218.24409784339861</v>
      </c>
      <c r="BJ16" s="62">
        <f t="shared" si="38"/>
        <v>118.89963447540509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6.3920819760943495</v>
      </c>
      <c r="AK17" s="14">
        <f t="shared" si="35"/>
        <v>2.3736551994720978</v>
      </c>
      <c r="AL17" s="22">
        <f t="shared" si="4"/>
        <v>15.266992247444895</v>
      </c>
      <c r="AM17" s="62">
        <f t="shared" si="5"/>
        <v>289.04477002522265</v>
      </c>
      <c r="AN17" s="62">
        <f ca="1">AVERAGE(OFFSET($AM$3,0,0,'Données projet'!$E$10+1,1))-AVERAGE(OFFSET($H$3,0,0,'Données projet'!$E$10+1,1))</f>
        <v>293.996396026019</v>
      </c>
      <c r="AO17" s="62">
        <f t="shared" si="36"/>
        <v>152.23954167722536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4.5058938520009342</v>
      </c>
      <c r="BF17" s="14">
        <f t="shared" si="37"/>
        <v>1.7427412789078978</v>
      </c>
      <c r="BG17" s="22">
        <f t="shared" si="7"/>
        <v>10.883039519666218</v>
      </c>
      <c r="BH17" s="62">
        <f t="shared" si="8"/>
        <v>284.660817297444</v>
      </c>
      <c r="BI17" s="62">
        <f ca="1">AVERAGE(OFFSET($BH$3,0,0,'Données projet'!$E$11+1,1))-AVERAGE(OFFSET($H$3,0,0,'Données projet'!$E$11+1,1))</f>
        <v>218.24409784339861</v>
      </c>
      <c r="BJ17" s="62">
        <f t="shared" si="38"/>
        <v>118.89963447540509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7.3236433418349414</v>
      </c>
      <c r="AK18" s="14">
        <f t="shared" si="35"/>
        <v>2.6768559840443293</v>
      </c>
      <c r="AL18" s="22">
        <f t="shared" si="4"/>
        <v>17.417536325906397</v>
      </c>
      <c r="AM18" s="62">
        <f t="shared" si="5"/>
        <v>292.41753632590638</v>
      </c>
      <c r="AN18" s="62">
        <f ca="1">AVERAGE(OFFSET($AM$3,0,0,'Données projet'!$E$10+1,1))-AVERAGE(OFFSET($H$3,0,0,'Données projet'!$E$10+1,1))</f>
        <v>293.996396026019</v>
      </c>
      <c r="AO18" s="62">
        <f t="shared" si="36"/>
        <v>152.23954167722536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5.1625682573590579</v>
      </c>
      <c r="BF18" s="14">
        <f t="shared" si="37"/>
        <v>1.9653517588077616</v>
      </c>
      <c r="BG18" s="22">
        <f t="shared" si="7"/>
        <v>12.414460694823878</v>
      </c>
      <c r="BH18" s="62">
        <f t="shared" si="8"/>
        <v>287.4144606948239</v>
      </c>
      <c r="BI18" s="62">
        <f ca="1">AVERAGE(OFFSET($BH$3,0,0,'Données projet'!$E$11+1,1))-AVERAGE(OFFSET($H$3,0,0,'Données projet'!$E$11+1,1))</f>
        <v>218.24409784339861</v>
      </c>
      <c r="BJ18" s="62">
        <f t="shared" si="38"/>
        <v>118.89963447540509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8.3909674498848439</v>
      </c>
      <c r="AK19" s="14">
        <f t="shared" si="35"/>
        <v>3.0187863683434557</v>
      </c>
      <c r="AL19" s="22">
        <f t="shared" si="4"/>
        <v>19.871987900080956</v>
      </c>
      <c r="AM19" s="62">
        <f t="shared" si="5"/>
        <v>296.0942101223032</v>
      </c>
      <c r="AN19" s="62">
        <f ca="1">AVERAGE(OFFSET($AM$3,0,0,'Données projet'!$E$10+1,1))-AVERAGE(OFFSET($H$3,0,0,'Données projet'!$E$10+1,1))</f>
        <v>293.996396026019</v>
      </c>
      <c r="AO19" s="62">
        <f t="shared" si="36"/>
        <v>152.23954167722536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5.9149442679516113</v>
      </c>
      <c r="BF19" s="14">
        <f t="shared" si="37"/>
        <v>2.2163975700795318</v>
      </c>
      <c r="BG19" s="22">
        <f t="shared" si="7"/>
        <v>14.162087034570909</v>
      </c>
      <c r="BH19" s="62">
        <f t="shared" si="8"/>
        <v>290.38430925679313</v>
      </c>
      <c r="BI19" s="62">
        <f ca="1">AVERAGE(OFFSET($BH$3,0,0,'Données projet'!$E$11+1,1))-AVERAGE(OFFSET($H$3,0,0,'Données projet'!$E$11+1,1))</f>
        <v>218.24409784339861</v>
      </c>
      <c r="BJ19" s="62">
        <f t="shared" si="38"/>
        <v>118.89963447540509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9.6138399234753162</v>
      </c>
      <c r="AK20" s="14">
        <f t="shared" si="35"/>
        <v>3.404393509406427</v>
      </c>
      <c r="AL20" s="22">
        <f t="shared" si="4"/>
        <v>22.6734232289357</v>
      </c>
      <c r="AM20" s="62">
        <f t="shared" si="5"/>
        <v>300.11786767338015</v>
      </c>
      <c r="AN20" s="62">
        <f ca="1">AVERAGE(OFFSET($AM$3,0,0,'Données projet'!$E$10+1,1))-AVERAGE(OFFSET($H$3,0,0,'Données projet'!$E$10+1,1))</f>
        <v>293.996396026019</v>
      </c>
      <c r="AO20" s="62">
        <f t="shared" si="36"/>
        <v>152.23954167722536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6.7769691263842402</v>
      </c>
      <c r="BF20" s="14">
        <f t="shared" si="37"/>
        <v>2.4995109229883949</v>
      </c>
      <c r="BG20" s="22">
        <f t="shared" si="7"/>
        <v>16.15653608599067</v>
      </c>
      <c r="BH20" s="62">
        <f t="shared" si="8"/>
        <v>293.60098053043515</v>
      </c>
      <c r="BI20" s="62">
        <f ca="1">AVERAGE(OFFSET($BH$3,0,0,'Données projet'!$E$11+1,1))-AVERAGE(OFFSET($H$3,0,0,'Données projet'!$E$11+1,1))</f>
        <v>218.24409784339861</v>
      </c>
      <c r="BJ20" s="62">
        <f t="shared" si="38"/>
        <v>118.89963447540509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11.014929878613264</v>
      </c>
      <c r="AK21" s="14">
        <f t="shared" si="35"/>
        <v>3.8392564934127869</v>
      </c>
      <c r="AL21" s="22">
        <f t="shared" si="4"/>
        <v>25.871041264612035</v>
      </c>
      <c r="AM21" s="62">
        <f t="shared" si="5"/>
        <v>304.5377079312787</v>
      </c>
      <c r="AN21" s="62">
        <f ca="1">AVERAGE(OFFSET($AM$3,0,0,'Données projet'!$E$10+1,1))-AVERAGE(OFFSET($H$3,0,0,'Données projet'!$E$10+1,1))</f>
        <v>293.996396026019</v>
      </c>
      <c r="AO21" s="62">
        <f t="shared" si="36"/>
        <v>152.23954167722536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7.7646227013175473</v>
      </c>
      <c r="BF21" s="14">
        <f t="shared" si="37"/>
        <v>2.8187879911428144</v>
      </c>
      <c r="BG21" s="22">
        <f t="shared" si="7"/>
        <v>18.432773622701795</v>
      </c>
      <c r="BH21" s="62">
        <f t="shared" si="8"/>
        <v>297.09944028936849</v>
      </c>
      <c r="BI21" s="62">
        <f ca="1">AVERAGE(OFFSET($BH$3,0,0,'Données projet'!$E$11+1,1))-AVERAGE(OFFSET($H$3,0,0,'Données projet'!$E$11+1,1))</f>
        <v>218.24409784339861</v>
      </c>
      <c r="BJ21" s="62">
        <f t="shared" si="38"/>
        <v>118.89963447540509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12.620210154997878</v>
      </c>
      <c r="AK22" s="14">
        <f t="shared" si="35"/>
        <v>4.329667055669546</v>
      </c>
      <c r="AL22" s="22">
        <f t="shared" si="4"/>
        <v>29.521036141912429</v>
      </c>
      <c r="AM22" s="62">
        <f t="shared" si="5"/>
        <v>309.40992503080128</v>
      </c>
      <c r="AN22" s="62">
        <f ca="1">AVERAGE(OFFSET($AM$3,0,0,'Données projet'!$E$10+1,1))-AVERAGE(OFFSET($H$3,0,0,'Données projet'!$E$10+1,1))</f>
        <v>293.996396026019</v>
      </c>
      <c r="AO22" s="62">
        <f t="shared" si="36"/>
        <v>152.23954167722536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8.8962137158181758</v>
      </c>
      <c r="BF22" s="14">
        <f t="shared" si="37"/>
        <v>3.1788481762309284</v>
      </c>
      <c r="BG22" s="22">
        <f t="shared" si="7"/>
        <v>21.030732795318858</v>
      </c>
      <c r="BH22" s="62">
        <f t="shared" si="8"/>
        <v>300.9196216842077</v>
      </c>
      <c r="BI22" s="62">
        <f ca="1">AVERAGE(OFFSET($BH$3,0,0,'Données projet'!$E$11+1,1))-AVERAGE(OFFSET($H$3,0,0,'Données projet'!$E$11+1,1))</f>
        <v>218.24409784339861</v>
      </c>
      <c r="BJ22" s="62">
        <f t="shared" si="38"/>
        <v>118.89963447540509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14.459438790032763</v>
      </c>
      <c r="AK23" s="14">
        <f t="shared" si="35"/>
        <v>4.8827206114292476</v>
      </c>
      <c r="AL23" s="22">
        <f t="shared" si="4"/>
        <v>33.687594290879673</v>
      </c>
      <c r="AM23" s="62">
        <f t="shared" si="5"/>
        <v>314.79870540199079</v>
      </c>
      <c r="AN23" s="62">
        <f ca="1">AVERAGE(OFFSET($AM$3,0,0,'Données projet'!$E$10+1,1))-AVERAGE(OFFSET($H$3,0,0,'Données projet'!$E$10+1,1))</f>
        <v>293.996396026019</v>
      </c>
      <c r="AO23" s="62">
        <f t="shared" si="36"/>
        <v>152.23954167722536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10.192719147072275</v>
      </c>
      <c r="BF23" s="14">
        <f t="shared" si="37"/>
        <v>3.5849009429864291</v>
      </c>
      <c r="BG23" s="22">
        <f t="shared" si="7"/>
        <v>23.996021656852246</v>
      </c>
      <c r="BH23" s="62">
        <f t="shared" si="8"/>
        <v>305.10713276796338</v>
      </c>
      <c r="BI23" s="62">
        <f ca="1">AVERAGE(OFFSET($BH$3,0,0,'Données projet'!$E$11+1,1))-AVERAGE(OFFSET($H$3,0,0,'Données projet'!$E$11+1,1))</f>
        <v>218.24409784339861</v>
      </c>
      <c r="BJ23" s="62">
        <f t="shared" si="38"/>
        <v>118.89963447540509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16.566710661304302</v>
      </c>
      <c r="AK24" s="14">
        <f t="shared" si="35"/>
        <v>5.5064189146038656</v>
      </c>
      <c r="AL24" s="22">
        <f t="shared" si="4"/>
        <v>38.444034011373397</v>
      </c>
      <c r="AM24" s="62">
        <f t="shared" si="5"/>
        <v>320.7773673447067</v>
      </c>
      <c r="AN24" s="62">
        <f ca="1">AVERAGE(OFFSET($AM$3,0,0,'Données projet'!$E$10+1,1))-AVERAGE(OFFSET($H$3,0,0,'Données projet'!$E$10+1,1))</f>
        <v>293.996396026019</v>
      </c>
      <c r="AO24" s="62">
        <f t="shared" si="36"/>
        <v>152.23954167722536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11.678173089116148</v>
      </c>
      <c r="BF24" s="14">
        <f t="shared" si="37"/>
        <v>4.0428211913733714</v>
      </c>
      <c r="BG24" s="22">
        <f t="shared" si="7"/>
        <v>27.380731705185912</v>
      </c>
      <c r="BH24" s="62">
        <f t="shared" si="8"/>
        <v>309.71406503851921</v>
      </c>
      <c r="BI24" s="62">
        <f ca="1">AVERAGE(OFFSET($BH$3,0,0,'Données projet'!$E$11+1,1))-AVERAGE(OFFSET($H$3,0,0,'Données projet'!$E$11+1,1))</f>
        <v>218.24409784339861</v>
      </c>
      <c r="BJ24" s="62">
        <f t="shared" si="38"/>
        <v>118.89963447540509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18.981089523651683</v>
      </c>
      <c r="AK25" s="14">
        <f t="shared" si="35"/>
        <v>6.2097858296733257</v>
      </c>
      <c r="AL25" s="22">
        <f t="shared" si="4"/>
        <v>43.874107907041058</v>
      </c>
      <c r="AM25" s="62">
        <f t="shared" si="5"/>
        <v>327.42966346259658</v>
      </c>
      <c r="AN25" s="62">
        <f ca="1">AVERAGE(OFFSET($AM$3,0,0,'Données projet'!$E$10+1,1))-AVERAGE(OFFSET($H$3,0,0,'Données projet'!$E$10+1,1))</f>
        <v>293.996396026019</v>
      </c>
      <c r="AO25" s="62">
        <f t="shared" si="36"/>
        <v>152.23954167722536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13.3801122871643</v>
      </c>
      <c r="BF25" s="14">
        <f t="shared" si="37"/>
        <v>4.5592342564985273</v>
      </c>
      <c r="BG25" s="22">
        <f t="shared" si="7"/>
        <v>31.244361896879429</v>
      </c>
      <c r="BH25" s="62">
        <f t="shared" si="8"/>
        <v>314.79991745243495</v>
      </c>
      <c r="BI25" s="62">
        <f ca="1">AVERAGE(OFFSET($BH$3,0,0,'Données projet'!$E$11+1,1))-AVERAGE(OFFSET($H$3,0,0,'Données projet'!$E$11+1,1))</f>
        <v>218.24409784339861</v>
      </c>
      <c r="BJ25" s="62">
        <f t="shared" si="38"/>
        <v>118.89963447540509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21.747332157276574</v>
      </c>
      <c r="AK26" s="14">
        <f t="shared" si="35"/>
        <v>7.002997891813278</v>
      </c>
      <c r="AL26" s="22">
        <f t="shared" si="4"/>
        <v>50.073491502164835</v>
      </c>
      <c r="AM26" s="62">
        <f t="shared" si="5"/>
        <v>334.85126927994258</v>
      </c>
      <c r="AN26" s="62">
        <f ca="1">AVERAGE(OFFSET($AM$3,0,0,'Données projet'!$E$10+1,1))-AVERAGE(OFFSET($H$3,0,0,'Données projet'!$E$10+1,1))</f>
        <v>293.996396026019</v>
      </c>
      <c r="AO26" s="62">
        <f t="shared" si="36"/>
        <v>152.23954167722536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15.330086602670374</v>
      </c>
      <c r="BF26" s="14">
        <f t="shared" si="37"/>
        <v>5.1416117660569478</v>
      </c>
      <c r="BG26" s="22">
        <f t="shared" si="7"/>
        <v>35.654874658866753</v>
      </c>
      <c r="BH26" s="62">
        <f t="shared" si="8"/>
        <v>320.4326524366445</v>
      </c>
      <c r="BI26" s="62">
        <f ca="1">AVERAGE(OFFSET($BH$3,0,0,'Données projet'!$E$11+1,1))-AVERAGE(OFFSET($H$3,0,0,'Données projet'!$E$11+1,1))</f>
        <v>218.24409784339861</v>
      </c>
      <c r="BJ26" s="62">
        <f t="shared" si="38"/>
        <v>118.89963447540509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24.91671805085759</v>
      </c>
      <c r="AK27" s="14">
        <f t="shared" si="35"/>
        <v>7.8975315442273644</v>
      </c>
      <c r="AL27" s="22">
        <f t="shared" si="4"/>
        <v>57.151484711439622</v>
      </c>
      <c r="AM27" s="62">
        <f t="shared" si="5"/>
        <v>343.15148471143959</v>
      </c>
      <c r="AN27" s="62">
        <f ca="1">AVERAGE(OFFSET($AM$3,0,0,'Données projet'!$E$10+1,1))-AVERAGE(OFFSET($H$3,0,0,'Données projet'!$E$10+1,1))</f>
        <v>293.996396026019</v>
      </c>
      <c r="AO27" s="62">
        <f t="shared" si="36"/>
        <v>152.23954167722536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17.564243871916005</v>
      </c>
      <c r="BF27" s="14">
        <f t="shared" si="37"/>
        <v>5.7983797422065528</v>
      </c>
      <c r="BG27" s="22">
        <f t="shared" si="7"/>
        <v>40.689902794596783</v>
      </c>
      <c r="BH27" s="62">
        <f t="shared" si="8"/>
        <v>326.68990279459678</v>
      </c>
      <c r="BI27" s="62">
        <f ca="1">AVERAGE(OFFSET($BH$3,0,0,'Données projet'!$E$11+1,1))-AVERAGE(OFFSET($H$3,0,0,'Données projet'!$E$11+1,1))</f>
        <v>218.24409784339861</v>
      </c>
      <c r="BJ27" s="62">
        <f t="shared" si="38"/>
        <v>118.89963447540509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28.548000000000002</v>
      </c>
      <c r="AK28" s="14">
        <f t="shared" si="35"/>
        <v>8.9063291829603273</v>
      </c>
      <c r="AL28" s="22">
        <f t="shared" si="4"/>
        <v>65.232956660322571</v>
      </c>
      <c r="AM28" s="62">
        <f t="shared" si="5"/>
        <v>352.45517888254483</v>
      </c>
      <c r="AN28" s="62">
        <f ca="1">AVERAGE(OFFSET($AM$3,0,0,'Données projet'!$E$10+1,1))-AVERAGE(OFFSET($H$3,0,0,'Données projet'!$E$10+1,1))</f>
        <v>293.996396026019</v>
      </c>
      <c r="AO28" s="62">
        <f t="shared" si="36"/>
        <v>152.23954167722536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20.124000000000002</v>
      </c>
      <c r="BF28" s="14">
        <f t="shared" si="37"/>
        <v>6.539040511923969</v>
      </c>
      <c r="BG28" s="22">
        <f t="shared" si="7"/>
        <v>46.438128891600911</v>
      </c>
      <c r="BH28" s="62">
        <f t="shared" si="8"/>
        <v>333.66035111382314</v>
      </c>
      <c r="BI28" s="62">
        <f ca="1">AVERAGE(OFFSET($BH$3,0,0,'Données projet'!$E$11+1,1))-AVERAGE(OFFSET($H$3,0,0,'Données projet'!$E$11+1,1))</f>
        <v>218.24409784339861</v>
      </c>
      <c r="BJ28" s="62">
        <f t="shared" si="38"/>
        <v>118.89963447540509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33.115679999999998</v>
      </c>
      <c r="AK29" s="14">
        <f t="shared" si="35"/>
        <v>10.154389597618938</v>
      </c>
      <c r="AL29" s="22">
        <f t="shared" si="4"/>
        <v>75.36203788251963</v>
      </c>
      <c r="AM29" s="62">
        <f t="shared" si="5"/>
        <v>363.8064823269641</v>
      </c>
      <c r="AN29" s="62">
        <f ca="1">AVERAGE(OFFSET($AM$3,0,0,'Données projet'!$E$10+1,1))-AVERAGE(OFFSET($H$3,0,0,'Données projet'!$E$10+1,1))</f>
        <v>293.996396026019</v>
      </c>
      <c r="AO29" s="62">
        <f t="shared" si="36"/>
        <v>152.23954167722536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23.34384</v>
      </c>
      <c r="BF29" s="14">
        <f t="shared" si="37"/>
        <v>7.4553683777741586</v>
      </c>
      <c r="BG29" s="22">
        <f t="shared" si="7"/>
        <v>53.641954591289988</v>
      </c>
      <c r="BH29" s="62">
        <f t="shared" si="8"/>
        <v>342.08639903573442</v>
      </c>
      <c r="BI29" s="62">
        <f ca="1">AVERAGE(OFFSET($BH$3,0,0,'Données projet'!$E$11+1,1))-AVERAGE(OFFSET($H$3,0,0,'Données projet'!$E$11+1,1))</f>
        <v>218.24409784339861</v>
      </c>
      <c r="BJ29" s="62">
        <f t="shared" si="38"/>
        <v>118.89963447540509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37.683359999999993</v>
      </c>
      <c r="AK30" s="14">
        <f t="shared" si="35"/>
        <v>11.382505490682499</v>
      </c>
      <c r="AL30" s="22">
        <f t="shared" si="4"/>
        <v>85.456382396271991</v>
      </c>
      <c r="AM30" s="62">
        <f t="shared" si="5"/>
        <v>375.12304906293866</v>
      </c>
      <c r="AN30" s="62">
        <f ca="1">AVERAGE(OFFSET($AM$3,0,0,'Données projet'!$E$10+1,1))-AVERAGE(OFFSET($H$3,0,0,'Données projet'!$E$10+1,1))</f>
        <v>293.996396026019</v>
      </c>
      <c r="AO30" s="62">
        <f t="shared" si="36"/>
        <v>152.23954167722536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26.563679999999998</v>
      </c>
      <c r="BF30" s="14">
        <f t="shared" si="37"/>
        <v>8.3570529453561306</v>
      </c>
      <c r="BG30" s="22">
        <f t="shared" si="7"/>
        <v>60.820276546495258</v>
      </c>
      <c r="BH30" s="62">
        <f t="shared" si="8"/>
        <v>350.48694321316196</v>
      </c>
      <c r="BI30" s="62">
        <f ca="1">AVERAGE(OFFSET($BH$3,0,0,'Données projet'!$E$11+1,1))-AVERAGE(OFFSET($H$3,0,0,'Données projet'!$E$11+1,1))</f>
        <v>218.24409784339861</v>
      </c>
      <c r="BJ30" s="62">
        <f t="shared" si="38"/>
        <v>118.89963447540509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42.251039999999989</v>
      </c>
      <c r="AK31" s="14">
        <f t="shared" si="35"/>
        <v>12.593370905616945</v>
      </c>
      <c r="AL31" s="22">
        <f t="shared" si="4"/>
        <v>95.520682327282813</v>
      </c>
      <c r="AM31" s="62">
        <f t="shared" si="5"/>
        <v>386.40957121617168</v>
      </c>
      <c r="AN31" s="62">
        <f ca="1">AVERAGE(OFFSET($AM$3,0,0,'Données projet'!$E$10+1,1))-AVERAGE(OFFSET($H$3,0,0,'Données projet'!$E$10+1,1))</f>
        <v>293.996396026019</v>
      </c>
      <c r="AO31" s="62">
        <f t="shared" si="36"/>
        <v>152.23954167722536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29.783519999999992</v>
      </c>
      <c r="BF31" s="14">
        <f t="shared" si="37"/>
        <v>9.2460721855042003</v>
      </c>
      <c r="BG31" s="22">
        <f t="shared" si="7"/>
        <v>67.976539723086475</v>
      </c>
      <c r="BH31" s="62">
        <f t="shared" si="8"/>
        <v>358.86542861197535</v>
      </c>
      <c r="BI31" s="62">
        <f ca="1">AVERAGE(OFFSET($BH$3,0,0,'Données projet'!$E$11+1,1))-AVERAGE(OFFSET($H$3,0,0,'Données projet'!$E$11+1,1))</f>
        <v>218.24409784339861</v>
      </c>
      <c r="BJ31" s="62">
        <f t="shared" si="38"/>
        <v>118.89963447540509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46.818719999999992</v>
      </c>
      <c r="AK32" s="14">
        <f t="shared" si="35"/>
        <v>13.789063354733791</v>
      </c>
      <c r="AL32" s="22">
        <f t="shared" si="4"/>
        <v>105.55855600949467</v>
      </c>
      <c r="AM32" s="62">
        <f t="shared" si="5"/>
        <v>397.66966712060582</v>
      </c>
      <c r="AN32" s="62">
        <f ca="1">AVERAGE(OFFSET($AM$3,0,0,'Données projet'!$E$10+1,1))-AVERAGE(OFFSET($H$3,0,0,'Données projet'!$E$10+1,1))</f>
        <v>293.996396026019</v>
      </c>
      <c r="AO32" s="62">
        <f t="shared" si="36"/>
        <v>152.23954167722536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33.003359999999994</v>
      </c>
      <c r="BF32" s="14">
        <f t="shared" si="37"/>
        <v>10.12395141093587</v>
      </c>
      <c r="BG32" s="22">
        <f t="shared" si="7"/>
        <v>75.113400707379952</v>
      </c>
      <c r="BH32" s="62">
        <f t="shared" si="8"/>
        <v>367.22451181849112</v>
      </c>
      <c r="BI32" s="62">
        <f ca="1">AVERAGE(OFFSET($BH$3,0,0,'Données projet'!$E$11+1,1))-AVERAGE(OFFSET($H$3,0,0,'Données projet'!$E$11+1,1))</f>
        <v>218.24409784339861</v>
      </c>
      <c r="BJ32" s="62">
        <f t="shared" si="38"/>
        <v>118.89963447540509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2.6989531705774374</v>
      </c>
      <c r="AB33" s="23">
        <f>EXP(-LN(2)/2)*AB32+(1-EXP(-LN(2)/2))/(LN(2)/2)*V33*Y33*VLOOKUP('Données projet'!$B$9,Paramètres!$A$1:$I$89,3,0)*0.475*44/12</f>
        <v>13.756754915596598</v>
      </c>
      <c r="AC33" s="24">
        <f t="shared" si="3"/>
        <v>16.455708086174035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51.386399999999988</v>
      </c>
      <c r="AK33" s="14">
        <f t="shared" si="35"/>
        <v>14.971231585009825</v>
      </c>
      <c r="AL33" s="22">
        <f t="shared" si="4"/>
        <v>115.57287501055875</v>
      </c>
      <c r="AM33" s="62">
        <f t="shared" si="5"/>
        <v>408.90620834389205</v>
      </c>
      <c r="AN33" s="62">
        <f ca="1">AVERAGE(OFFSET($AM$3,0,0,'Données projet'!$E$10+1,1))-AVERAGE(OFFSET($H$3,0,0,'Données projet'!$E$10+1,1))</f>
        <v>293.996396026019</v>
      </c>
      <c r="AO33" s="62">
        <f t="shared" si="36"/>
        <v>152.23954167722536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36.223199999999991</v>
      </c>
      <c r="BF33" s="14">
        <f t="shared" si="37"/>
        <v>10.991901134203907</v>
      </c>
      <c r="BG33" s="22">
        <f t="shared" si="7"/>
        <v>82.232967808738451</v>
      </c>
      <c r="BH33" s="62">
        <f t="shared" si="8"/>
        <v>375.56630114207178</v>
      </c>
      <c r="BI33" s="62">
        <f ca="1">AVERAGE(OFFSET($BH$3,0,0,'Données projet'!$E$11+1,1))-AVERAGE(OFFSET($H$3,0,0,'Données projet'!$E$11+1,1))</f>
        <v>218.24409784339861</v>
      </c>
      <c r="BJ33" s="62">
        <f t="shared" si="38"/>
        <v>118.89963447540509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2.6251501541962186</v>
      </c>
      <c r="AB34" s="23">
        <f>EXP(-LN(2)/2)*AB33+(1-EXP(-LN(2)/2))/(LN(2)/2)*V34*Y34*VLOOKUP('Données projet'!$B$9,Paramètres!$A$1:$I$89,3,0)*0.475*44/12</f>
        <v>9.7274946879397266</v>
      </c>
      <c r="AC34" s="24">
        <f t="shared" si="3"/>
        <v>12.352644842135945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56.144399999999983</v>
      </c>
      <c r="AK34" s="14">
        <f t="shared" si="35"/>
        <v>16.189716344887636</v>
      </c>
      <c r="AL34" s="22">
        <f t="shared" si="4"/>
        <v>125.98191930067928</v>
      </c>
      <c r="AM34" s="62">
        <f t="shared" si="5"/>
        <v>419.31525263401261</v>
      </c>
      <c r="AN34" s="62">
        <f ca="1">AVERAGE(OFFSET($AM$3,0,0,'Données projet'!$E$10+1,1))-AVERAGE(OFFSET($H$3,0,0,'Données projet'!$E$10+1,1))</f>
        <v>293.996396026019</v>
      </c>
      <c r="AO34" s="62">
        <f t="shared" si="36"/>
        <v>152.23954167722536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39.577199999999991</v>
      </c>
      <c r="BF34" s="14">
        <f t="shared" si="37"/>
        <v>11.886514509066229</v>
      </c>
      <c r="BG34" s="22">
        <f t="shared" si="7"/>
        <v>89.632636103290338</v>
      </c>
      <c r="BH34" s="62">
        <f t="shared" si="8"/>
        <v>382.96596943662365</v>
      </c>
      <c r="BI34" s="62">
        <f ca="1">AVERAGE(OFFSET($BH$3,0,0,'Données projet'!$E$11+1,1))-AVERAGE(OFFSET($H$3,0,0,'Données projet'!$E$11+1,1))</f>
        <v>218.24409784339861</v>
      </c>
      <c r="BJ34" s="62">
        <f t="shared" si="38"/>
        <v>118.89963447540509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2.5533652851790762</v>
      </c>
      <c r="AB35" s="23">
        <f>EXP(-LN(2)/2)*AB34+(1-EXP(-LN(2)/2))/(LN(2)/2)*V35*Y35*VLOOKUP('Données projet'!$B$9,Paramètres!$A$1:$I$89,3,0)*0.475*44/12</f>
        <v>6.8783774577983001</v>
      </c>
      <c r="AC35" s="24">
        <f t="shared" si="3"/>
        <v>9.4317427429773772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60.902399999999993</v>
      </c>
      <c r="AK35" s="14">
        <f t="shared" si="35"/>
        <v>17.396225443744882</v>
      </c>
      <c r="AL35" s="22">
        <f t="shared" si="4"/>
        <v>136.37010598118897</v>
      </c>
      <c r="AM35" s="62">
        <f t="shared" si="5"/>
        <v>429.70343931452226</v>
      </c>
      <c r="AN35" s="62">
        <f ca="1">AVERAGE(OFFSET($AM$3,0,0,'Données projet'!$E$10+1,1))-AVERAGE(OFFSET($H$3,0,0,'Données projet'!$E$10+1,1))</f>
        <v>293.996396026019</v>
      </c>
      <c r="AO35" s="62">
        <f t="shared" si="36"/>
        <v>152.23954167722536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42.93119999999999</v>
      </c>
      <c r="BF35" s="14">
        <f t="shared" si="37"/>
        <v>12.772335335285687</v>
      </c>
      <c r="BG35" s="22">
        <f t="shared" si="7"/>
        <v>97.016990708955873</v>
      </c>
      <c r="BH35" s="62">
        <f t="shared" si="8"/>
        <v>390.35032404228917</v>
      </c>
      <c r="BI35" s="62">
        <f ca="1">AVERAGE(OFFSET($BH$3,0,0,'Données projet'!$E$11+1,1))-AVERAGE(OFFSET($H$3,0,0,'Données projet'!$E$11+1,1))</f>
        <v>218.24409784339861</v>
      </c>
      <c r="BJ35" s="62">
        <f t="shared" si="38"/>
        <v>118.89963447540509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2.4835433771802098</v>
      </c>
      <c r="AB36" s="23">
        <f>EXP(-LN(2)/2)*AB35+(1-EXP(-LN(2)/2))/(LN(2)/2)*V36*Y36*VLOOKUP('Données projet'!$B$9,Paramètres!$A$1:$I$89,3,0)*0.475*44/12</f>
        <v>4.8637473439698642</v>
      </c>
      <c r="AC36" s="24">
        <f t="shared" si="3"/>
        <v>7.347290721150074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65.660399999999981</v>
      </c>
      <c r="AK36" s="14">
        <f t="shared" si="35"/>
        <v>18.591800852927584</v>
      </c>
      <c r="AL36" s="22">
        <f t="shared" si="4"/>
        <v>146.73924981884883</v>
      </c>
      <c r="AM36" s="62">
        <f t="shared" si="5"/>
        <v>440.07258315218212</v>
      </c>
      <c r="AN36" s="62">
        <f ca="1">AVERAGE(OFFSET($AM$3,0,0,'Données projet'!$E$10+1,1))-AVERAGE(OFFSET($H$3,0,0,'Données projet'!$E$10+1,1))</f>
        <v>293.996396026019</v>
      </c>
      <c r="AO36" s="62">
        <f t="shared" si="36"/>
        <v>152.23954167722536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46.285199999999996</v>
      </c>
      <c r="BF36" s="14">
        <f t="shared" si="37"/>
        <v>13.650128629818649</v>
      </c>
      <c r="BG36" s="22">
        <f t="shared" si="7"/>
        <v>104.38736403026746</v>
      </c>
      <c r="BH36" s="62">
        <f t="shared" si="8"/>
        <v>397.72069736360078</v>
      </c>
      <c r="BI36" s="62">
        <f ca="1">AVERAGE(OFFSET($BH$3,0,0,'Données projet'!$E$11+1,1))-AVERAGE(OFFSET($H$3,0,0,'Données projet'!$E$11+1,1))</f>
        <v>218.24409784339861</v>
      </c>
      <c r="BJ36" s="62">
        <f t="shared" si="38"/>
        <v>118.89963447540509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2.4156307529273469</v>
      </c>
      <c r="AB37" s="23">
        <f>EXP(-LN(2)/2)*AB36+(1-EXP(-LN(2)/2))/(LN(2)/2)*V37*Y37*VLOOKUP('Données projet'!$B$9,Paramètres!$A$1:$I$89,3,0)*0.475*44/12</f>
        <v>3.4391887288991505</v>
      </c>
      <c r="AC37" s="24">
        <f t="shared" si="3"/>
        <v>5.8548194818264978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70.418399999999991</v>
      </c>
      <c r="AK37" s="14">
        <f t="shared" si="35"/>
        <v>19.777324972922738</v>
      </c>
      <c r="AL37" s="22">
        <f t="shared" si="4"/>
        <v>157.09088766117375</v>
      </c>
      <c r="AM37" s="62">
        <f t="shared" si="5"/>
        <v>450.4242209945071</v>
      </c>
      <c r="AN37" s="62">
        <f ca="1">AVERAGE(OFFSET($AM$3,0,0,'Données projet'!$E$10+1,1))-AVERAGE(OFFSET($H$3,0,0,'Données projet'!$E$10+1,1))</f>
        <v>293.996396026019</v>
      </c>
      <c r="AO37" s="62">
        <f t="shared" si="36"/>
        <v>152.23954167722536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49.639199999999988</v>
      </c>
      <c r="BF37" s="14">
        <f t="shared" si="37"/>
        <v>14.520542252452634</v>
      </c>
      <c r="BG37" s="22">
        <f t="shared" si="7"/>
        <v>111.74488442302163</v>
      </c>
      <c r="BH37" s="62">
        <f t="shared" si="8"/>
        <v>405.07821775635495</v>
      </c>
      <c r="BI37" s="62">
        <f ca="1">AVERAGE(OFFSET($BH$3,0,0,'Données projet'!$E$11+1,1))-AVERAGE(OFFSET($H$3,0,0,'Données projet'!$E$11+1,1))</f>
        <v>218.24409784339861</v>
      </c>
      <c r="BJ37" s="62">
        <f t="shared" si="38"/>
        <v>118.89963447540509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2.3495752029560482</v>
      </c>
      <c r="AB38" s="23">
        <f>EXP(-LN(2)/2)*AB37+(1-EXP(-LN(2)/2))/(LN(2)/2)*V38*Y38*VLOOKUP('Données projet'!$B$9,Paramètres!$A$1:$I$89,3,0)*0.475*44/12</f>
        <v>2.4318736719849321</v>
      </c>
      <c r="AC38" s="24">
        <f t="shared" si="3"/>
        <v>4.7814488749409803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75.176399999999987</v>
      </c>
      <c r="AK38" s="14">
        <f t="shared" si="35"/>
        <v>20.95355421300528</v>
      </c>
      <c r="AL38" s="22">
        <f t="shared" si="4"/>
        <v>167.42633692098417</v>
      </c>
      <c r="AM38" s="62">
        <f t="shared" si="5"/>
        <v>460.75967025431748</v>
      </c>
      <c r="AN38" s="62">
        <f ca="1">AVERAGE(OFFSET($AM$3,0,0,'Données projet'!$E$10+1,1))-AVERAGE(OFFSET($H$3,0,0,'Données projet'!$E$10+1,1))</f>
        <v>293.996396026019</v>
      </c>
      <c r="AO38" s="62">
        <f t="shared" si="36"/>
        <v>152.23954167722536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52.993199999999987</v>
      </c>
      <c r="BF38" s="14">
        <f t="shared" si="37"/>
        <v>15.384131560034538</v>
      </c>
      <c r="BG38" s="22">
        <f t="shared" si="7"/>
        <v>119.09051913372679</v>
      </c>
      <c r="BH38" s="62">
        <f t="shared" si="8"/>
        <v>412.4238524670601</v>
      </c>
      <c r="BI38" s="62">
        <f ca="1">AVERAGE(OFFSET($BH$3,0,0,'Données projet'!$E$11+1,1))-AVERAGE(OFFSET($H$3,0,0,'Données projet'!$E$11+1,1))</f>
        <v>218.24409784339861</v>
      </c>
      <c r="BJ38" s="62">
        <f t="shared" si="38"/>
        <v>118.89963447540509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2.2853259454724251</v>
      </c>
      <c r="AB39" s="23">
        <f>EXP(-LN(2)/2)*AB38+(1-EXP(-LN(2)/2))/(LN(2)/2)*V39*Y39*VLOOKUP('Données projet'!$B$9,Paramètres!$A$1:$I$89,3,0)*0.475*44/12</f>
        <v>1.7195943644495753</v>
      </c>
      <c r="AC39" s="24">
        <f t="shared" si="3"/>
        <v>4.0049203099220003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67.944239999999994</v>
      </c>
      <c r="AK39" s="14">
        <f t="shared" si="35"/>
        <v>19.162057636242221</v>
      </c>
      <c r="AL39" s="22">
        <f t="shared" si="4"/>
        <v>151.71013504978851</v>
      </c>
      <c r="AM39" s="62">
        <f t="shared" si="5"/>
        <v>445.04346838312182</v>
      </c>
      <c r="AN39" s="62">
        <f ca="1">AVERAGE(OFFSET($AM$3,0,0,'Données projet'!$E$10+1,1))-AVERAGE(OFFSET($H$3,0,0,'Données projet'!$E$10+1,1))</f>
        <v>293.996396026019</v>
      </c>
      <c r="AO39" s="62">
        <f t="shared" si="36"/>
        <v>152.23954167722536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47.895119999999991</v>
      </c>
      <c r="BF39" s="14">
        <f t="shared" si="37"/>
        <v>14.068812032564205</v>
      </c>
      <c r="BG39" s="22">
        <f t="shared" si="7"/>
        <v>107.92051495671598</v>
      </c>
      <c r="BH39" s="62">
        <f t="shared" si="8"/>
        <v>401.25384829004929</v>
      </c>
      <c r="BI39" s="62">
        <f ca="1">AVERAGE(OFFSET($BH$3,0,0,'Données projet'!$E$11+1,1))-AVERAGE(OFFSET($H$3,0,0,'Données projet'!$E$11+1,1))</f>
        <v>218.24409784339861</v>
      </c>
      <c r="BJ39" s="62">
        <f t="shared" si="38"/>
        <v>118.89963447540509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2.2228335873134135</v>
      </c>
      <c r="AB40" s="23">
        <f>EXP(-LN(2)/2)*AB39+(1-EXP(-LN(2)/2))/(LN(2)/2)*V40*Y40*VLOOKUP('Données projet'!$B$9,Paramètres!$A$1:$I$89,3,0)*0.475*44/12</f>
        <v>1.215936835992466</v>
      </c>
      <c r="AC40" s="24">
        <f t="shared" si="3"/>
        <v>3.4387704233058796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73.082880000000003</v>
      </c>
      <c r="AK40" s="14">
        <f t="shared" si="35"/>
        <v>20.437114411232702</v>
      </c>
      <c r="AL40" s="22">
        <f t="shared" si="4"/>
        <v>162.88065693289695</v>
      </c>
      <c r="AM40" s="62">
        <f t="shared" si="5"/>
        <v>456.21399026623027</v>
      </c>
      <c r="AN40" s="62">
        <f ca="1">AVERAGE(OFFSET($AM$3,0,0,'Données projet'!$E$10+1,1))-AVERAGE(OFFSET($H$3,0,0,'Données projet'!$E$10+1,1))</f>
        <v>293.996396026019</v>
      </c>
      <c r="AO40" s="62">
        <f t="shared" si="36"/>
        <v>152.23954167722536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51.517440000000001</v>
      </c>
      <c r="BF40" s="14">
        <f t="shared" si="37"/>
        <v>15.004960667471787</v>
      </c>
      <c r="BG40" s="22">
        <f t="shared" si="7"/>
        <v>115.85984782918003</v>
      </c>
      <c r="BH40" s="62">
        <f t="shared" si="8"/>
        <v>409.19318116251333</v>
      </c>
      <c r="BI40" s="62">
        <f ca="1">AVERAGE(OFFSET($BH$3,0,0,'Données projet'!$E$11+1,1))-AVERAGE(OFFSET($H$3,0,0,'Données projet'!$E$11+1,1))</f>
        <v>218.24409784339861</v>
      </c>
      <c r="BJ40" s="62">
        <f t="shared" si="38"/>
        <v>118.89963447540509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2.1620500859745904</v>
      </c>
      <c r="AB41" s="23">
        <f>EXP(-LN(2)/2)*AB40+(1-EXP(-LN(2)/2))/(LN(2)/2)*V41*Y41*VLOOKUP('Données projet'!$B$9,Paramètres!$A$1:$I$89,3,0)*0.475*44/12</f>
        <v>0.85979718222478763</v>
      </c>
      <c r="AC41" s="24">
        <f t="shared" si="3"/>
        <v>3.021847268199378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78.221520000000012</v>
      </c>
      <c r="AK41" s="14">
        <f t="shared" si="35"/>
        <v>21.701769187765223</v>
      </c>
      <c r="AL41" s="22">
        <f t="shared" si="4"/>
        <v>174.03306200202442</v>
      </c>
      <c r="AM41" s="62">
        <f t="shared" si="5"/>
        <v>467.36639533535777</v>
      </c>
      <c r="AN41" s="62">
        <f ca="1">AVERAGE(OFFSET($AM$3,0,0,'Données projet'!$E$10+1,1))-AVERAGE(OFFSET($H$3,0,0,'Données projet'!$E$10+1,1))</f>
        <v>293.996396026019</v>
      </c>
      <c r="AO41" s="62">
        <f t="shared" si="36"/>
        <v>152.23954167722536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55.13976000000001</v>
      </c>
      <c r="BF41" s="14">
        <f t="shared" si="37"/>
        <v>15.933472139197503</v>
      </c>
      <c r="BG41" s="22">
        <f t="shared" si="7"/>
        <v>123.78587930910233</v>
      </c>
      <c r="BH41" s="62">
        <f t="shared" si="8"/>
        <v>417.11921264243563</v>
      </c>
      <c r="BI41" s="62">
        <f ca="1">AVERAGE(OFFSET($BH$3,0,0,'Données projet'!$E$11+1,1))-AVERAGE(OFFSET($H$3,0,0,'Données projet'!$E$11+1,1))</f>
        <v>218.24409784339861</v>
      </c>
      <c r="BJ41" s="62">
        <f t="shared" si="38"/>
        <v>118.89963447540509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2.1029287126763427</v>
      </c>
      <c r="AB42" s="23">
        <f>EXP(-LN(2)/2)*AB41+(1-EXP(-LN(2)/2))/(LN(2)/2)*V42*Y42*VLOOKUP('Données projet'!$B$9,Paramètres!$A$1:$I$89,3,0)*0.475*44/12</f>
        <v>0.60796841799623302</v>
      </c>
      <c r="AC42" s="24">
        <f t="shared" si="3"/>
        <v>2.710897130672576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83.360160000000008</v>
      </c>
      <c r="AK42" s="14">
        <f t="shared" si="35"/>
        <v>22.956783071137561</v>
      </c>
      <c r="AL42" s="22">
        <f t="shared" si="4"/>
        <v>185.16867584889792</v>
      </c>
      <c r="AM42" s="62">
        <f t="shared" si="5"/>
        <v>478.50200918223123</v>
      </c>
      <c r="AN42" s="62">
        <f ca="1">AVERAGE(OFFSET($AM$3,0,0,'Données projet'!$E$10+1,1))-AVERAGE(OFFSET($H$3,0,0,'Données projet'!$E$10+1,1))</f>
        <v>293.996396026019</v>
      </c>
      <c r="AO42" s="62">
        <f t="shared" si="36"/>
        <v>152.23954167722536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58.762080000000012</v>
      </c>
      <c r="BF42" s="14">
        <f t="shared" si="37"/>
        <v>16.854905252415438</v>
      </c>
      <c r="BG42" s="22">
        <f t="shared" si="7"/>
        <v>131.6995826479569</v>
      </c>
      <c r="BH42" s="62">
        <f t="shared" si="8"/>
        <v>425.03291598129022</v>
      </c>
      <c r="BI42" s="62">
        <f ca="1">AVERAGE(OFFSET($BH$3,0,0,'Données projet'!$E$11+1,1))-AVERAGE(OFFSET($H$3,0,0,'Données projet'!$E$11+1,1))</f>
        <v>218.24409784339861</v>
      </c>
      <c r="BJ42" s="62">
        <f t="shared" si="38"/>
        <v>118.89963447540509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2.0454240164399935</v>
      </c>
      <c r="AB43" s="23">
        <f>EXP(-LN(2)/2)*AB42+(1-EXP(-LN(2)/2))/(LN(2)/2)*V43*Y43*VLOOKUP('Données projet'!$B$9,Paramètres!$A$1:$I$89,3,0)*0.475*44/12</f>
        <v>0.42989859111239381</v>
      </c>
      <c r="AC43" s="24">
        <f t="shared" si="3"/>
        <v>2.4753226075523873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88.498800000000003</v>
      </c>
      <c r="AK43" s="14">
        <f t="shared" si="35"/>
        <v>24.202818028970764</v>
      </c>
      <c r="AL43" s="22">
        <f t="shared" si="4"/>
        <v>196.28865140045741</v>
      </c>
      <c r="AM43" s="62">
        <f t="shared" si="5"/>
        <v>489.62198473379073</v>
      </c>
      <c r="AN43" s="62">
        <f ca="1">AVERAGE(OFFSET($AM$3,0,0,'Données projet'!$E$10+1,1))-AVERAGE(OFFSET($H$3,0,0,'Données projet'!$E$10+1,1))</f>
        <v>293.996396026019</v>
      </c>
      <c r="AO43" s="62">
        <f t="shared" si="36"/>
        <v>152.23954167722536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62.384400000000007</v>
      </c>
      <c r="BF43" s="14">
        <f t="shared" si="37"/>
        <v>17.769746024765663</v>
      </c>
      <c r="BG43" s="22">
        <f t="shared" si="7"/>
        <v>139.60180432646686</v>
      </c>
      <c r="BH43" s="62">
        <f t="shared" si="8"/>
        <v>432.93513765980015</v>
      </c>
      <c r="BI43" s="62">
        <f ca="1">AVERAGE(OFFSET($BH$3,0,0,'Données projet'!$E$11+1,1))-AVERAGE(OFFSET($H$3,0,0,'Données projet'!$E$11+1,1))</f>
        <v>218.24409784339861</v>
      </c>
      <c r="BJ43" s="62">
        <f t="shared" si="38"/>
        <v>118.89963447540509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1.9894917891462678</v>
      </c>
      <c r="AB44" s="23">
        <f>EXP(-LN(2)/2)*AB43+(1-EXP(-LN(2)/2))/(LN(2)/2)*V44*Y44*VLOOKUP('Données projet'!$B$9,Paramètres!$A$1:$I$89,3,0)*0.475*44/12</f>
        <v>0.30398420899811651</v>
      </c>
      <c r="AC44" s="24">
        <f t="shared" si="3"/>
        <v>2.2934759981443844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80.50536000000001</v>
      </c>
      <c r="AK44" s="14">
        <f t="shared" si="35"/>
        <v>22.260701954394872</v>
      </c>
      <c r="AL44" s="22">
        <f t="shared" si="4"/>
        <v>178.98422457057109</v>
      </c>
      <c r="AM44" s="62">
        <f t="shared" si="5"/>
        <v>472.3175579039044</v>
      </c>
      <c r="AN44" s="62">
        <f ca="1">AVERAGE(OFFSET($AM$3,0,0,'Données projet'!$E$10+1,1))-AVERAGE(OFFSET($H$3,0,0,'Données projet'!$E$10+1,1))</f>
        <v>293.996396026019</v>
      </c>
      <c r="AO44" s="62">
        <f t="shared" si="36"/>
        <v>152.23954167722536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56.749680000000005</v>
      </c>
      <c r="BF44" s="14">
        <f t="shared" si="37"/>
        <v>16.343841431568325</v>
      </c>
      <c r="BG44" s="22">
        <f t="shared" si="7"/>
        <v>127.30454982664817</v>
      </c>
      <c r="BH44" s="62">
        <f t="shared" si="8"/>
        <v>420.63788315998147</v>
      </c>
      <c r="BI44" s="62">
        <f ca="1">AVERAGE(OFFSET($BH$3,0,0,'Données projet'!$E$11+1,1))-AVERAGE(OFFSET($H$3,0,0,'Données projet'!$E$11+1,1))</f>
        <v>218.24409784339861</v>
      </c>
      <c r="BJ44" s="62">
        <f t="shared" si="38"/>
        <v>118.89963447540509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1.9350890315492368</v>
      </c>
      <c r="AB45" s="23">
        <f>EXP(-LN(2)/2)*AB44+(1-EXP(-LN(2)/2))/(LN(2)/2)*V45*Y45*VLOOKUP('Données projet'!$B$9,Paramètres!$A$1:$I$89,3,0)*0.475*44/12</f>
        <v>0.21494929555619691</v>
      </c>
      <c r="AC45" s="24">
        <f t="shared" si="3"/>
        <v>2.1500383271054337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85.834320000000005</v>
      </c>
      <c r="AK45" s="14">
        <f t="shared" si="35"/>
        <v>23.557809132261784</v>
      </c>
      <c r="AL45" s="22">
        <f t="shared" si="4"/>
        <v>190.52462490535595</v>
      </c>
      <c r="AM45" s="62">
        <f t="shared" si="5"/>
        <v>483.85795823868926</v>
      </c>
      <c r="AN45" s="62">
        <f ca="1">AVERAGE(OFFSET($AM$3,0,0,'Données projet'!$E$10+1,1))-AVERAGE(OFFSET($H$3,0,0,'Données projet'!$E$10+1,1))</f>
        <v>293.996396026019</v>
      </c>
      <c r="AO45" s="62">
        <f t="shared" si="36"/>
        <v>152.23954167722536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60.506160000000001</v>
      </c>
      <c r="BF45" s="14">
        <f t="shared" si="37"/>
        <v>17.296179506002705</v>
      </c>
      <c r="BG45" s="22">
        <f t="shared" si="7"/>
        <v>135.50574130628803</v>
      </c>
      <c r="BH45" s="62">
        <f t="shared" si="8"/>
        <v>428.83907463962134</v>
      </c>
      <c r="BI45" s="62">
        <f ca="1">AVERAGE(OFFSET($BH$3,0,0,'Données projet'!$E$11+1,1))-AVERAGE(OFFSET($H$3,0,0,'Données projet'!$E$11+1,1))</f>
        <v>218.24409784339861</v>
      </c>
      <c r="BJ45" s="62">
        <f t="shared" si="38"/>
        <v>118.89963447540509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1.8821739202196135</v>
      </c>
      <c r="AB46" s="23">
        <f>EXP(-LN(2)/2)*AB45+(1-EXP(-LN(2)/2))/(LN(2)/2)*V46*Y46*VLOOKUP('Données projet'!$B$9,Paramètres!$A$1:$I$89,3,0)*0.475*44/12</f>
        <v>0.15199210449905826</v>
      </c>
      <c r="AC46" s="24">
        <f t="shared" si="3"/>
        <v>2.0341660247186719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91.16328</v>
      </c>
      <c r="AK46" s="14">
        <f t="shared" si="35"/>
        <v>24.84557007760694</v>
      </c>
      <c r="AL46" s="22">
        <f t="shared" si="4"/>
        <v>202.04874721849876</v>
      </c>
      <c r="AM46" s="62">
        <f t="shared" si="5"/>
        <v>495.38208055183208</v>
      </c>
      <c r="AN46" s="62">
        <f ca="1">AVERAGE(OFFSET($AM$3,0,0,'Données projet'!$E$10+1,1))-AVERAGE(OFFSET($H$3,0,0,'Données projet'!$E$10+1,1))</f>
        <v>293.996396026019</v>
      </c>
      <c r="AO46" s="62">
        <f t="shared" si="36"/>
        <v>152.23954167722536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64.26263999999999</v>
      </c>
      <c r="BF46" s="14">
        <f t="shared" si="37"/>
        <v>18.24165556222081</v>
      </c>
      <c r="BG46" s="22">
        <f t="shared" si="7"/>
        <v>143.69498143753455</v>
      </c>
      <c r="BH46" s="62">
        <f t="shared" si="8"/>
        <v>437.02831477086784</v>
      </c>
      <c r="BI46" s="62">
        <f ca="1">AVERAGE(OFFSET($BH$3,0,0,'Données projet'!$E$11+1,1))-AVERAGE(OFFSET($H$3,0,0,'Données projet'!$E$11+1,1))</f>
        <v>218.24409784339861</v>
      </c>
      <c r="BJ46" s="62">
        <f t="shared" si="38"/>
        <v>118.89963447540509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1.8307057753919835</v>
      </c>
      <c r="AB47" s="23">
        <f>EXP(-LN(2)/2)*AB46+(1-EXP(-LN(2)/2))/(LN(2)/2)*V47*Y47*VLOOKUP('Données projet'!$B$9,Paramètres!$A$1:$I$89,3,0)*0.475*44/12</f>
        <v>0.10747464777809845</v>
      </c>
      <c r="AC47" s="24">
        <f t="shared" si="3"/>
        <v>1.9381804231700821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96.492239999999995</v>
      </c>
      <c r="AK47" s="14">
        <f t="shared" si="35"/>
        <v>26.124593361596208</v>
      </c>
      <c r="AL47" s="22">
        <f t="shared" si="4"/>
        <v>213.55765143811337</v>
      </c>
      <c r="AM47" s="62">
        <f t="shared" si="5"/>
        <v>506.89098477144671</v>
      </c>
      <c r="AN47" s="62">
        <f ca="1">AVERAGE(OFFSET($AM$3,0,0,'Données projet'!$E$10+1,1))-AVERAGE(OFFSET($H$3,0,0,'Données projet'!$E$10+1,1))</f>
        <v>293.996396026019</v>
      </c>
      <c r="AO47" s="62">
        <f t="shared" si="36"/>
        <v>152.23954167722536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68.019120000000001</v>
      </c>
      <c r="BF47" s="14">
        <f t="shared" si="37"/>
        <v>19.180716414103657</v>
      </c>
      <c r="BG47" s="22">
        <f t="shared" si="7"/>
        <v>151.87304842123052</v>
      </c>
      <c r="BH47" s="62">
        <f t="shared" si="8"/>
        <v>445.20638175456384</v>
      </c>
      <c r="BI47" s="62">
        <f ca="1">AVERAGE(OFFSET($BH$3,0,0,'Données projet'!$E$11+1,1))-AVERAGE(OFFSET($H$3,0,0,'Données projet'!$E$11+1,1))</f>
        <v>218.24409784339861</v>
      </c>
      <c r="BJ47" s="62">
        <f t="shared" si="38"/>
        <v>118.89963447540509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1.7806450296912573</v>
      </c>
      <c r="AB48" s="23">
        <f>EXP(-LN(2)/2)*AB47+(1-EXP(-LN(2)/2))/(LN(2)/2)*V48*Y48*VLOOKUP('Données projet'!$B$9,Paramètres!$A$1:$I$89,3,0)*0.475*44/12</f>
        <v>7.5996052249529128E-2</v>
      </c>
      <c r="AC48" s="24">
        <f t="shared" si="3"/>
        <v>1.8566410819407864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101.82119999999999</v>
      </c>
      <c r="AK48" s="14">
        <f t="shared" si="35"/>
        <v>27.395416540066275</v>
      </c>
      <c r="AL48" s="22">
        <f t="shared" si="4"/>
        <v>225.05227380728206</v>
      </c>
      <c r="AM48" s="62">
        <f t="shared" si="5"/>
        <v>518.38560714061532</v>
      </c>
      <c r="AN48" s="62">
        <f ca="1">AVERAGE(OFFSET($AM$3,0,0,'Données projet'!$E$10+1,1))-AVERAGE(OFFSET($H$3,0,0,'Données projet'!$E$10+1,1))</f>
        <v>293.996396026019</v>
      </c>
      <c r="AO48" s="62">
        <f t="shared" si="36"/>
        <v>152.23954167722536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71.775599999999983</v>
      </c>
      <c r="BF48" s="14">
        <f t="shared" si="37"/>
        <v>20.113756735968991</v>
      </c>
      <c r="BG48" s="22">
        <f t="shared" si="7"/>
        <v>160.04062964847927</v>
      </c>
      <c r="BH48" s="62">
        <f t="shared" si="8"/>
        <v>453.37396298181261</v>
      </c>
      <c r="BI48" s="62">
        <f ca="1">AVERAGE(OFFSET($BH$3,0,0,'Données projet'!$E$11+1,1))-AVERAGE(OFFSET($H$3,0,0,'Données projet'!$E$11+1,1))</f>
        <v>218.24409784339861</v>
      </c>
      <c r="BJ48" s="62">
        <f t="shared" si="38"/>
        <v>118.89963447540509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1.7319531977142975</v>
      </c>
      <c r="AB49" s="23">
        <f>EXP(-LN(2)/2)*AB48+(1-EXP(-LN(2)/2))/(LN(2)/2)*V49*Y49*VLOOKUP('Données projet'!$B$9,Paramètres!$A$1:$I$89,3,0)*0.475*44/12</f>
        <v>5.3737323889049227E-2</v>
      </c>
      <c r="AC49" s="24">
        <f t="shared" si="3"/>
        <v>1.7856905216033467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93.827759999999984</v>
      </c>
      <c r="AK49" s="14">
        <f t="shared" si="35"/>
        <v>25.486138814422123</v>
      </c>
      <c r="AL49" s="22">
        <f t="shared" si="4"/>
        <v>207.80504043511849</v>
      </c>
      <c r="AM49" s="62">
        <f t="shared" si="5"/>
        <v>501.1383737684518</v>
      </c>
      <c r="AN49" s="62">
        <f ca="1">AVERAGE(OFFSET($AM$3,0,0,'Données projet'!$E$10+1,1))-AVERAGE(OFFSET($H$3,0,0,'Données projet'!$E$10+1,1))</f>
        <v>293.996396026019</v>
      </c>
      <c r="AO49" s="62">
        <f t="shared" si="36"/>
        <v>152.23954167722536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66.140879999999981</v>
      </c>
      <c r="BF49" s="14">
        <f t="shared" si="37"/>
        <v>18.711962108796726</v>
      </c>
      <c r="BG49" s="22">
        <f t="shared" si="7"/>
        <v>147.78536667282091</v>
      </c>
      <c r="BH49" s="62">
        <f t="shared" si="8"/>
        <v>441.1187000061542</v>
      </c>
      <c r="BI49" s="62">
        <f ca="1">AVERAGE(OFFSET($BH$3,0,0,'Données projet'!$E$11+1,1))-AVERAGE(OFFSET($H$3,0,0,'Données projet'!$E$11+1,1))</f>
        <v>218.24409784339861</v>
      </c>
      <c r="BJ49" s="62">
        <f t="shared" si="38"/>
        <v>118.89963447540509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1.6845928464433397</v>
      </c>
      <c r="AB50" s="23">
        <f>EXP(-LN(2)/2)*AB49+(1-EXP(-LN(2)/2))/(LN(2)/2)*V50*Y50*VLOOKUP('Données projet'!$B$9,Paramètres!$A$1:$I$89,3,0)*0.475*44/12</f>
        <v>3.7998026124764564E-2</v>
      </c>
      <c r="AC50" s="24">
        <f t="shared" si="3"/>
        <v>1.7225908725681043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99.156719999999979</v>
      </c>
      <c r="AK50" s="14">
        <f t="shared" si="35"/>
        <v>26.7609988066732</v>
      </c>
      <c r="AL50" s="22">
        <f t="shared" si="4"/>
        <v>219.30669358828911</v>
      </c>
      <c r="AM50" s="62">
        <f t="shared" si="5"/>
        <v>512.64002692162239</v>
      </c>
      <c r="AN50" s="62">
        <f ca="1">AVERAGE(OFFSET($AM$3,0,0,'Données projet'!$E$10+1,1))-AVERAGE(OFFSET($H$3,0,0,'Données projet'!$E$10+1,1))</f>
        <v>293.996396026019</v>
      </c>
      <c r="AO50" s="62">
        <f t="shared" si="36"/>
        <v>152.23954167722536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69.897359999999992</v>
      </c>
      <c r="BF50" s="14">
        <f t="shared" si="37"/>
        <v>19.647966265515983</v>
      </c>
      <c r="BG50" s="22">
        <f t="shared" si="7"/>
        <v>155.95810991244028</v>
      </c>
      <c r="BH50" s="62">
        <f t="shared" si="8"/>
        <v>449.29144324577362</v>
      </c>
      <c r="BI50" s="62">
        <f ca="1">AVERAGE(OFFSET($BH$3,0,0,'Données projet'!$E$11+1,1))-AVERAGE(OFFSET($H$3,0,0,'Données projet'!$E$11+1,1))</f>
        <v>218.24409784339861</v>
      </c>
      <c r="BJ50" s="62">
        <f t="shared" si="38"/>
        <v>118.89963447540509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1.6385275664684591</v>
      </c>
      <c r="AB51" s="23">
        <f>EXP(-LN(2)/2)*AB50+(1-EXP(-LN(2)/2))/(LN(2)/2)*V51*Y51*VLOOKUP('Données projet'!$B$9,Paramètres!$A$1:$I$89,3,0)*0.475*44/12</f>
        <v>2.6868661944524613E-2</v>
      </c>
      <c r="AC51" s="24">
        <f t="shared" si="3"/>
        <v>1.6653962284129837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104.48567999999997</v>
      </c>
      <c r="AK51" s="14">
        <f t="shared" si="35"/>
        <v>28.027904556241349</v>
      </c>
      <c r="AL51" s="22">
        <f t="shared" si="4"/>
        <v>230.7944931021203</v>
      </c>
      <c r="AM51" s="62">
        <f t="shared" si="5"/>
        <v>524.12782643545358</v>
      </c>
      <c r="AN51" s="62">
        <f ca="1">AVERAGE(OFFSET($AM$3,0,0,'Données projet'!$E$10+1,1))-AVERAGE(OFFSET($H$3,0,0,'Données projet'!$E$10+1,1))</f>
        <v>293.996396026019</v>
      </c>
      <c r="AO51" s="62">
        <f t="shared" si="36"/>
        <v>152.23954167722536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73.653839999999974</v>
      </c>
      <c r="BF51" s="14">
        <f t="shared" si="37"/>
        <v>20.578130405088231</v>
      </c>
      <c r="BG51" s="22">
        <f t="shared" si="7"/>
        <v>164.12068178886196</v>
      </c>
      <c r="BH51" s="62">
        <f t="shared" si="8"/>
        <v>457.4540151221953</v>
      </c>
      <c r="BI51" s="62">
        <f ca="1">AVERAGE(OFFSET($BH$3,0,0,'Données projet'!$E$11+1,1))-AVERAGE(OFFSET($H$3,0,0,'Données projet'!$E$11+1,1))</f>
        <v>218.24409784339861</v>
      </c>
      <c r="BJ51" s="62">
        <f t="shared" si="38"/>
        <v>118.89963447540509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1.5937219439969592</v>
      </c>
      <c r="AB52" s="23">
        <f>EXP(-LN(2)/2)*AB51+(1-EXP(-LN(2)/2))/(LN(2)/2)*V52*Y52*VLOOKUP('Données projet'!$B$9,Paramètres!$A$1:$I$89,3,0)*0.475*44/12</f>
        <v>1.8999013062382282E-2</v>
      </c>
      <c r="AC52" s="24">
        <f t="shared" si="3"/>
        <v>1.6127209570593415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109.81463999999997</v>
      </c>
      <c r="AK52" s="14">
        <f t="shared" si="35"/>
        <v>29.287308025077461</v>
      </c>
      <c r="AL52" s="22">
        <f t="shared" si="4"/>
        <v>242.26922614367652</v>
      </c>
      <c r="AM52" s="62">
        <f t="shared" si="5"/>
        <v>535.60255947700989</v>
      </c>
      <c r="AN52" s="62">
        <f ca="1">AVERAGE(OFFSET($AM$3,0,0,'Données projet'!$E$10+1,1))-AVERAGE(OFFSET($H$3,0,0,'Données projet'!$E$10+1,1))</f>
        <v>293.996396026019</v>
      </c>
      <c r="AO52" s="62">
        <f t="shared" si="36"/>
        <v>152.23954167722536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77.410319999999984</v>
      </c>
      <c r="BF52" s="14">
        <f t="shared" si="37"/>
        <v>21.50278635866929</v>
      </c>
      <c r="BG52" s="22">
        <f t="shared" si="7"/>
        <v>172.27366024134895</v>
      </c>
      <c r="BH52" s="62">
        <f t="shared" si="8"/>
        <v>465.60699357468229</v>
      </c>
      <c r="BI52" s="62">
        <f ca="1">AVERAGE(OFFSET($BH$3,0,0,'Données projet'!$E$11+1,1))-AVERAGE(OFFSET($H$3,0,0,'Données projet'!$E$11+1,1))</f>
        <v>218.24409784339861</v>
      </c>
      <c r="BJ52" s="62">
        <f t="shared" si="38"/>
        <v>118.89963447540509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1.5501415336281679</v>
      </c>
      <c r="AB53" s="23">
        <f>EXP(-LN(2)/2)*AB52+(1-EXP(-LN(2)/2))/(LN(2)/2)*V53*Y53*VLOOKUP('Données projet'!$B$9,Paramètres!$A$1:$I$89,3,0)*0.475*44/12</f>
        <v>1.3434330972262307E-2</v>
      </c>
      <c r="AC53" s="24">
        <f t="shared" si="3"/>
        <v>1.5635758646004301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115.14359999999996</v>
      </c>
      <c r="AK53" s="14">
        <f t="shared" si="35"/>
        <v>30.539614832250223</v>
      </c>
      <c r="AL53" s="22">
        <f t="shared" si="4"/>
        <v>253.7315991661691</v>
      </c>
      <c r="AM53" s="62">
        <f t="shared" si="5"/>
        <v>547.06493249950245</v>
      </c>
      <c r="AN53" s="62">
        <f ca="1">AVERAGE(OFFSET($AM$3,0,0,'Données projet'!$E$10+1,1))-AVERAGE(OFFSET($H$3,0,0,'Données projet'!$E$10+1,1))</f>
        <v>293.996396026019</v>
      </c>
      <c r="AO53" s="62">
        <f t="shared" si="36"/>
        <v>152.23954167722536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81.166799999999967</v>
      </c>
      <c r="BF53" s="14">
        <f t="shared" si="37"/>
        <v>22.422231932399924</v>
      </c>
      <c r="BG53" s="22">
        <f t="shared" si="7"/>
        <v>180.4175639489298</v>
      </c>
      <c r="BH53" s="62">
        <f t="shared" si="8"/>
        <v>473.75089728226311</v>
      </c>
      <c r="BI53" s="62">
        <f ca="1">AVERAGE(OFFSET($BH$3,0,0,'Données projet'!$E$11+1,1))-AVERAGE(OFFSET($H$3,0,0,'Données projet'!$E$11+1,1))</f>
        <v>218.24409784339861</v>
      </c>
      <c r="BJ53" s="62">
        <f t="shared" si="38"/>
        <v>118.89963447540509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1.5077528318727054</v>
      </c>
      <c r="AB54" s="23">
        <f>EXP(-LN(2)/2)*AB53+(1-EXP(-LN(2)/2))/(LN(2)/2)*V54*Y54*VLOOKUP('Données projet'!$B$9,Paramètres!$A$1:$I$89,3,0)*0.475*44/12</f>
        <v>9.499506531191141E-3</v>
      </c>
      <c r="AC54" s="24">
        <f t="shared" si="3"/>
        <v>1.5172523384038965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107.15015999999994</v>
      </c>
      <c r="AK54" s="14">
        <f t="shared" si="35"/>
        <v>28.658517723314318</v>
      </c>
      <c r="AL54" s="22">
        <f t="shared" si="4"/>
        <v>236.53344703477231</v>
      </c>
      <c r="AM54" s="62">
        <f t="shared" si="5"/>
        <v>529.86678036810565</v>
      </c>
      <c r="AN54" s="62">
        <f ca="1">AVERAGE(OFFSET($AM$3,0,0,'Données projet'!$E$10+1,1))-AVERAGE(OFFSET($H$3,0,0,'Données projet'!$E$10+1,1))</f>
        <v>293.996396026019</v>
      </c>
      <c r="AO54" s="62">
        <f t="shared" si="36"/>
        <v>152.23954167722536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75.532079999999965</v>
      </c>
      <c r="BF54" s="14">
        <f t="shared" si="37"/>
        <v>21.041127557128405</v>
      </c>
      <c r="BG54" s="22">
        <f t="shared" si="7"/>
        <v>168.19833649533192</v>
      </c>
      <c r="BH54" s="62">
        <f t="shared" si="8"/>
        <v>461.53166982866526</v>
      </c>
      <c r="BI54" s="62">
        <f ca="1">AVERAGE(OFFSET($BH$3,0,0,'Données projet'!$E$11+1,1))-AVERAGE(OFFSET($H$3,0,0,'Données projet'!$E$11+1,1))</f>
        <v>218.24409784339861</v>
      </c>
      <c r="BJ54" s="62">
        <f t="shared" si="38"/>
        <v>118.89963447540509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1.4665232513958708</v>
      </c>
      <c r="AB55" s="23">
        <f>EXP(-LN(2)/2)*AB54+(1-EXP(-LN(2)/2))/(LN(2)/2)*V55*Y55*VLOOKUP('Données projet'!$B$9,Paramètres!$A$1:$I$89,3,0)*0.475*44/12</f>
        <v>6.7171654861311533E-3</v>
      </c>
      <c r="AC55" s="24">
        <f t="shared" si="3"/>
        <v>1.4732404168820019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112.47911999999994</v>
      </c>
      <c r="AK55" s="14">
        <f t="shared" si="35"/>
        <v>29.914324778874605</v>
      </c>
      <c r="AL55" s="22">
        <f t="shared" si="4"/>
        <v>248.00191632320647</v>
      </c>
      <c r="AM55" s="62">
        <f t="shared" si="5"/>
        <v>541.33524965653976</v>
      </c>
      <c r="AN55" s="62">
        <f ca="1">AVERAGE(OFFSET($AM$3,0,0,'Données projet'!$E$10+1,1))-AVERAGE(OFFSET($H$3,0,0,'Données projet'!$E$10+1,1))</f>
        <v>293.996396026019</v>
      </c>
      <c r="AO55" s="62">
        <f t="shared" si="36"/>
        <v>152.23954167722536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79.288559999999976</v>
      </c>
      <c r="BF55" s="14">
        <f t="shared" si="37"/>
        <v>21.96314301858018</v>
      </c>
      <c r="BG55" s="22">
        <f t="shared" si="7"/>
        <v>176.34671609069377</v>
      </c>
      <c r="BH55" s="62">
        <f t="shared" si="8"/>
        <v>469.68004942402706</v>
      </c>
      <c r="BI55" s="62">
        <f ca="1">AVERAGE(OFFSET($BH$3,0,0,'Données projet'!$E$11+1,1))-AVERAGE(OFFSET($H$3,0,0,'Données projet'!$E$11+1,1))</f>
        <v>218.24409784339861</v>
      </c>
      <c r="BJ55" s="62">
        <f t="shared" si="38"/>
        <v>118.89963447540509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1.4264210959653447</v>
      </c>
      <c r="AB56" s="23">
        <f>EXP(-LN(2)/2)*AB55+(1-EXP(-LN(2)/2))/(LN(2)/2)*V56*Y56*VLOOKUP('Données projet'!$B$9,Paramètres!$A$1:$I$89,3,0)*0.475*44/12</f>
        <v>4.7497532655955705E-3</v>
      </c>
      <c r="AC56" s="24">
        <f t="shared" si="3"/>
        <v>1.4311708492309403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117.80807999999993</v>
      </c>
      <c r="AK56" s="14">
        <f t="shared" si="35"/>
        <v>31.163222740883338</v>
      </c>
      <c r="AL56" s="22">
        <f t="shared" si="4"/>
        <v>259.45835227370497</v>
      </c>
      <c r="AM56" s="62">
        <f t="shared" si="5"/>
        <v>552.79168560703829</v>
      </c>
      <c r="AN56" s="62">
        <f ca="1">AVERAGE(OFFSET($AM$3,0,0,'Données projet'!$E$10+1,1))-AVERAGE(OFFSET($H$3,0,0,'Données projet'!$E$10+1,1))</f>
        <v>293.996396026019</v>
      </c>
      <c r="AO56" s="62">
        <f t="shared" si="36"/>
        <v>152.23954167722536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83.045039999999958</v>
      </c>
      <c r="BF56" s="14">
        <f t="shared" si="37"/>
        <v>22.880085812976201</v>
      </c>
      <c r="BG56" s="22">
        <f t="shared" si="7"/>
        <v>184.48626079093347</v>
      </c>
      <c r="BH56" s="62">
        <f t="shared" si="8"/>
        <v>477.81959412426681</v>
      </c>
      <c r="BI56" s="62">
        <f ca="1">AVERAGE(OFFSET($BH$3,0,0,'Données projet'!$E$11+1,1))-AVERAGE(OFFSET($H$3,0,0,'Données projet'!$E$11+1,1))</f>
        <v>218.24409784339861</v>
      </c>
      <c r="BJ56" s="62">
        <f t="shared" si="38"/>
        <v>118.89963447540509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1.3874155360839471</v>
      </c>
      <c r="AB57" s="23">
        <f>EXP(-LN(2)/2)*AB56+(1-EXP(-LN(2)/2))/(LN(2)/2)*V57*Y57*VLOOKUP('Données projet'!$B$9,Paramètres!$A$1:$I$89,3,0)*0.475*44/12</f>
        <v>3.3585827430655767E-3</v>
      </c>
      <c r="AC57" s="24">
        <f t="shared" si="3"/>
        <v>1.3907741188270126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123.13703999999996</v>
      </c>
      <c r="AK57" s="14">
        <f t="shared" si="35"/>
        <v>32.40555984092714</v>
      </c>
      <c r="AL57" s="22">
        <f t="shared" si="4"/>
        <v>270.9033613896147</v>
      </c>
      <c r="AM57" s="62">
        <f t="shared" si="5"/>
        <v>564.23669472294796</v>
      </c>
      <c r="AN57" s="62">
        <f ca="1">AVERAGE(OFFSET($AM$3,0,0,'Données projet'!$E$10+1,1))-AVERAGE(OFFSET($H$3,0,0,'Données projet'!$E$10+1,1))</f>
        <v>293.996396026019</v>
      </c>
      <c r="AO57" s="62">
        <f t="shared" si="36"/>
        <v>152.23954167722536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86.801519999999968</v>
      </c>
      <c r="BF57" s="14">
        <f t="shared" si="37"/>
        <v>23.792211612480088</v>
      </c>
      <c r="BG57" s="22">
        <f t="shared" si="7"/>
        <v>192.6174158917361</v>
      </c>
      <c r="BH57" s="62">
        <f t="shared" si="8"/>
        <v>485.95074922506944</v>
      </c>
      <c r="BI57" s="62">
        <f ca="1">AVERAGE(OFFSET($BH$3,0,0,'Données projet'!$E$11+1,1))-AVERAGE(OFFSET($H$3,0,0,'Données projet'!$E$11+1,1))</f>
        <v>218.24409784339861</v>
      </c>
      <c r="BJ57" s="62">
        <f t="shared" si="38"/>
        <v>118.89963447540509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1.3494765852887194</v>
      </c>
      <c r="AB58" s="23">
        <f>EXP(-LN(2)/2)*AB57+(1-EXP(-LN(2)/2))/(LN(2)/2)*V58*Y58*VLOOKUP('Données projet'!$B$9,Paramètres!$A$1:$I$89,3,0)*0.475*44/12</f>
        <v>2.3748766327977852E-3</v>
      </c>
      <c r="AC58" s="24">
        <f t="shared" si="3"/>
        <v>1.3518514619215172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128.46599999999995</v>
      </c>
      <c r="AK58" s="14">
        <f t="shared" si="35"/>
        <v>33.64165246545825</v>
      </c>
      <c r="AL58" s="22">
        <f t="shared" si="4"/>
        <v>282.33749471067301</v>
      </c>
      <c r="AM58" s="62">
        <f t="shared" si="5"/>
        <v>575.67082804400638</v>
      </c>
      <c r="AN58" s="62">
        <f ca="1">AVERAGE(OFFSET($AM$3,0,0,'Données projet'!$E$10+1,1))-AVERAGE(OFFSET($H$3,0,0,'Données projet'!$E$10+1,1))</f>
        <v>293.996396026019</v>
      </c>
      <c r="AO58" s="62">
        <f t="shared" si="36"/>
        <v>152.23954167722536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90.557999999999964</v>
      </c>
      <c r="BF58" s="14">
        <f t="shared" si="37"/>
        <v>24.699752708509138</v>
      </c>
      <c r="BG58" s="22">
        <f t="shared" si="7"/>
        <v>200.74058596732002</v>
      </c>
      <c r="BH58" s="62">
        <f t="shared" si="8"/>
        <v>494.0739193006533</v>
      </c>
      <c r="BI58" s="62">
        <f ca="1">AVERAGE(OFFSET($BH$3,0,0,'Données projet'!$E$11+1,1))-AVERAGE(OFFSET($H$3,0,0,'Données projet'!$E$11+1,1))</f>
        <v>218.24409784339861</v>
      </c>
      <c r="BJ58" s="62">
        <f t="shared" si="38"/>
        <v>118.89963447540509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1.3125750770981099</v>
      </c>
      <c r="AB59" s="23">
        <f>EXP(-LN(2)/2)*AB58+(1-EXP(-LN(2)/2))/(LN(2)/2)*V59*Y59*VLOOKUP('Données projet'!$B$9,Paramètres!$A$1:$I$89,3,0)*0.475*44/12</f>
        <v>1.6792913715327883E-3</v>
      </c>
      <c r="AC59" s="24">
        <f t="shared" si="3"/>
        <v>1.3142543684696428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120.47255999999993</v>
      </c>
      <c r="AK59" s="14">
        <f t="shared" si="35"/>
        <v>31.785190929970177</v>
      </c>
      <c r="AL59" s="22">
        <f t="shared" si="4"/>
        <v>265.18224953636462</v>
      </c>
      <c r="AM59" s="62">
        <f t="shared" si="5"/>
        <v>558.51558286969794</v>
      </c>
      <c r="AN59" s="62">
        <f ca="1">AVERAGE(OFFSET($AM$3,0,0,'Données projet'!$E$10+1,1))-AVERAGE(OFFSET($H$3,0,0,'Données projet'!$E$10+1,1))</f>
        <v>293.996396026019</v>
      </c>
      <c r="AO59" s="62">
        <f t="shared" si="36"/>
        <v>152.23954167722536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84.923279999999963</v>
      </c>
      <c r="BF59" s="14">
        <f t="shared" si="37"/>
        <v>23.336735808953005</v>
      </c>
      <c r="BG59" s="22">
        <f t="shared" si="7"/>
        <v>188.55286086725974</v>
      </c>
      <c r="BH59" s="62">
        <f t="shared" si="8"/>
        <v>481.88619420059308</v>
      </c>
      <c r="BI59" s="62">
        <f ca="1">AVERAGE(OFFSET($BH$3,0,0,'Données projet'!$E$11+1,1))-AVERAGE(OFFSET($H$3,0,0,'Données projet'!$E$11+1,1))</f>
        <v>218.24409784339861</v>
      </c>
      <c r="BJ59" s="62">
        <f t="shared" si="38"/>
        <v>118.89963447540509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1.2766826425895388</v>
      </c>
      <c r="AB60" s="23">
        <f>EXP(-LN(2)/2)*AB59+(1-EXP(-LN(2)/2))/(LN(2)/2)*V60*Y60*VLOOKUP('Données projet'!$B$9,Paramètres!$A$1:$I$89,3,0)*0.475*44/12</f>
        <v>1.1874383163988926E-3</v>
      </c>
      <c r="AC60" s="24">
        <f t="shared" si="3"/>
        <v>1.2778700809059378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125.80151999999993</v>
      </c>
      <c r="AK60" s="14">
        <f t="shared" si="35"/>
        <v>33.024368065037834</v>
      </c>
      <c r="AL60" s="22">
        <f t="shared" si="4"/>
        <v>276.6217550466074</v>
      </c>
      <c r="AM60" s="62">
        <f t="shared" si="5"/>
        <v>569.95508837994066</v>
      </c>
      <c r="AN60" s="62">
        <f ca="1">AVERAGE(OFFSET($AM$3,0,0,'Données projet'!$E$10+1,1))-AVERAGE(OFFSET($H$3,0,0,'Données projet'!$E$10+1,1))</f>
        <v>293.996396026019</v>
      </c>
      <c r="AO60" s="62">
        <f t="shared" si="36"/>
        <v>152.23954167722536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88.679759999999959</v>
      </c>
      <c r="BF60" s="14">
        <f t="shared" si="37"/>
        <v>24.246541557336982</v>
      </c>
      <c r="BG60" s="22">
        <f t="shared" si="7"/>
        <v>196.67997521236182</v>
      </c>
      <c r="BH60" s="62">
        <f t="shared" si="8"/>
        <v>490.01330854569517</v>
      </c>
      <c r="BI60" s="62">
        <f ca="1">AVERAGE(OFFSET($BH$3,0,0,'Données projet'!$E$11+1,1))-AVERAGE(OFFSET($H$3,0,0,'Données projet'!$E$11+1,1))</f>
        <v>218.24409784339861</v>
      </c>
      <c r="BJ60" s="62">
        <f t="shared" si="38"/>
        <v>118.89963447540509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1.2417716885901056</v>
      </c>
      <c r="AB61" s="23">
        <f>EXP(-LN(2)/2)*AB60+(1-EXP(-LN(2)/2))/(LN(2)/2)*V61*Y61*VLOOKUP('Données projet'!$B$9,Paramètres!$A$1:$I$89,3,0)*0.475*44/12</f>
        <v>8.3964568576639417E-4</v>
      </c>
      <c r="AC61" s="24">
        <f t="shared" si="3"/>
        <v>1.242611334275872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131.13047999999992</v>
      </c>
      <c r="AK61" s="14">
        <f t="shared" si="35"/>
        <v>34.257448288813869</v>
      </c>
      <c r="AL61" s="22">
        <f t="shared" si="4"/>
        <v>288.05064176968398</v>
      </c>
      <c r="AM61" s="62">
        <f t="shared" si="5"/>
        <v>581.38397510301729</v>
      </c>
      <c r="AN61" s="62">
        <f ca="1">AVERAGE(OFFSET($AM$3,0,0,'Données projet'!$E$10+1,1))-AVERAGE(OFFSET($H$3,0,0,'Données projet'!$E$10+1,1))</f>
        <v>293.996396026019</v>
      </c>
      <c r="AO61" s="62">
        <f t="shared" si="36"/>
        <v>152.23954167722536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92.436239999999955</v>
      </c>
      <c r="BF61" s="14">
        <f t="shared" si="37"/>
        <v>25.15187094412299</v>
      </c>
      <c r="BG61" s="22">
        <f t="shared" si="7"/>
        <v>204.79929322768081</v>
      </c>
      <c r="BH61" s="62">
        <f t="shared" si="8"/>
        <v>498.13262656101415</v>
      </c>
      <c r="BI61" s="62">
        <f ca="1">AVERAGE(OFFSET($BH$3,0,0,'Données projet'!$E$11+1,1))-AVERAGE(OFFSET($H$3,0,0,'Données projet'!$E$11+1,1))</f>
        <v>218.24409784339861</v>
      </c>
      <c r="BJ61" s="62">
        <f t="shared" si="38"/>
        <v>118.89963447540509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1.2078153764636741</v>
      </c>
      <c r="AB62" s="23">
        <f>EXP(-LN(2)/2)*AB61+(1-EXP(-LN(2)/2))/(LN(2)/2)*V62*Y62*VLOOKUP('Données projet'!$B$9,Paramètres!$A$1:$I$89,3,0)*0.475*44/12</f>
        <v>5.9371915819944631E-4</v>
      </c>
      <c r="AC62" s="24">
        <f t="shared" si="3"/>
        <v>1.2084090956218736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136.45943999999992</v>
      </c>
      <c r="AK62" s="14">
        <f t="shared" si="35"/>
        <v>35.484707713429785</v>
      </c>
      <c r="AL62" s="22">
        <f t="shared" si="4"/>
        <v>299.46939060089005</v>
      </c>
      <c r="AM62" s="62">
        <f t="shared" si="5"/>
        <v>592.80272393422342</v>
      </c>
      <c r="AN62" s="62">
        <f ca="1">AVERAGE(OFFSET($AM$3,0,0,'Données projet'!$E$10+1,1))-AVERAGE(OFFSET($H$3,0,0,'Données projet'!$E$10+1,1))</f>
        <v>293.996396026019</v>
      </c>
      <c r="AO62" s="62">
        <f t="shared" si="36"/>
        <v>152.23954167722536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96.192719999999952</v>
      </c>
      <c r="BF62" s="14">
        <f t="shared" si="37"/>
        <v>26.05292669126036</v>
      </c>
      <c r="BG62" s="22">
        <f t="shared" si="7"/>
        <v>212.91116798727833</v>
      </c>
      <c r="BH62" s="62">
        <f t="shared" si="8"/>
        <v>506.24450132061168</v>
      </c>
      <c r="BI62" s="62">
        <f ca="1">AVERAGE(OFFSET($BH$3,0,0,'Données projet'!$E$11+1,1))-AVERAGE(OFFSET($H$3,0,0,'Données projet'!$E$11+1,1))</f>
        <v>218.24409784339861</v>
      </c>
      <c r="BJ62" s="62">
        <f t="shared" si="38"/>
        <v>118.89963447540509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1.1747876014780247</v>
      </c>
      <c r="AB63" s="23">
        <f>EXP(-LN(2)/2)*AB62+(1-EXP(-LN(2)/2))/(LN(2)/2)*V63*Y63*VLOOKUP('Données projet'!$B$9,Paramètres!$A$1:$I$89,3,0)*0.475*44/12</f>
        <v>4.1982284288319708E-4</v>
      </c>
      <c r="AC63" s="24">
        <f t="shared" si="3"/>
        <v>1.1752074243209079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141.78839999999991</v>
      </c>
      <c r="AK63" s="14">
        <f t="shared" si="35"/>
        <v>36.706399664746023</v>
      </c>
      <c r="AL63" s="22">
        <f t="shared" si="4"/>
        <v>310.87844274943245</v>
      </c>
      <c r="AM63" s="62">
        <f t="shared" si="5"/>
        <v>604.21177608276571</v>
      </c>
      <c r="AN63" s="62">
        <f ca="1">AVERAGE(OFFSET($AM$3,0,0,'Données projet'!$E$10+1,1))-AVERAGE(OFFSET($H$3,0,0,'Données projet'!$E$10+1,1))</f>
        <v>293.996396026019</v>
      </c>
      <c r="AO63" s="62">
        <f t="shared" si="36"/>
        <v>152.23954167722536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99.949199999999948</v>
      </c>
      <c r="BF63" s="14">
        <f t="shared" si="37"/>
        <v>26.949894790983482</v>
      </c>
      <c r="BG63" s="22">
        <f t="shared" si="7"/>
        <v>221.01592342762945</v>
      </c>
      <c r="BH63" s="62">
        <f t="shared" si="8"/>
        <v>514.34925676096282</v>
      </c>
      <c r="BI63" s="62">
        <f ca="1">AVERAGE(OFFSET($BH$3,0,0,'Données projet'!$E$11+1,1))-AVERAGE(OFFSET($H$3,0,0,'Données projet'!$E$11+1,1))</f>
        <v>218.24409784339861</v>
      </c>
      <c r="BJ63" s="62">
        <f t="shared" si="38"/>
        <v>118.89963447540509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1.1426629727362132</v>
      </c>
      <c r="AB64" s="23">
        <f>EXP(-LN(2)/2)*AB63+(1-EXP(-LN(2)/2))/(LN(2)/2)*V64*Y64*VLOOKUP('Données projet'!$B$9,Paramètres!$A$1:$I$89,3,0)*0.475*44/12</f>
        <v>2.9685957909972316E-4</v>
      </c>
      <c r="AC64" s="24">
        <f t="shared" si="3"/>
        <v>1.142959832315313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133.41431999999989</v>
      </c>
      <c r="AK64" s="14">
        <f t="shared" si="35"/>
        <v>34.78411410316037</v>
      </c>
      <c r="AL64" s="22">
        <f t="shared" si="4"/>
        <v>292.94560606300411</v>
      </c>
      <c r="AM64" s="62">
        <f t="shared" si="5"/>
        <v>586.27893939633736</v>
      </c>
      <c r="AN64" s="62">
        <f ca="1">AVERAGE(OFFSET($AM$3,0,0,'Données projet'!$E$10+1,1))-AVERAGE(OFFSET($H$3,0,0,'Données projet'!$E$10+1,1))</f>
        <v>293.996396026019</v>
      </c>
      <c r="AO64" s="62">
        <f t="shared" si="36"/>
        <v>152.23954167722536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94.046159999999944</v>
      </c>
      <c r="BF64" s="14">
        <f t="shared" si="37"/>
        <v>25.538549790762293</v>
      </c>
      <c r="BG64" s="22">
        <f t="shared" si="7"/>
        <v>208.27670288557758</v>
      </c>
      <c r="BH64" s="62">
        <f t="shared" si="8"/>
        <v>501.61003621891086</v>
      </c>
      <c r="BI64" s="62">
        <f ca="1">AVERAGE(OFFSET($BH$3,0,0,'Données projet'!$E$11+1,1))-AVERAGE(OFFSET($H$3,0,0,'Données projet'!$E$11+1,1))</f>
        <v>218.24409784339861</v>
      </c>
      <c r="BJ64" s="62">
        <f t="shared" si="38"/>
        <v>118.89963447540509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1.1114167936567072</v>
      </c>
      <c r="AB65" s="23">
        <f>EXP(-LN(2)/2)*AB64+(1-EXP(-LN(2)/2))/(LN(2)/2)*V65*Y65*VLOOKUP('Données projet'!$B$9,Paramètres!$A$1:$I$89,3,0)*0.475*44/12</f>
        <v>2.0991142144159854E-4</v>
      </c>
      <c r="AC65" s="24">
        <f t="shared" si="3"/>
        <v>1.1116267050781488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138.36263999999989</v>
      </c>
      <c r="AK65" s="14">
        <f t="shared" si="35"/>
        <v>35.921652875236965</v>
      </c>
      <c r="AL65" s="22">
        <f t="shared" si="4"/>
        <v>303.54514342437079</v>
      </c>
      <c r="AM65" s="62">
        <f t="shared" si="5"/>
        <v>596.87847675770411</v>
      </c>
      <c r="AN65" s="62">
        <f ca="1">AVERAGE(OFFSET($AM$3,0,0,'Données projet'!$E$10+1,1))-AVERAGE(OFFSET($H$3,0,0,'Données projet'!$E$10+1,1))</f>
        <v>293.996396026019</v>
      </c>
      <c r="AO65" s="62">
        <f t="shared" si="36"/>
        <v>152.23954167722536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97.534319999999937</v>
      </c>
      <c r="BF65" s="14">
        <f t="shared" si="37"/>
        <v>26.373732497541688</v>
      </c>
      <c r="BG65" s="22">
        <f t="shared" si="7"/>
        <v>215.80652476655166</v>
      </c>
      <c r="BH65" s="62">
        <f t="shared" si="8"/>
        <v>509.13985809988498</v>
      </c>
      <c r="BI65" s="62">
        <f ca="1">AVERAGE(OFFSET($BH$3,0,0,'Données projet'!$E$11+1,1))-AVERAGE(OFFSET($H$3,0,0,'Données projet'!$E$11+1,1))</f>
        <v>218.24409784339861</v>
      </c>
      <c r="BJ65" s="62">
        <f t="shared" si="38"/>
        <v>118.89963447540509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1.0810250429872956</v>
      </c>
      <c r="AB66" s="23">
        <f>EXP(-LN(2)/2)*AB65+(1-EXP(-LN(2)/2))/(LN(2)/2)*V66*Y66*VLOOKUP('Données projet'!$B$9,Paramètres!$A$1:$I$89,3,0)*0.475*44/12</f>
        <v>1.4842978954986158E-4</v>
      </c>
      <c r="AC66" s="24">
        <f t="shared" si="3"/>
        <v>1.0811734727768454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143.31095999999988</v>
      </c>
      <c r="AK66" s="14">
        <f t="shared" si="35"/>
        <v>37.054465009884851</v>
      </c>
      <c r="AL66" s="22">
        <f t="shared" si="4"/>
        <v>314.13644855888259</v>
      </c>
      <c r="AM66" s="62">
        <f t="shared" si="5"/>
        <v>607.46978189221591</v>
      </c>
      <c r="AN66" s="62">
        <f ca="1">AVERAGE(OFFSET($AM$3,0,0,'Données projet'!$E$10+1,1))-AVERAGE(OFFSET($H$3,0,0,'Données projet'!$E$10+1,1))</f>
        <v>293.996396026019</v>
      </c>
      <c r="AO66" s="62">
        <f t="shared" si="36"/>
        <v>152.23954167722536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101.02247999999993</v>
      </c>
      <c r="BF66" s="14">
        <f t="shared" si="37"/>
        <v>27.205444899889642</v>
      </c>
      <c r="BG66" s="22">
        <f t="shared" si="7"/>
        <v>223.3303025339743</v>
      </c>
      <c r="BH66" s="62">
        <f t="shared" si="8"/>
        <v>516.66363586730768</v>
      </c>
      <c r="BI66" s="62">
        <f ca="1">AVERAGE(OFFSET($BH$3,0,0,'Données projet'!$E$11+1,1))-AVERAGE(OFFSET($H$3,0,0,'Données projet'!$E$11+1,1))</f>
        <v>218.24409784339861</v>
      </c>
      <c r="BJ66" s="62">
        <f t="shared" si="38"/>
        <v>118.89963447540509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1.0514643563381718</v>
      </c>
      <c r="AB67" s="23">
        <f>EXP(-LN(2)/2)*AB66+(1-EXP(-LN(2)/2))/(LN(2)/2)*V67*Y67*VLOOKUP('Données projet'!$B$9,Paramètres!$A$1:$I$89,3,0)*0.475*44/12</f>
        <v>1.0495571072079927E-4</v>
      </c>
      <c r="AC67" s="24">
        <f t="shared" si="3"/>
        <v>1.0515693120488927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148.25927999999988</v>
      </c>
      <c r="AK67" s="14">
        <f t="shared" si="35"/>
        <v>38.182732415799116</v>
      </c>
      <c r="AL67" s="22">
        <f t="shared" si="4"/>
        <v>324.71983829084985</v>
      </c>
      <c r="AM67" s="62">
        <f t="shared" si="5"/>
        <v>618.05317162418316</v>
      </c>
      <c r="AN67" s="62">
        <f ca="1">AVERAGE(OFFSET($AM$3,0,0,'Données projet'!$E$10+1,1))-AVERAGE(OFFSET($H$3,0,0,'Données projet'!$E$10+1,1))</f>
        <v>293.996396026019</v>
      </c>
      <c r="AO67" s="62">
        <f t="shared" si="36"/>
        <v>152.23954167722536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104.51063999999991</v>
      </c>
      <c r="BF67" s="14">
        <f t="shared" si="37"/>
        <v>28.033820555448383</v>
      </c>
      <c r="BG67" s="22">
        <f t="shared" si="7"/>
        <v>230.84826880073911</v>
      </c>
      <c r="BH67" s="62">
        <f t="shared" si="8"/>
        <v>524.18160213407236</v>
      </c>
      <c r="BI67" s="62">
        <f ca="1">AVERAGE(OFFSET($BH$3,0,0,'Données projet'!$E$11+1,1))-AVERAGE(OFFSET($H$3,0,0,'Données projet'!$E$11+1,1))</f>
        <v>218.24409784339861</v>
      </c>
      <c r="BJ67" s="62">
        <f t="shared" si="38"/>
        <v>118.89963447540509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1.0227120082199972</v>
      </c>
      <c r="AB68" s="23">
        <f>EXP(-LN(2)/2)*AB67+(1-EXP(-LN(2)/2))/(LN(2)/2)*V68*Y68*VLOOKUP('Données projet'!$B$9,Paramètres!$A$1:$I$89,3,0)*0.475*44/12</f>
        <v>7.4214894774930789E-5</v>
      </c>
      <c r="AC68" s="24">
        <f t="shared" ref="AC68:AC131" si="57">SUM(Z68:AB68)</f>
        <v>1.0227862231147722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153.20759999999987</v>
      </c>
      <c r="AK68" s="14">
        <f t="shared" si="35"/>
        <v>39.306624169832098</v>
      </c>
      <c r="AL68" s="22">
        <f t="shared" ref="AL68:AL131" si="58">(AJ68+AK68)*0.475*44/12</f>
        <v>335.29560709579067</v>
      </c>
      <c r="AM68" s="62">
        <f t="shared" ref="AM68:AM131" si="59">AL68+(AD68+AE68)*44/12</f>
        <v>628.62894042912399</v>
      </c>
      <c r="AN68" s="62">
        <f ca="1">AVERAGE(OFFSET($AM$3,0,0,'Données projet'!$E$10+1,1))-AVERAGE(OFFSET($H$3,0,0,'Données projet'!$E$10+1,1))</f>
        <v>293.996396026019</v>
      </c>
      <c r="AO68" s="62">
        <f t="shared" si="36"/>
        <v>152.23954167722536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107.9987999999999</v>
      </c>
      <c r="BF68" s="14">
        <f t="shared" si="37"/>
        <v>28.858983600701585</v>
      </c>
      <c r="BG68" s="22">
        <f t="shared" ref="BG68:BG131" si="61">(BE68+BF68)*0.475*44/12</f>
        <v>238.36063977122171</v>
      </c>
      <c r="BH68" s="62">
        <f t="shared" ref="BH68:BH131" si="62">BG68+(AY68+AZ68)*44/12</f>
        <v>531.69397310455497</v>
      </c>
      <c r="BI68" s="62">
        <f ca="1">AVERAGE(OFFSET($BH$3,0,0,'Données projet'!$E$11+1,1))-AVERAGE(OFFSET($H$3,0,0,'Données projet'!$E$11+1,1))</f>
        <v>218.24409784339861</v>
      </c>
      <c r="BJ68" s="62">
        <f t="shared" si="38"/>
        <v>118.89963447540509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0.99474589457313434</v>
      </c>
      <c r="AB69" s="23">
        <f>EXP(-LN(2)/2)*AB68+(1-EXP(-LN(2)/2))/(LN(2)/2)*V69*Y69*VLOOKUP('Données projet'!$B$9,Paramètres!$A$1:$I$89,3,0)*0.475*44/12</f>
        <v>5.2477855360399635E-5</v>
      </c>
      <c r="AC69" s="24">
        <f t="shared" si="57"/>
        <v>0.99479837242849478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144.83351999999985</v>
      </c>
      <c r="AK69" s="14">
        <f t="shared" ref="AK69:AK132" si="89">EXP(-1.0587+0.8836*LN(AJ69)+0.284)</f>
        <v>37.40210017631793</v>
      </c>
      <c r="AL69" s="22">
        <f t="shared" si="58"/>
        <v>317.39370514042008</v>
      </c>
      <c r="AM69" s="62">
        <f t="shared" si="59"/>
        <v>610.7270384737534</v>
      </c>
      <c r="AN69" s="62">
        <f ca="1">AVERAGE(OFFSET($AM$3,0,0,'Données projet'!$E$10+1,1))-AVERAGE(OFFSET($H$3,0,0,'Données projet'!$E$10+1,1))</f>
        <v>293.996396026019</v>
      </c>
      <c r="AO69" s="62">
        <f t="shared" ref="AO69:AO132" si="90">$AO$3</f>
        <v>152.23954167722536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102.09575999999988</v>
      </c>
      <c r="BF69" s="14">
        <f t="shared" ref="BF69:BF132" si="91">EXP(-1.0587+0.8836*LN(BE69)+0.284)</f>
        <v>27.460679170931883</v>
      </c>
      <c r="BG69" s="22">
        <f t="shared" si="61"/>
        <v>225.64413155603947</v>
      </c>
      <c r="BH69" s="62">
        <f t="shared" si="62"/>
        <v>518.97746488937275</v>
      </c>
      <c r="BI69" s="62">
        <f ca="1">AVERAGE(OFFSET($BH$3,0,0,'Données projet'!$E$11+1,1))-AVERAGE(OFFSET($H$3,0,0,'Données projet'!$E$11+1,1))</f>
        <v>218.24409784339861</v>
      </c>
      <c r="BJ69" s="62">
        <f t="shared" ref="BJ69:BJ132" si="92">$BJ$3</f>
        <v>118.89963447540509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0.96754451577461886</v>
      </c>
      <c r="AB70" s="23">
        <f>EXP(-LN(2)/2)*AB69+(1-EXP(-LN(2)/2))/(LN(2)/2)*V70*Y70*VLOOKUP('Données projet'!$B$9,Paramètres!$A$1:$I$89,3,0)*0.475*44/12</f>
        <v>3.7107447387465395E-5</v>
      </c>
      <c r="AC70" s="24">
        <f t="shared" si="57"/>
        <v>0.96758162322200636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149.78183999999985</v>
      </c>
      <c r="AK70" s="14">
        <f t="shared" si="89"/>
        <v>38.529003779190006</v>
      </c>
      <c r="AL70" s="22">
        <f t="shared" si="58"/>
        <v>327.97471958208894</v>
      </c>
      <c r="AM70" s="62">
        <f t="shared" si="59"/>
        <v>621.30805291542219</v>
      </c>
      <c r="AN70" s="62">
        <f ca="1">AVERAGE(OFFSET($AM$3,0,0,'Données projet'!$E$10+1,1))-AVERAGE(OFFSET($H$3,0,0,'Données projet'!$E$10+1,1))</f>
        <v>293.996396026019</v>
      </c>
      <c r="AO70" s="62">
        <f t="shared" si="90"/>
        <v>152.23954167722536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105.58391999999989</v>
      </c>
      <c r="BF70" s="14">
        <f t="shared" si="91"/>
        <v>28.288053520210592</v>
      </c>
      <c r="BG70" s="22">
        <f t="shared" si="61"/>
        <v>233.16035388103322</v>
      </c>
      <c r="BH70" s="62">
        <f t="shared" si="62"/>
        <v>526.49368721436656</v>
      </c>
      <c r="BI70" s="62">
        <f ca="1">AVERAGE(OFFSET($BH$3,0,0,'Données projet'!$E$11+1,1))-AVERAGE(OFFSET($H$3,0,0,'Données projet'!$E$11+1,1))</f>
        <v>218.24409784339861</v>
      </c>
      <c r="BJ70" s="62">
        <f t="shared" si="92"/>
        <v>118.89963447540509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0.94108696010980719</v>
      </c>
      <c r="AB71" s="23">
        <f>EXP(-LN(2)/2)*AB70+(1-EXP(-LN(2)/2))/(LN(2)/2)*V71*Y71*VLOOKUP('Données projet'!$B$9,Paramètres!$A$1:$I$89,3,0)*0.475*44/12</f>
        <v>2.6238927680199818E-5</v>
      </c>
      <c r="AC71" s="24">
        <f t="shared" si="57"/>
        <v>0.94111319903748736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154.73015999999984</v>
      </c>
      <c r="AK71" s="14">
        <f t="shared" si="89"/>
        <v>39.65158137662015</v>
      </c>
      <c r="AL71" s="22">
        <f t="shared" si="58"/>
        <v>338.5481995642798</v>
      </c>
      <c r="AM71" s="62">
        <f t="shared" si="59"/>
        <v>631.88153289761317</v>
      </c>
      <c r="AN71" s="62">
        <f ca="1">AVERAGE(OFFSET($AM$3,0,0,'Données projet'!$E$10+1,1))-AVERAGE(OFFSET($H$3,0,0,'Données projet'!$E$10+1,1))</f>
        <v>293.996396026019</v>
      </c>
      <c r="AO71" s="62">
        <f t="shared" si="90"/>
        <v>152.23954167722536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109.07207999999989</v>
      </c>
      <c r="BF71" s="14">
        <f t="shared" si="91"/>
        <v>29.112251709675458</v>
      </c>
      <c r="BG71" s="22">
        <f t="shared" si="61"/>
        <v>240.67104439435124</v>
      </c>
      <c r="BH71" s="62">
        <f t="shared" si="62"/>
        <v>534.00437772768453</v>
      </c>
      <c r="BI71" s="62">
        <f ca="1">AVERAGE(OFFSET($BH$3,0,0,'Données projet'!$E$11+1,1))-AVERAGE(OFFSET($H$3,0,0,'Données projet'!$E$11+1,1))</f>
        <v>218.24409784339861</v>
      </c>
      <c r="BJ71" s="62">
        <f t="shared" si="92"/>
        <v>118.89963447540509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0.91535288769599221</v>
      </c>
      <c r="AB72" s="23">
        <f>EXP(-LN(2)/2)*AB71+(1-EXP(-LN(2)/2))/(LN(2)/2)*V72*Y72*VLOOKUP('Données projet'!$B$9,Paramètres!$A$1:$I$89,3,0)*0.475*44/12</f>
        <v>1.8553723693732697E-5</v>
      </c>
      <c r="AC72" s="24">
        <f t="shared" si="57"/>
        <v>0.91537144141968596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159.67847999999984</v>
      </c>
      <c r="AK72" s="14">
        <f t="shared" si="89"/>
        <v>40.769987185483963</v>
      </c>
      <c r="AL72" s="22">
        <f t="shared" si="58"/>
        <v>349.11441368138429</v>
      </c>
      <c r="AM72" s="62">
        <f t="shared" si="59"/>
        <v>642.44774701471761</v>
      </c>
      <c r="AN72" s="62">
        <f ca="1">AVERAGE(OFFSET($AM$3,0,0,'Données projet'!$E$10+1,1))-AVERAGE(OFFSET($H$3,0,0,'Données projet'!$E$10+1,1))</f>
        <v>293.996396026019</v>
      </c>
      <c r="AO72" s="62">
        <f t="shared" si="90"/>
        <v>152.23954167722536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112.56023999999989</v>
      </c>
      <c r="BF72" s="14">
        <f t="shared" si="91"/>
        <v>29.933386965592501</v>
      </c>
      <c r="BG72" s="22">
        <f t="shared" si="61"/>
        <v>248.17640029840672</v>
      </c>
      <c r="BH72" s="62">
        <f t="shared" si="62"/>
        <v>541.50973363174</v>
      </c>
      <c r="BI72" s="62">
        <f ca="1">AVERAGE(OFFSET($BH$3,0,0,'Données projet'!$E$11+1,1))-AVERAGE(OFFSET($H$3,0,0,'Données projet'!$E$11+1,1))</f>
        <v>218.24409784339861</v>
      </c>
      <c r="BJ72" s="62">
        <f t="shared" si="92"/>
        <v>118.89963447540509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0.89032251484562897</v>
      </c>
      <c r="AB73" s="23">
        <f>EXP(-LN(2)/2)*AB72+(1-EXP(-LN(2)/2))/(LN(2)/2)*V73*Y73*VLOOKUP('Données projet'!$B$9,Paramètres!$A$1:$I$89,3,0)*0.475*44/12</f>
        <v>1.3119463840099909E-5</v>
      </c>
      <c r="AC73" s="24">
        <f t="shared" si="57"/>
        <v>0.89033563430946905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164.6267999999998</v>
      </c>
      <c r="AK73" s="14">
        <f t="shared" si="89"/>
        <v>41.884365321551833</v>
      </c>
      <c r="AL73" s="22">
        <f t="shared" si="58"/>
        <v>359.67361293503569</v>
      </c>
      <c r="AM73" s="62">
        <f t="shared" si="59"/>
        <v>653.00694626836901</v>
      </c>
      <c r="AN73" s="62">
        <f ca="1">AVERAGE(OFFSET($AM$3,0,0,'Données projet'!$E$10+1,1))-AVERAGE(OFFSET($H$3,0,0,'Données projet'!$E$10+1,1))</f>
        <v>293.996396026019</v>
      </c>
      <c r="AO73" s="62">
        <f t="shared" si="90"/>
        <v>152.23954167722536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116.04839999999987</v>
      </c>
      <c r="BF73" s="14">
        <f t="shared" si="91"/>
        <v>30.751565097980826</v>
      </c>
      <c r="BG73" s="22">
        <f t="shared" si="61"/>
        <v>255.67660587898308</v>
      </c>
      <c r="BH73" s="62">
        <f t="shared" si="62"/>
        <v>549.00993921231634</v>
      </c>
      <c r="BI73" s="62">
        <f ca="1">AVERAGE(OFFSET($BH$3,0,0,'Données projet'!$E$11+1,1))-AVERAGE(OFFSET($H$3,0,0,'Données projet'!$E$11+1,1))</f>
        <v>218.24409784339861</v>
      </c>
      <c r="BJ73" s="62">
        <f t="shared" si="92"/>
        <v>118.89963447540509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0.86597659885714906</v>
      </c>
      <c r="AB74" s="23">
        <f>EXP(-LN(2)/2)*AB73+(1-EXP(-LN(2)/2))/(LN(2)/2)*V74*Y74*VLOOKUP('Données projet'!$B$9,Paramètres!$A$1:$I$89,3,0)*0.475*44/12</f>
        <v>9.2768618468663486E-6</v>
      </c>
      <c r="AC74" s="24">
        <f t="shared" si="57"/>
        <v>0.86598587571899588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155.87207999999981</v>
      </c>
      <c r="AK74" s="14">
        <f t="shared" si="89"/>
        <v>39.910039898694734</v>
      </c>
      <c r="AL74" s="22">
        <f t="shared" si="58"/>
        <v>340.98719215689295</v>
      </c>
      <c r="AM74" s="62">
        <f t="shared" si="59"/>
        <v>634.32052549022626</v>
      </c>
      <c r="AN74" s="62">
        <f ca="1">AVERAGE(OFFSET($AM$3,0,0,'Données projet'!$E$10+1,1))-AVERAGE(OFFSET($H$3,0,0,'Données projet'!$E$10+1,1))</f>
        <v>293.996396026019</v>
      </c>
      <c r="AO74" s="62">
        <f t="shared" si="90"/>
        <v>152.23954167722536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109.87703999999987</v>
      </c>
      <c r="BF74" s="14">
        <f t="shared" si="91"/>
        <v>29.302012351998354</v>
      </c>
      <c r="BG74" s="22">
        <f t="shared" si="61"/>
        <v>242.40351617973022</v>
      </c>
      <c r="BH74" s="62">
        <f t="shared" si="62"/>
        <v>535.73684951306359</v>
      </c>
      <c r="BI74" s="62">
        <f ca="1">AVERAGE(OFFSET($BH$3,0,0,'Données projet'!$E$11+1,1))-AVERAGE(OFFSET($H$3,0,0,'Données projet'!$E$11+1,1))</f>
        <v>218.24409784339861</v>
      </c>
      <c r="BJ74" s="62">
        <f t="shared" si="92"/>
        <v>118.89963447540509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0.8422964232216702</v>
      </c>
      <c r="AB75" s="23">
        <f>EXP(-LN(2)/2)*AB74+(1-EXP(-LN(2)/2))/(LN(2)/2)*V75*Y75*VLOOKUP('Données projet'!$B$9,Paramètres!$A$1:$I$89,3,0)*0.475*44/12</f>
        <v>6.5597319200499544E-6</v>
      </c>
      <c r="AC75" s="24">
        <f t="shared" si="57"/>
        <v>0.8423029829535903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160.43975999999984</v>
      </c>
      <c r="AK75" s="14">
        <f t="shared" si="89"/>
        <v>40.941688651861952</v>
      </c>
      <c r="AL75" s="22">
        <f t="shared" si="58"/>
        <v>350.73935640199261</v>
      </c>
      <c r="AM75" s="62">
        <f t="shared" si="59"/>
        <v>644.07268973532587</v>
      </c>
      <c r="AN75" s="62">
        <f ca="1">AVERAGE(OFFSET($AM$3,0,0,'Données projet'!$E$10+1,1))-AVERAGE(OFFSET($H$3,0,0,'Données projet'!$E$10+1,1))</f>
        <v>293.996396026019</v>
      </c>
      <c r="AO75" s="62">
        <f t="shared" si="90"/>
        <v>152.23954167722536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113.09687999999989</v>
      </c>
      <c r="BF75" s="14">
        <f t="shared" si="91"/>
        <v>30.059450444893326</v>
      </c>
      <c r="BG75" s="22">
        <f t="shared" si="61"/>
        <v>249.33060885818895</v>
      </c>
      <c r="BH75" s="62">
        <f t="shared" si="62"/>
        <v>542.66394219152221</v>
      </c>
      <c r="BI75" s="62">
        <f ca="1">AVERAGE(OFFSET($BH$3,0,0,'Données projet'!$E$11+1,1))-AVERAGE(OFFSET($H$3,0,0,'Données projet'!$E$11+1,1))</f>
        <v>218.24409784339861</v>
      </c>
      <c r="BJ75" s="62">
        <f t="shared" si="92"/>
        <v>118.89963447540509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0.81926378323422977</v>
      </c>
      <c r="AB76" s="23">
        <f>EXP(-LN(2)/2)*AB75+(1-EXP(-LN(2)/2))/(LN(2)/2)*V76*Y76*VLOOKUP('Données projet'!$B$9,Paramètres!$A$1:$I$89,3,0)*0.475*44/12</f>
        <v>4.6384309234331743E-6</v>
      </c>
      <c r="AC76" s="24">
        <f t="shared" si="57"/>
        <v>0.81926842166515323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165.00743999999986</v>
      </c>
      <c r="AK76" s="14">
        <f t="shared" si="89"/>
        <v>41.969923817052226</v>
      </c>
      <c r="AL76" s="22">
        <f t="shared" si="58"/>
        <v>360.48557531469902</v>
      </c>
      <c r="AM76" s="62">
        <f t="shared" si="59"/>
        <v>653.81890864803233</v>
      </c>
      <c r="AN76" s="62">
        <f ca="1">AVERAGE(OFFSET($AM$3,0,0,'Données projet'!$E$10+1,1))-AVERAGE(OFFSET($H$3,0,0,'Données projet'!$E$10+1,1))</f>
        <v>293.996396026019</v>
      </c>
      <c r="AO76" s="62">
        <f t="shared" si="90"/>
        <v>152.23954167722536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116.31671999999989</v>
      </c>
      <c r="BF76" s="14">
        <f t="shared" si="91"/>
        <v>30.814382276273175</v>
      </c>
      <c r="BG76" s="22">
        <f t="shared" si="61"/>
        <v>256.25333646450889</v>
      </c>
      <c r="BH76" s="62">
        <f t="shared" si="62"/>
        <v>549.58666979784221</v>
      </c>
      <c r="BI76" s="62">
        <f ca="1">AVERAGE(OFFSET($BH$3,0,0,'Données projet'!$E$11+1,1))-AVERAGE(OFFSET($H$3,0,0,'Données projet'!$E$11+1,1))</f>
        <v>218.24409784339861</v>
      </c>
      <c r="BJ76" s="62">
        <f t="shared" si="92"/>
        <v>118.89963447540509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0.79686097199847983</v>
      </c>
      <c r="AB77" s="23">
        <f>EXP(-LN(2)/2)*AB76+(1-EXP(-LN(2)/2))/(LN(2)/2)*V77*Y77*VLOOKUP('Données projet'!$B$9,Paramètres!$A$1:$I$89,3,0)*0.475*44/12</f>
        <v>3.2798659600249772E-6</v>
      </c>
      <c r="AC77" s="24">
        <f t="shared" si="57"/>
        <v>0.79686425186443988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169.57511999999986</v>
      </c>
      <c r="AK77" s="14">
        <f t="shared" si="89"/>
        <v>42.994850744606296</v>
      </c>
      <c r="AL77" s="22">
        <f t="shared" si="58"/>
        <v>370.22603238018905</v>
      </c>
      <c r="AM77" s="62">
        <f t="shared" si="59"/>
        <v>663.55936571352231</v>
      </c>
      <c r="AN77" s="62">
        <f ca="1">AVERAGE(OFFSET($AM$3,0,0,'Données projet'!$E$10+1,1))-AVERAGE(OFFSET($H$3,0,0,'Données projet'!$E$10+1,1))</f>
        <v>293.996396026019</v>
      </c>
      <c r="AO77" s="62">
        <f t="shared" si="90"/>
        <v>152.23954167722536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119.53655999999989</v>
      </c>
      <c r="BF77" s="14">
        <f t="shared" si="91"/>
        <v>31.566885194519251</v>
      </c>
      <c r="BG77" s="22">
        <f t="shared" si="61"/>
        <v>263.17183371378752</v>
      </c>
      <c r="BH77" s="62">
        <f t="shared" si="62"/>
        <v>556.50516704712084</v>
      </c>
      <c r="BI77" s="62">
        <f ca="1">AVERAGE(OFFSET($BH$3,0,0,'Données projet'!$E$11+1,1))-AVERAGE(OFFSET($H$3,0,0,'Données projet'!$E$11+1,1))</f>
        <v>218.24409784339861</v>
      </c>
      <c r="BJ77" s="62">
        <f t="shared" si="92"/>
        <v>118.89963447540509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0.77507076681408416</v>
      </c>
      <c r="AB78" s="23">
        <f>EXP(-LN(2)/2)*AB77+(1-EXP(-LN(2)/2))/(LN(2)/2)*V78*Y78*VLOOKUP('Données projet'!$B$9,Paramètres!$A$1:$I$89,3,0)*0.475*44/12</f>
        <v>2.3192154617165872E-6</v>
      </c>
      <c r="AC78" s="24">
        <f t="shared" si="57"/>
        <v>0.77507308602954583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174.14279999999985</v>
      </c>
      <c r="AK78" s="14">
        <f t="shared" si="89"/>
        <v>44.016568786329309</v>
      </c>
      <c r="AL78" s="22">
        <f t="shared" si="58"/>
        <v>379.96090063618993</v>
      </c>
      <c r="AM78" s="62">
        <f t="shared" si="59"/>
        <v>673.29423396952325</v>
      </c>
      <c r="AN78" s="62">
        <f ca="1">AVERAGE(OFFSET($AM$3,0,0,'Données projet'!$E$10+1,1))-AVERAGE(OFFSET($H$3,0,0,'Données projet'!$E$10+1,1))</f>
        <v>293.996396026019</v>
      </c>
      <c r="AO78" s="62">
        <f t="shared" si="90"/>
        <v>152.23954167722536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122.75639999999991</v>
      </c>
      <c r="BF78" s="14">
        <f t="shared" si="91"/>
        <v>32.31703214387889</v>
      </c>
      <c r="BG78" s="22">
        <f t="shared" si="61"/>
        <v>270.08622765058885</v>
      </c>
      <c r="BH78" s="62">
        <f t="shared" si="62"/>
        <v>563.41956098392211</v>
      </c>
      <c r="BI78" s="62">
        <f ca="1">AVERAGE(OFFSET($BH$3,0,0,'Données projet'!$E$11+1,1))-AVERAGE(OFFSET($H$3,0,0,'Données projet'!$E$11+1,1))</f>
        <v>218.24409784339861</v>
      </c>
      <c r="BJ78" s="62">
        <f t="shared" si="92"/>
        <v>118.89963447540509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0.7538764159363528</v>
      </c>
      <c r="AB79" s="23">
        <f>EXP(-LN(2)/2)*AB78+(1-EXP(-LN(2)/2))/(LN(2)/2)*V79*Y79*VLOOKUP('Données projet'!$B$9,Paramètres!$A$1:$I$89,3,0)*0.475*44/12</f>
        <v>1.6399329800124886E-6</v>
      </c>
      <c r="AC79" s="24">
        <f t="shared" si="57"/>
        <v>0.75387805586933276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165.19775999999985</v>
      </c>
      <c r="AK79" s="14">
        <f t="shared" si="89"/>
        <v>42.012694447196289</v>
      </c>
      <c r="AL79" s="22">
        <f t="shared" si="58"/>
        <v>360.89154149553332</v>
      </c>
      <c r="AM79" s="62">
        <f t="shared" si="59"/>
        <v>654.22487482886663</v>
      </c>
      <c r="AN79" s="62">
        <f ca="1">AVERAGE(OFFSET($AM$3,0,0,'Données projet'!$E$10+1,1))-AVERAGE(OFFSET($H$3,0,0,'Données projet'!$E$10+1,1))</f>
        <v>293.996396026019</v>
      </c>
      <c r="AO79" s="62">
        <f t="shared" si="90"/>
        <v>152.23954167722536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116.45087999999991</v>
      </c>
      <c r="BF79" s="14">
        <f t="shared" si="91"/>
        <v>30.845784538359709</v>
      </c>
      <c r="BG79" s="22">
        <f t="shared" si="61"/>
        <v>256.54169073764297</v>
      </c>
      <c r="BH79" s="62">
        <f t="shared" si="62"/>
        <v>549.87502407097622</v>
      </c>
      <c r="BI79" s="62">
        <f ca="1">AVERAGE(OFFSET($BH$3,0,0,'Données projet'!$E$11+1,1))-AVERAGE(OFFSET($H$3,0,0,'Données projet'!$E$11+1,1))</f>
        <v>218.24409784339861</v>
      </c>
      <c r="BJ79" s="62">
        <f t="shared" si="92"/>
        <v>118.89963447540509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0.73326162569793552</v>
      </c>
      <c r="AB80" s="23">
        <f>EXP(-LN(2)/2)*AB79+(1-EXP(-LN(2)/2))/(LN(2)/2)*V80*Y80*VLOOKUP('Données projet'!$B$9,Paramètres!$A$1:$I$89,3,0)*0.475*44/12</f>
        <v>1.1596077308582936E-6</v>
      </c>
      <c r="AC80" s="24">
        <f t="shared" si="57"/>
        <v>0.73326278530566635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169.57511999999986</v>
      </c>
      <c r="AK80" s="14">
        <f t="shared" si="89"/>
        <v>42.994850744606296</v>
      </c>
      <c r="AL80" s="22">
        <f t="shared" si="58"/>
        <v>370.22603238018905</v>
      </c>
      <c r="AM80" s="62">
        <f t="shared" si="59"/>
        <v>663.55936571352231</v>
      </c>
      <c r="AN80" s="62">
        <f ca="1">AVERAGE(OFFSET($AM$3,0,0,'Données projet'!$E$10+1,1))-AVERAGE(OFFSET($H$3,0,0,'Données projet'!$E$10+1,1))</f>
        <v>293.996396026019</v>
      </c>
      <c r="AO80" s="62">
        <f t="shared" si="90"/>
        <v>152.23954167722536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119.53655999999989</v>
      </c>
      <c r="BF80" s="14">
        <f t="shared" si="91"/>
        <v>31.566885194519251</v>
      </c>
      <c r="BG80" s="22">
        <f t="shared" si="61"/>
        <v>263.17183371378752</v>
      </c>
      <c r="BH80" s="62">
        <f t="shared" si="62"/>
        <v>556.50516704712084</v>
      </c>
      <c r="BI80" s="62">
        <f ca="1">AVERAGE(OFFSET($BH$3,0,0,'Données projet'!$E$11+1,1))-AVERAGE(OFFSET($H$3,0,0,'Données projet'!$E$11+1,1))</f>
        <v>218.24409784339861</v>
      </c>
      <c r="BJ80" s="62">
        <f t="shared" si="92"/>
        <v>118.89963447540509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0.71321054798267247</v>
      </c>
      <c r="AB81" s="23">
        <f>EXP(-LN(2)/2)*AB80+(1-EXP(-LN(2)/2))/(LN(2)/2)*V81*Y81*VLOOKUP('Données projet'!$B$9,Paramètres!$A$1:$I$89,3,0)*0.475*44/12</f>
        <v>8.199664900062443E-7</v>
      </c>
      <c r="AC81" s="24">
        <f t="shared" si="57"/>
        <v>0.71321136794916251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173.95247999999984</v>
      </c>
      <c r="AK81" s="14">
        <f t="shared" si="89"/>
        <v>43.974060026724175</v>
      </c>
      <c r="AL81" s="22">
        <f t="shared" si="58"/>
        <v>379.55539054654429</v>
      </c>
      <c r="AM81" s="62">
        <f t="shared" si="59"/>
        <v>672.8887238798776</v>
      </c>
      <c r="AN81" s="62">
        <f ca="1">AVERAGE(OFFSET($AM$3,0,0,'Données projet'!$E$10+1,1))-AVERAGE(OFFSET($H$3,0,0,'Données projet'!$E$10+1,1))</f>
        <v>293.996396026019</v>
      </c>
      <c r="AO81" s="62">
        <f t="shared" si="90"/>
        <v>152.23954167722536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122.62223999999989</v>
      </c>
      <c r="BF81" s="14">
        <f t="shared" si="91"/>
        <v>32.285822147542639</v>
      </c>
      <c r="BG81" s="22">
        <f t="shared" si="61"/>
        <v>269.79820824030321</v>
      </c>
      <c r="BH81" s="62">
        <f t="shared" si="62"/>
        <v>563.13154157363647</v>
      </c>
      <c r="BI81" s="62">
        <f ca="1">AVERAGE(OFFSET($BH$3,0,0,'Données projet'!$E$11+1,1))-AVERAGE(OFFSET($H$3,0,0,'Données projet'!$E$11+1,1))</f>
        <v>218.24409784339861</v>
      </c>
      <c r="BJ81" s="62">
        <f t="shared" si="92"/>
        <v>118.89963447540509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0.69370776804197365</v>
      </c>
      <c r="AB82" s="23">
        <f>EXP(-LN(2)/2)*AB81+(1-EXP(-LN(2)/2))/(LN(2)/2)*V82*Y82*VLOOKUP('Données projet'!$B$9,Paramètres!$A$1:$I$89,3,0)*0.475*44/12</f>
        <v>5.7980386542914679E-7</v>
      </c>
      <c r="AC82" s="24">
        <f t="shared" si="57"/>
        <v>0.69370834784583912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178.32983999999985</v>
      </c>
      <c r="AK82" s="14">
        <f t="shared" si="89"/>
        <v>44.950404981211136</v>
      </c>
      <c r="AL82" s="22">
        <f t="shared" si="58"/>
        <v>388.87976000894241</v>
      </c>
      <c r="AM82" s="62">
        <f t="shared" si="59"/>
        <v>682.21309334227567</v>
      </c>
      <c r="AN82" s="62">
        <f ca="1">AVERAGE(OFFSET($AM$3,0,0,'Données projet'!$E$10+1,1))-AVERAGE(OFFSET($H$3,0,0,'Données projet'!$E$10+1,1))</f>
        <v>293.996396026019</v>
      </c>
      <c r="AO82" s="62">
        <f t="shared" si="90"/>
        <v>152.23954167722536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125.70791999999989</v>
      </c>
      <c r="BF82" s="14">
        <f t="shared" si="91"/>
        <v>33.002656106837271</v>
      </c>
      <c r="BG82" s="22">
        <f t="shared" si="61"/>
        <v>276.42092005274134</v>
      </c>
      <c r="BH82" s="62">
        <f t="shared" si="62"/>
        <v>569.75425338607465</v>
      </c>
      <c r="BI82" s="62">
        <f ca="1">AVERAGE(OFFSET($BH$3,0,0,'Données projet'!$E$11+1,1))-AVERAGE(OFFSET($H$3,0,0,'Données projet'!$E$11+1,1))</f>
        <v>218.24409784339861</v>
      </c>
      <c r="BJ82" s="62">
        <f t="shared" si="92"/>
        <v>118.89963447540509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0.67473829264435981</v>
      </c>
      <c r="AB83" s="23">
        <f>EXP(-LN(2)/2)*AB82+(1-EXP(-LN(2)/2))/(LN(2)/2)*V83*Y83*VLOOKUP('Données projet'!$B$9,Paramètres!$A$1:$I$89,3,0)*0.475*44/12</f>
        <v>4.0998324500312215E-7</v>
      </c>
      <c r="AC83" s="24">
        <f t="shared" si="57"/>
        <v>0.67473870262760482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182.70719999999983</v>
      </c>
      <c r="AK83" s="14">
        <f t="shared" si="89"/>
        <v>45.923964004932401</v>
      </c>
      <c r="AL83" s="22">
        <f t="shared" si="58"/>
        <v>398.1992773085903</v>
      </c>
      <c r="AM83" s="62">
        <f t="shared" si="59"/>
        <v>691.53261064192361</v>
      </c>
      <c r="AN83" s="62">
        <f ca="1">AVERAGE(OFFSET($AM$3,0,0,'Données projet'!$E$10+1,1))-AVERAGE(OFFSET($H$3,0,0,'Données projet'!$E$10+1,1))</f>
        <v>293.996396026019</v>
      </c>
      <c r="AO83" s="62">
        <f t="shared" si="90"/>
        <v>152.23954167722536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128.79359999999988</v>
      </c>
      <c r="BF83" s="14">
        <f t="shared" si="91"/>
        <v>33.717444631501536</v>
      </c>
      <c r="BG83" s="22">
        <f t="shared" si="61"/>
        <v>283.04006939986493</v>
      </c>
      <c r="BH83" s="62">
        <f t="shared" si="62"/>
        <v>576.37340273319819</v>
      </c>
      <c r="BI83" s="62">
        <f ca="1">AVERAGE(OFFSET($BH$3,0,0,'Données projet'!$E$11+1,1))-AVERAGE(OFFSET($H$3,0,0,'Données projet'!$E$11+1,1))</f>
        <v>218.24409784339861</v>
      </c>
      <c r="BJ83" s="62">
        <f t="shared" si="92"/>
        <v>118.89963447540509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0.65628753854905508</v>
      </c>
      <c r="AB84" s="23">
        <f>EXP(-LN(2)/2)*AB83+(1-EXP(-LN(2)/2))/(LN(2)/2)*V84*Y84*VLOOKUP('Données projet'!$B$9,Paramètres!$A$1:$I$89,3,0)*0.475*44/12</f>
        <v>2.8990193271457339E-7</v>
      </c>
      <c r="AC84" s="24">
        <f t="shared" si="57"/>
        <v>0.65628782845098776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173.57183999999984</v>
      </c>
      <c r="AK84" s="14">
        <f t="shared" si="89"/>
        <v>43.889026259091189</v>
      </c>
      <c r="AL84" s="22">
        <f t="shared" si="58"/>
        <v>378.74434206791688</v>
      </c>
      <c r="AM84" s="62">
        <f t="shared" si="59"/>
        <v>672.07767540125019</v>
      </c>
      <c r="AN84" s="62">
        <f ca="1">AVERAGE(OFFSET($AM$3,0,0,'Données projet'!$E$10+1,1))-AVERAGE(OFFSET($H$3,0,0,'Données projet'!$E$10+1,1))</f>
        <v>293.996396026019</v>
      </c>
      <c r="AO84" s="62">
        <f t="shared" si="90"/>
        <v>152.23954167722536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122.3539199999999</v>
      </c>
      <c r="BF84" s="14">
        <f t="shared" si="91"/>
        <v>32.223390225253326</v>
      </c>
      <c r="BG84" s="22">
        <f t="shared" si="61"/>
        <v>269.22214864231609</v>
      </c>
      <c r="BH84" s="62">
        <f t="shared" si="62"/>
        <v>562.5554819756494</v>
      </c>
      <c r="BI84" s="62">
        <f ca="1">AVERAGE(OFFSET($BH$3,0,0,'Données projet'!$E$11+1,1))-AVERAGE(OFFSET($H$3,0,0,'Données projet'!$E$11+1,1))</f>
        <v>218.24409784339861</v>
      </c>
      <c r="BJ84" s="62">
        <f t="shared" si="92"/>
        <v>118.89963447540509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0.6383413212947695</v>
      </c>
      <c r="AB85" s="23">
        <f>EXP(-LN(2)/2)*AB84+(1-EXP(-LN(2)/2))/(LN(2)/2)*V85*Y85*VLOOKUP('Données projet'!$B$9,Paramètres!$A$1:$I$89,3,0)*0.475*44/12</f>
        <v>2.0499162250156108E-7</v>
      </c>
      <c r="AC85" s="24">
        <f t="shared" si="57"/>
        <v>0.63834152628639196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177.75887999999983</v>
      </c>
      <c r="AK85" s="14">
        <f t="shared" si="89"/>
        <v>44.823215265943929</v>
      </c>
      <c r="AL85" s="22">
        <f t="shared" si="58"/>
        <v>387.66381592151873</v>
      </c>
      <c r="AM85" s="62">
        <f t="shared" si="59"/>
        <v>680.99714925485205</v>
      </c>
      <c r="AN85" s="62">
        <f ca="1">AVERAGE(OFFSET($AM$3,0,0,'Données projet'!$E$10+1,1))-AVERAGE(OFFSET($H$3,0,0,'Données projet'!$E$10+1,1))</f>
        <v>293.996396026019</v>
      </c>
      <c r="AO85" s="62">
        <f t="shared" si="90"/>
        <v>152.23954167722536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125.30543999999989</v>
      </c>
      <c r="BF85" s="14">
        <f t="shared" si="91"/>
        <v>32.909273223300495</v>
      </c>
      <c r="BG85" s="22">
        <f t="shared" si="61"/>
        <v>275.55729219724816</v>
      </c>
      <c r="BH85" s="62">
        <f t="shared" si="62"/>
        <v>568.89062553058147</v>
      </c>
      <c r="BI85" s="62">
        <f ca="1">AVERAGE(OFFSET($BH$3,0,0,'Données projet'!$E$11+1,1))-AVERAGE(OFFSET($H$3,0,0,'Données projet'!$E$11+1,1))</f>
        <v>218.24409784339861</v>
      </c>
      <c r="BJ85" s="62">
        <f t="shared" si="92"/>
        <v>118.89963447540509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0.62088584429505289</v>
      </c>
      <c r="AB86" s="23">
        <f>EXP(-LN(2)/2)*AB85+(1-EXP(-LN(2)/2))/(LN(2)/2)*V86*Y86*VLOOKUP('Données projet'!$B$9,Paramètres!$A$1:$I$89,3,0)*0.475*44/12</f>
        <v>1.449509663572867E-7</v>
      </c>
      <c r="AC86" s="24">
        <f t="shared" si="57"/>
        <v>0.62088598924601923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181.94591999999986</v>
      </c>
      <c r="AK86" s="14">
        <f t="shared" si="89"/>
        <v>45.754846212632806</v>
      </c>
      <c r="AL86" s="22">
        <f t="shared" si="58"/>
        <v>396.57883448700187</v>
      </c>
      <c r="AM86" s="62">
        <f t="shared" si="59"/>
        <v>689.91216782033518</v>
      </c>
      <c r="AN86" s="62">
        <f ca="1">AVERAGE(OFFSET($AM$3,0,0,'Données projet'!$E$10+1,1))-AVERAGE(OFFSET($H$3,0,0,'Données projet'!$E$10+1,1))</f>
        <v>293.996396026019</v>
      </c>
      <c r="AO86" s="62">
        <f t="shared" si="90"/>
        <v>152.23954167722536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128.25695999999991</v>
      </c>
      <c r="BF86" s="14">
        <f t="shared" si="91"/>
        <v>33.593278089661837</v>
      </c>
      <c r="BG86" s="22">
        <f t="shared" si="61"/>
        <v>281.88916467282746</v>
      </c>
      <c r="BH86" s="62">
        <f t="shared" si="62"/>
        <v>575.22249800616078</v>
      </c>
      <c r="BI86" s="62">
        <f ca="1">AVERAGE(OFFSET($BH$3,0,0,'Données projet'!$E$11+1,1))-AVERAGE(OFFSET($H$3,0,0,'Données projet'!$E$11+1,1))</f>
        <v>218.24409784339861</v>
      </c>
      <c r="BJ86" s="62">
        <f t="shared" si="92"/>
        <v>118.89963447540509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0.60390768823183716</v>
      </c>
      <c r="AB87" s="23">
        <f>EXP(-LN(2)/2)*AB86+(1-EXP(-LN(2)/2))/(LN(2)/2)*V87*Y87*VLOOKUP('Données projet'!$B$9,Paramètres!$A$1:$I$89,3,0)*0.475*44/12</f>
        <v>1.0249581125078054E-7</v>
      </c>
      <c r="AC87" s="24">
        <f t="shared" si="57"/>
        <v>0.60390779072764844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186.13295999999985</v>
      </c>
      <c r="AK87" s="14">
        <f t="shared" si="89"/>
        <v>46.683984742595676</v>
      </c>
      <c r="AL87" s="22">
        <f t="shared" si="58"/>
        <v>405.48951209335388</v>
      </c>
      <c r="AM87" s="62">
        <f t="shared" si="59"/>
        <v>698.82284542668719</v>
      </c>
      <c r="AN87" s="62">
        <f ca="1">AVERAGE(OFFSET($AM$3,0,0,'Données projet'!$E$10+1,1))-AVERAGE(OFFSET($H$3,0,0,'Données projet'!$E$10+1,1))</f>
        <v>293.996396026019</v>
      </c>
      <c r="AO87" s="62">
        <f t="shared" si="90"/>
        <v>152.23954167722536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131.20847999999989</v>
      </c>
      <c r="BF87" s="14">
        <f t="shared" si="91"/>
        <v>34.275453019849742</v>
      </c>
      <c r="BG87" s="22">
        <f t="shared" si="61"/>
        <v>288.21785000957146</v>
      </c>
      <c r="BH87" s="62">
        <f t="shared" si="62"/>
        <v>581.55118334290478</v>
      </c>
      <c r="BI87" s="62">
        <f ca="1">AVERAGE(OFFSET($BH$3,0,0,'Données projet'!$E$11+1,1))-AVERAGE(OFFSET($H$3,0,0,'Données projet'!$E$11+1,1))</f>
        <v>218.24409784339861</v>
      </c>
      <c r="BJ87" s="62">
        <f t="shared" si="92"/>
        <v>118.89963447540509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0.58739380073901248</v>
      </c>
      <c r="AB88" s="23">
        <f>EXP(-LN(2)/2)*AB87+(1-EXP(-LN(2)/2))/(LN(2)/2)*V88*Y88*VLOOKUP('Données projet'!$B$9,Paramètres!$A$1:$I$89,3,0)*0.475*44/12</f>
        <v>7.2475483178643349E-8</v>
      </c>
      <c r="AC88" s="24">
        <f t="shared" si="57"/>
        <v>0.58739387321449565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190.31999999999988</v>
      </c>
      <c r="AK88" s="14">
        <f t="shared" si="89"/>
        <v>47.61069337740188</v>
      </c>
      <c r="AL88" s="22">
        <f t="shared" si="58"/>
        <v>414.39595763230801</v>
      </c>
      <c r="AM88" s="62">
        <f t="shared" si="59"/>
        <v>707.72929096564133</v>
      </c>
      <c r="AN88" s="62">
        <f ca="1">AVERAGE(OFFSET($AM$3,0,0,'Données projet'!$E$10+1,1))-AVERAGE(OFFSET($H$3,0,0,'Données projet'!$E$10+1,1))</f>
        <v>293.996396026019</v>
      </c>
      <c r="AO88" s="62">
        <f t="shared" si="90"/>
        <v>152.23954167722536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134.15999999999991</v>
      </c>
      <c r="BF88" s="14">
        <f t="shared" si="91"/>
        <v>34.95584391729615</v>
      </c>
      <c r="BG88" s="22">
        <f t="shared" si="61"/>
        <v>294.54342815595732</v>
      </c>
      <c r="BH88" s="62">
        <f t="shared" si="62"/>
        <v>587.87676148929063</v>
      </c>
      <c r="BI88" s="62">
        <f ca="1">AVERAGE(OFFSET($BH$3,0,0,'Données projet'!$E$11+1,1))-AVERAGE(OFFSET($H$3,0,0,'Données projet'!$E$11+1,1))</f>
        <v>218.24409784339861</v>
      </c>
      <c r="BJ88" s="62">
        <f t="shared" si="92"/>
        <v>118.89963447540509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0.57133148636810671</v>
      </c>
      <c r="AB89" s="23">
        <f>EXP(-LN(2)/2)*AB88+(1-EXP(-LN(2)/2))/(LN(2)/2)*V89*Y89*VLOOKUP('Données projet'!$B$9,Paramètres!$A$1:$I$89,3,0)*0.475*44/12</f>
        <v>5.1247905625390269E-8</v>
      </c>
      <c r="AC89" s="24">
        <f t="shared" si="57"/>
        <v>0.5713315376160123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180.99431999999985</v>
      </c>
      <c r="AK89" s="14">
        <f t="shared" si="89"/>
        <v>45.543333072238951</v>
      </c>
      <c r="AL89" s="22">
        <f t="shared" si="58"/>
        <v>394.55307910081592</v>
      </c>
      <c r="AM89" s="62">
        <f t="shared" si="59"/>
        <v>687.88641243414918</v>
      </c>
      <c r="AN89" s="62">
        <f ca="1">AVERAGE(OFFSET($AM$3,0,0,'Données projet'!$E$10+1,1))-AVERAGE(OFFSET($H$3,0,0,'Données projet'!$E$10+1,1))</f>
        <v>293.996396026019</v>
      </c>
      <c r="AO89" s="62">
        <f t="shared" si="90"/>
        <v>152.23954167722536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127.58615999999989</v>
      </c>
      <c r="BF89" s="14">
        <f t="shared" si="91"/>
        <v>33.437984818390682</v>
      </c>
      <c r="BG89" s="22">
        <f t="shared" si="61"/>
        <v>280.45038555869695</v>
      </c>
      <c r="BH89" s="62">
        <f t="shared" si="62"/>
        <v>573.78371889203027</v>
      </c>
      <c r="BI89" s="62">
        <f ca="1">AVERAGE(OFFSET($BH$3,0,0,'Données projet'!$E$11+1,1))-AVERAGE(OFFSET($H$3,0,0,'Données projet'!$E$11+1,1))</f>
        <v>218.24409784339861</v>
      </c>
      <c r="BJ89" s="62">
        <f t="shared" si="92"/>
        <v>118.89963447540509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0.55570839682835371</v>
      </c>
      <c r="AB90" s="23">
        <f>EXP(-LN(2)/2)*AB89+(1-EXP(-LN(2)/2))/(LN(2)/2)*V90*Y90*VLOOKUP('Données projet'!$B$9,Paramètres!$A$1:$I$89,3,0)*0.475*44/12</f>
        <v>3.6237741589321674E-8</v>
      </c>
      <c r="AC90" s="24">
        <f t="shared" si="57"/>
        <v>0.5557084330660953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184.99103999999986</v>
      </c>
      <c r="AK90" s="14">
        <f t="shared" si="89"/>
        <v>46.430826882655602</v>
      </c>
      <c r="AL90" s="22">
        <f t="shared" si="58"/>
        <v>403.05975148729158</v>
      </c>
      <c r="AM90" s="62">
        <f t="shared" si="59"/>
        <v>696.39308482062484</v>
      </c>
      <c r="AN90" s="62">
        <f ca="1">AVERAGE(OFFSET($AM$3,0,0,'Données projet'!$E$10+1,1))-AVERAGE(OFFSET($H$3,0,0,'Données projet'!$E$10+1,1))</f>
        <v>293.996396026019</v>
      </c>
      <c r="AO90" s="62">
        <f t="shared" si="90"/>
        <v>152.23954167722536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130.4035199999999</v>
      </c>
      <c r="BF90" s="14">
        <f t="shared" si="91"/>
        <v>34.089584131775517</v>
      </c>
      <c r="BG90" s="22">
        <f t="shared" si="61"/>
        <v>286.49215636284219</v>
      </c>
      <c r="BH90" s="62">
        <f t="shared" si="62"/>
        <v>579.82548969617551</v>
      </c>
      <c r="BI90" s="62">
        <f ca="1">AVERAGE(OFFSET($BH$3,0,0,'Données projet'!$E$11+1,1))-AVERAGE(OFFSET($H$3,0,0,'Données projet'!$E$11+1,1))</f>
        <v>218.24409784339861</v>
      </c>
      <c r="BJ90" s="62">
        <f t="shared" si="92"/>
        <v>118.89963447540509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0.54051252149364792</v>
      </c>
      <c r="AB91" s="23">
        <f>EXP(-LN(2)/2)*AB90+(1-EXP(-LN(2)/2))/(LN(2)/2)*V91*Y91*VLOOKUP('Données projet'!$B$9,Paramètres!$A$1:$I$89,3,0)*0.475*44/12</f>
        <v>2.5623952812695134E-8</v>
      </c>
      <c r="AC91" s="24">
        <f t="shared" si="57"/>
        <v>0.54051254711760077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188.98775999999984</v>
      </c>
      <c r="AK91" s="14">
        <f t="shared" si="89"/>
        <v>47.316091431214247</v>
      </c>
      <c r="AL91" s="22">
        <f t="shared" si="58"/>
        <v>411.56254124269782</v>
      </c>
      <c r="AM91" s="62">
        <f t="shared" si="59"/>
        <v>704.89587457603113</v>
      </c>
      <c r="AN91" s="62">
        <f ca="1">AVERAGE(OFFSET($AM$3,0,0,'Données projet'!$E$10+1,1))-AVERAGE(OFFSET($H$3,0,0,'Données projet'!$E$10+1,1))</f>
        <v>293.996396026019</v>
      </c>
      <c r="AO91" s="62">
        <f t="shared" si="90"/>
        <v>152.23954167722536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133.22087999999988</v>
      </c>
      <c r="BF91" s="14">
        <f t="shared" si="91"/>
        <v>34.739546717693621</v>
      </c>
      <c r="BG91" s="22">
        <f t="shared" si="61"/>
        <v>292.53107653331614</v>
      </c>
      <c r="BH91" s="62">
        <f t="shared" si="62"/>
        <v>585.86440986664945</v>
      </c>
      <c r="BI91" s="62">
        <f ca="1">AVERAGE(OFFSET($BH$3,0,0,'Données projet'!$E$11+1,1))-AVERAGE(OFFSET($H$3,0,0,'Données projet'!$E$11+1,1))</f>
        <v>218.24409784339861</v>
      </c>
      <c r="BJ91" s="62">
        <f t="shared" si="92"/>
        <v>118.89963447540509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0.52573217816908602</v>
      </c>
      <c r="AB92" s="23">
        <f>EXP(-LN(2)/2)*AB91+(1-EXP(-LN(2)/2))/(LN(2)/2)*V92*Y92*VLOOKUP('Données projet'!$B$9,Paramètres!$A$1:$I$89,3,0)*0.475*44/12</f>
        <v>1.8118870794660837E-8</v>
      </c>
      <c r="AC92" s="24">
        <f t="shared" si="57"/>
        <v>0.52573219628795687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192.98447999999982</v>
      </c>
      <c r="AK92" s="14">
        <f t="shared" si="89"/>
        <v>48.19917929323276</v>
      </c>
      <c r="AL92" s="22">
        <f t="shared" si="58"/>
        <v>420.06153993571343</v>
      </c>
      <c r="AM92" s="62">
        <f t="shared" si="59"/>
        <v>713.39487326904668</v>
      </c>
      <c r="AN92" s="62">
        <f ca="1">AVERAGE(OFFSET($AM$3,0,0,'Données projet'!$E$10+1,1))-AVERAGE(OFFSET($H$3,0,0,'Données projet'!$E$10+1,1))</f>
        <v>293.996396026019</v>
      </c>
      <c r="AO92" s="62">
        <f t="shared" si="90"/>
        <v>152.23954167722536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136.03823999999989</v>
      </c>
      <c r="BF92" s="14">
        <f t="shared" si="91"/>
        <v>35.387911177023916</v>
      </c>
      <c r="BG92" s="22">
        <f t="shared" si="61"/>
        <v>298.56721329998305</v>
      </c>
      <c r="BH92" s="62">
        <f t="shared" si="62"/>
        <v>591.90054663331637</v>
      </c>
      <c r="BI92" s="62">
        <f ca="1">AVERAGE(OFFSET($BH$3,0,0,'Données projet'!$E$11+1,1))-AVERAGE(OFFSET($H$3,0,0,'Données projet'!$E$11+1,1))</f>
        <v>218.24409784339861</v>
      </c>
      <c r="BJ92" s="62">
        <f t="shared" si="92"/>
        <v>118.89963447540509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0.51135600410999871</v>
      </c>
      <c r="AB93" s="23">
        <f>EXP(-LN(2)/2)*AB92+(1-EXP(-LN(2)/2))/(LN(2)/2)*V93*Y93*VLOOKUP('Données projet'!$B$9,Paramètres!$A$1:$I$89,3,0)*0.475*44/12</f>
        <v>1.2811976406347567E-8</v>
      </c>
      <c r="AC93" s="24">
        <f t="shared" si="57"/>
        <v>0.51135601692197508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196.98119999999983</v>
      </c>
      <c r="AK93" s="14">
        <f t="shared" si="89"/>
        <v>49.080140741894091</v>
      </c>
      <c r="AL93" s="22">
        <f t="shared" si="58"/>
        <v>428.55683512546528</v>
      </c>
      <c r="AM93" s="62">
        <f t="shared" si="59"/>
        <v>721.8901684587986</v>
      </c>
      <c r="AN93" s="62">
        <f ca="1">AVERAGE(OFFSET($AM$3,0,0,'Données projet'!$E$10+1,1))-AVERAGE(OFFSET($H$3,0,0,'Données projet'!$E$10+1,1))</f>
        <v>293.996396026019</v>
      </c>
      <c r="AO93" s="62">
        <f t="shared" si="90"/>
        <v>152.23954167722536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138.85559999999987</v>
      </c>
      <c r="BF93" s="14">
        <f t="shared" si="91"/>
        <v>36.034714420414126</v>
      </c>
      <c r="BG93" s="22">
        <f t="shared" si="61"/>
        <v>304.60063094888767</v>
      </c>
      <c r="BH93" s="62">
        <f t="shared" si="62"/>
        <v>597.93396428222104</v>
      </c>
      <c r="BI93" s="62">
        <f ca="1">AVERAGE(OFFSET($BH$3,0,0,'Données projet'!$E$11+1,1))-AVERAGE(OFFSET($H$3,0,0,'Données projet'!$E$11+1,1))</f>
        <v>218.24409784339861</v>
      </c>
      <c r="BJ93" s="62">
        <f t="shared" si="92"/>
        <v>118.89963447540509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0.49737294728656728</v>
      </c>
      <c r="AB94" s="23">
        <f>EXP(-LN(2)/2)*AB93+(1-EXP(-LN(2)/2))/(LN(2)/2)*V94*Y94*VLOOKUP('Données projet'!$B$9,Paramètres!$A$1:$I$89,3,0)*0.475*44/12</f>
        <v>9.0594353973304186E-9</v>
      </c>
      <c r="AC94" s="24">
        <f t="shared" si="57"/>
        <v>0.4973729563460027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187.27487999999983</v>
      </c>
      <c r="AK94" s="14">
        <f t="shared" si="89"/>
        <v>46.936961883202464</v>
      </c>
      <c r="AL94" s="22">
        <f t="shared" si="58"/>
        <v>407.91895794657734</v>
      </c>
      <c r="AM94" s="62">
        <f t="shared" si="59"/>
        <v>701.25229127991065</v>
      </c>
      <c r="AN94" s="62">
        <f ca="1">AVERAGE(OFFSET($AM$3,0,0,'Données projet'!$E$10+1,1))-AVERAGE(OFFSET($H$3,0,0,'Données projet'!$E$10+1,1))</f>
        <v>293.996396026019</v>
      </c>
      <c r="AO94" s="62">
        <f t="shared" si="90"/>
        <v>152.23954167722536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132.01343999999989</v>
      </c>
      <c r="BF94" s="14">
        <f t="shared" si="91"/>
        <v>34.461189223513038</v>
      </c>
      <c r="BG94" s="22">
        <f t="shared" si="61"/>
        <v>289.94331256428501</v>
      </c>
      <c r="BH94" s="62">
        <f t="shared" si="62"/>
        <v>583.27664589761832</v>
      </c>
      <c r="BI94" s="62">
        <f ca="1">AVERAGE(OFFSET($BH$3,0,0,'Données projet'!$E$11+1,1))-AVERAGE(OFFSET($H$3,0,0,'Données projet'!$E$11+1,1))</f>
        <v>218.24409784339861</v>
      </c>
      <c r="BJ94" s="62">
        <f t="shared" si="92"/>
        <v>118.89963447540509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0.48377225788730954</v>
      </c>
      <c r="AB95" s="23">
        <f>EXP(-LN(2)/2)*AB94+(1-EXP(-LN(2)/2))/(LN(2)/2)*V95*Y95*VLOOKUP('Données projet'!$B$9,Paramètres!$A$1:$I$89,3,0)*0.475*44/12</f>
        <v>6.4059882031737836E-9</v>
      </c>
      <c r="AC95" s="24">
        <f t="shared" si="57"/>
        <v>0.48377226429329773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190.89095999999984</v>
      </c>
      <c r="AK95" s="14">
        <f t="shared" si="89"/>
        <v>47.736877792326297</v>
      </c>
      <c r="AL95" s="22">
        <f t="shared" si="58"/>
        <v>415.6101508216347</v>
      </c>
      <c r="AM95" s="62">
        <f t="shared" si="59"/>
        <v>708.94348415496802</v>
      </c>
      <c r="AN95" s="62">
        <f ca="1">AVERAGE(OFFSET($AM$3,0,0,'Données projet'!$E$10+1,1))-AVERAGE(OFFSET($H$3,0,0,'Données projet'!$E$10+1,1))</f>
        <v>293.996396026019</v>
      </c>
      <c r="AO95" s="62">
        <f t="shared" si="90"/>
        <v>152.23954167722536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134.56247999999988</v>
      </c>
      <c r="BF95" s="14">
        <f t="shared" si="91"/>
        <v>35.048488707783243</v>
      </c>
      <c r="BG95" s="22">
        <f t="shared" si="61"/>
        <v>295.40577049938889</v>
      </c>
      <c r="BH95" s="62">
        <f t="shared" si="62"/>
        <v>588.73910383272221</v>
      </c>
      <c r="BI95" s="62">
        <f ca="1">AVERAGE(OFFSET($BH$3,0,0,'Données projet'!$E$11+1,1))-AVERAGE(OFFSET($H$3,0,0,'Données projet'!$E$11+1,1))</f>
        <v>218.24409784339861</v>
      </c>
      <c r="BJ95" s="62">
        <f t="shared" si="92"/>
        <v>118.89963447540509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0.47054348005490371</v>
      </c>
      <c r="AB96" s="23">
        <f>EXP(-LN(2)/2)*AB95+(1-EXP(-LN(2)/2))/(LN(2)/2)*V96*Y96*VLOOKUP('Données projet'!$B$9,Paramètres!$A$1:$I$89,3,0)*0.475*44/12</f>
        <v>4.5297176986652093E-9</v>
      </c>
      <c r="AC96" s="24">
        <f t="shared" si="57"/>
        <v>0.47054348458462142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194.50703999999985</v>
      </c>
      <c r="AK96" s="14">
        <f t="shared" si="89"/>
        <v>48.535031730585573</v>
      </c>
      <c r="AL96" s="22">
        <f t="shared" si="58"/>
        <v>423.29827493076959</v>
      </c>
      <c r="AM96" s="62">
        <f t="shared" si="59"/>
        <v>716.63160826410285</v>
      </c>
      <c r="AN96" s="62">
        <f ca="1">AVERAGE(OFFSET($AM$3,0,0,'Données projet'!$E$10+1,1))-AVERAGE(OFFSET($H$3,0,0,'Données projet'!$E$10+1,1))</f>
        <v>293.996396026019</v>
      </c>
      <c r="AO96" s="62">
        <f t="shared" si="90"/>
        <v>152.23954167722536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137.1115199999999</v>
      </c>
      <c r="BF96" s="14">
        <f t="shared" si="91"/>
        <v>35.634494550349046</v>
      </c>
      <c r="BG96" s="22">
        <f t="shared" si="61"/>
        <v>300.86597534185779</v>
      </c>
      <c r="BH96" s="62">
        <f t="shared" si="62"/>
        <v>594.19930867519111</v>
      </c>
      <c r="BI96" s="62">
        <f ca="1">AVERAGE(OFFSET($BH$3,0,0,'Données projet'!$E$11+1,1))-AVERAGE(OFFSET($H$3,0,0,'Données projet'!$E$11+1,1))</f>
        <v>218.24409784339861</v>
      </c>
      <c r="BJ96" s="62">
        <f t="shared" si="92"/>
        <v>118.89963447540509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0.45767644384799622</v>
      </c>
      <c r="AB97" s="23">
        <f>EXP(-LN(2)/2)*AB96+(1-EXP(-LN(2)/2))/(LN(2)/2)*V97*Y97*VLOOKUP('Données projet'!$B$9,Paramètres!$A$1:$I$89,3,0)*0.475*44/12</f>
        <v>3.2029941015868918E-9</v>
      </c>
      <c r="AC97" s="24">
        <f t="shared" si="57"/>
        <v>0.45767644705099031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198.12311999999986</v>
      </c>
      <c r="AK97" s="14">
        <f t="shared" si="89"/>
        <v>49.331460232373296</v>
      </c>
      <c r="AL97" s="22">
        <f t="shared" si="58"/>
        <v>430.98339390471659</v>
      </c>
      <c r="AM97" s="62">
        <f t="shared" si="59"/>
        <v>724.31672723804991</v>
      </c>
      <c r="AN97" s="62">
        <f ca="1">AVERAGE(OFFSET($AM$3,0,0,'Données projet'!$E$10+1,1))-AVERAGE(OFFSET($H$3,0,0,'Données projet'!$E$10+1,1))</f>
        <v>293.996396026019</v>
      </c>
      <c r="AO97" s="62">
        <f t="shared" si="90"/>
        <v>152.23954167722536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139.66055999999992</v>
      </c>
      <c r="BF97" s="14">
        <f t="shared" si="91"/>
        <v>36.219233574817657</v>
      </c>
      <c r="BG97" s="22">
        <f t="shared" si="61"/>
        <v>306.3239738094739</v>
      </c>
      <c r="BH97" s="62">
        <f t="shared" si="62"/>
        <v>599.65730714280721</v>
      </c>
      <c r="BI97" s="62">
        <f ca="1">AVERAGE(OFFSET($BH$3,0,0,'Données projet'!$E$11+1,1))-AVERAGE(OFFSET($H$3,0,0,'Données projet'!$E$11+1,1))</f>
        <v>218.24409784339861</v>
      </c>
      <c r="BJ97" s="62">
        <f t="shared" si="92"/>
        <v>118.89963447540509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0.44516125742281459</v>
      </c>
      <c r="AB98" s="23">
        <f>EXP(-LN(2)/2)*AB97+(1-EXP(-LN(2)/2))/(LN(2)/2)*V98*Y98*VLOOKUP('Données projet'!$B$9,Paramètres!$A$1:$I$89,3,0)*0.475*44/12</f>
        <v>2.2648588493326046E-9</v>
      </c>
      <c r="AC98" s="24">
        <f t="shared" si="57"/>
        <v>0.44516125968767345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201.73919999999987</v>
      </c>
      <c r="AK98" s="14">
        <f t="shared" si="89"/>
        <v>50.126198422100671</v>
      </c>
      <c r="AL98" s="22">
        <f t="shared" si="58"/>
        <v>438.66556891849177</v>
      </c>
      <c r="AM98" s="62">
        <f t="shared" si="59"/>
        <v>731.99890225182503</v>
      </c>
      <c r="AN98" s="62">
        <f ca="1">AVERAGE(OFFSET($AM$3,0,0,'Données projet'!$E$10+1,1))-AVERAGE(OFFSET($H$3,0,0,'Données projet'!$E$10+1,1))</f>
        <v>293.996396026019</v>
      </c>
      <c r="AO98" s="62">
        <f t="shared" si="90"/>
        <v>152.23954167722536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142.20959999999991</v>
      </c>
      <c r="BF98" s="14">
        <f t="shared" si="91"/>
        <v>36.802731569585617</v>
      </c>
      <c r="BG98" s="22">
        <f t="shared" si="61"/>
        <v>311.77981081702814</v>
      </c>
      <c r="BH98" s="62">
        <f t="shared" si="62"/>
        <v>605.11314415036145</v>
      </c>
      <c r="BI98" s="62">
        <f ca="1">AVERAGE(OFFSET($BH$3,0,0,'Données projet'!$E$11+1,1))-AVERAGE(OFFSET($H$3,0,0,'Données projet'!$E$11+1,1))</f>
        <v>218.24409784339861</v>
      </c>
      <c r="BJ98" s="62">
        <f t="shared" si="92"/>
        <v>118.89963447540509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0.43298829942857464</v>
      </c>
      <c r="AB99" s="23">
        <f>EXP(-LN(2)/2)*AB98+(1-EXP(-LN(2)/2))/(LN(2)/2)*V99*Y99*VLOOKUP('Données projet'!$B$9,Paramètres!$A$1:$I$89,3,0)*0.475*44/12</f>
        <v>1.6014970507934459E-9</v>
      </c>
      <c r="AC99" s="24">
        <f t="shared" si="57"/>
        <v>0.43298830103007169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191.84255999999988</v>
      </c>
      <c r="AK99" s="14">
        <f t="shared" si="89"/>
        <v>47.947087613384802</v>
      </c>
      <c r="AL99" s="22">
        <f t="shared" si="58"/>
        <v>417.63363625997835</v>
      </c>
      <c r="AM99" s="62">
        <f t="shared" si="59"/>
        <v>710.96696959331166</v>
      </c>
      <c r="AN99" s="62">
        <f ca="1">AVERAGE(OFFSET($AM$3,0,0,'Données projet'!$E$10+1,1))-AVERAGE(OFFSET($H$3,0,0,'Données projet'!$E$10+1,1))</f>
        <v>293.996396026019</v>
      </c>
      <c r="AO99" s="62">
        <f t="shared" si="90"/>
        <v>152.23954167722536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135.23327999999989</v>
      </c>
      <c r="BF99" s="14">
        <f t="shared" si="91"/>
        <v>35.202825080004409</v>
      </c>
      <c r="BG99" s="22">
        <f t="shared" si="61"/>
        <v>296.84288301434083</v>
      </c>
      <c r="BH99" s="62">
        <f t="shared" si="62"/>
        <v>590.1762163476742</v>
      </c>
      <c r="BI99" s="62">
        <f ca="1">AVERAGE(OFFSET($BH$3,0,0,'Données projet'!$E$11+1,1))-AVERAGE(OFFSET($H$3,0,0,'Données projet'!$E$11+1,1))</f>
        <v>218.24409784339861</v>
      </c>
      <c r="BJ99" s="62">
        <f t="shared" si="92"/>
        <v>118.89963447540509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0.42114821161083521</v>
      </c>
      <c r="AB100" s="23">
        <f>EXP(-LN(2)/2)*AB99+(1-EXP(-LN(2)/2))/(LN(2)/2)*V100*Y100*VLOOKUP('Données projet'!$B$9,Paramètres!$A$1:$I$89,3,0)*0.475*44/12</f>
        <v>1.1324294246663023E-9</v>
      </c>
      <c r="AC100" s="24">
        <f t="shared" si="57"/>
        <v>0.42114821274326464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195.26831999999985</v>
      </c>
      <c r="AK100" s="14">
        <f t="shared" si="89"/>
        <v>48.70284307850546</v>
      </c>
      <c r="AL100" s="22">
        <f t="shared" si="58"/>
        <v>424.91644236173005</v>
      </c>
      <c r="AM100" s="62">
        <f t="shared" si="59"/>
        <v>718.24977569506336</v>
      </c>
      <c r="AN100" s="62">
        <f ca="1">AVERAGE(OFFSET($AM$3,0,0,'Données projet'!$E$10+1,1))-AVERAGE(OFFSET($H$3,0,0,'Données projet'!$E$10+1,1))</f>
        <v>293.996396026019</v>
      </c>
      <c r="AO100" s="62">
        <f t="shared" si="90"/>
        <v>152.23954167722536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137.6481599999999</v>
      </c>
      <c r="BF100" s="14">
        <f t="shared" si="91"/>
        <v>35.757701898726438</v>
      </c>
      <c r="BG100" s="22">
        <f t="shared" si="61"/>
        <v>302.01520947361507</v>
      </c>
      <c r="BH100" s="62">
        <f t="shared" si="62"/>
        <v>595.34854280694844</v>
      </c>
      <c r="BI100" s="62">
        <f ca="1">AVERAGE(OFFSET($BH$3,0,0,'Données projet'!$E$11+1,1))-AVERAGE(OFFSET($H$3,0,0,'Données projet'!$E$11+1,1))</f>
        <v>218.24409784339861</v>
      </c>
      <c r="BJ100" s="62">
        <f t="shared" si="92"/>
        <v>118.89963447540509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0.409631891617115</v>
      </c>
      <c r="AB101" s="23">
        <f>EXP(-LN(2)/2)*AB100+(1-EXP(-LN(2)/2))/(LN(2)/2)*V101*Y101*VLOOKUP('Données projet'!$B$9,Paramètres!$A$1:$I$89,3,0)*0.475*44/12</f>
        <v>8.0074852539672295E-10</v>
      </c>
      <c r="AC101" s="24">
        <f t="shared" si="57"/>
        <v>0.40963189241786352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198.69407999999984</v>
      </c>
      <c r="AK101" s="14">
        <f t="shared" si="89"/>
        <v>49.457056702547348</v>
      </c>
      <c r="AL101" s="22">
        <f t="shared" si="58"/>
        <v>432.19656309026976</v>
      </c>
      <c r="AM101" s="62">
        <f t="shared" si="59"/>
        <v>725.52989642360308</v>
      </c>
      <c r="AN101" s="62">
        <f ca="1">AVERAGE(OFFSET($AM$3,0,0,'Données projet'!$E$10+1,1))-AVERAGE(OFFSET($H$3,0,0,'Données projet'!$E$10+1,1))</f>
        <v>293.996396026019</v>
      </c>
      <c r="AO101" s="62">
        <f t="shared" si="90"/>
        <v>152.23954167722536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140.06303999999992</v>
      </c>
      <c r="BF101" s="14">
        <f t="shared" si="91"/>
        <v>36.311446695369504</v>
      </c>
      <c r="BG101" s="22">
        <f t="shared" si="61"/>
        <v>307.18556432776842</v>
      </c>
      <c r="BH101" s="62">
        <f t="shared" si="62"/>
        <v>600.51889766110173</v>
      </c>
      <c r="BI101" s="62">
        <f ca="1">AVERAGE(OFFSET($BH$3,0,0,'Données projet'!$E$11+1,1))-AVERAGE(OFFSET($H$3,0,0,'Données projet'!$E$11+1,1))</f>
        <v>218.24409784339861</v>
      </c>
      <c r="BJ101" s="62">
        <f t="shared" si="92"/>
        <v>118.89963447540509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0.39843048599924002</v>
      </c>
      <c r="AB102" s="23">
        <f>EXP(-LN(2)/2)*AB101+(1-EXP(-LN(2)/2))/(LN(2)/2)*V102*Y102*VLOOKUP('Données projet'!$B$9,Paramètres!$A$1:$I$89,3,0)*0.475*44/12</f>
        <v>5.6621471233315116E-10</v>
      </c>
      <c r="AC102" s="24">
        <f t="shared" si="57"/>
        <v>0.39843048656545471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202.11983999999987</v>
      </c>
      <c r="AK102" s="14">
        <f t="shared" si="89"/>
        <v>50.209758136493654</v>
      </c>
      <c r="AL102" s="22">
        <f t="shared" si="58"/>
        <v>439.47405008772625</v>
      </c>
      <c r="AM102" s="62">
        <f t="shared" si="59"/>
        <v>732.80738342105951</v>
      </c>
      <c r="AN102" s="62">
        <f ca="1">AVERAGE(OFFSET($AM$3,0,0,'Données projet'!$E$10+1,1))-AVERAGE(OFFSET($H$3,0,0,'Données projet'!$E$10+1,1))</f>
        <v>293.996396026019</v>
      </c>
      <c r="AO102" s="62">
        <f t="shared" si="90"/>
        <v>152.23954167722536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142.4779199999999</v>
      </c>
      <c r="BF102" s="14">
        <f t="shared" si="91"/>
        <v>36.864081239730965</v>
      </c>
      <c r="BG102" s="22">
        <f t="shared" si="61"/>
        <v>312.35398549253119</v>
      </c>
      <c r="BH102" s="62">
        <f t="shared" si="62"/>
        <v>605.68731882586451</v>
      </c>
      <c r="BI102" s="62">
        <f ca="1">AVERAGE(OFFSET($BH$3,0,0,'Données projet'!$E$11+1,1))-AVERAGE(OFFSET($H$3,0,0,'Données projet'!$E$11+1,1))</f>
        <v>218.24409784339861</v>
      </c>
      <c r="BJ102" s="62">
        <f t="shared" si="92"/>
        <v>118.89963447540509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0.38753538340704219</v>
      </c>
      <c r="AB103" s="23">
        <f>EXP(-LN(2)/2)*AB102+(1-EXP(-LN(2)/2))/(LN(2)/2)*V103*Y103*VLOOKUP('Données projet'!$B$9,Paramètres!$A$1:$I$89,3,0)*0.475*44/12</f>
        <v>4.0037426269836148E-10</v>
      </c>
      <c r="AC103" s="24">
        <f t="shared" si="57"/>
        <v>0.38753538380741648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205.54559999999987</v>
      </c>
      <c r="AK103" s="14">
        <f t="shared" si="89"/>
        <v>50.960975968608096</v>
      </c>
      <c r="AL103" s="22">
        <f t="shared" si="58"/>
        <v>446.74895314532552</v>
      </c>
      <c r="AM103" s="62">
        <f t="shared" si="59"/>
        <v>740.08228647865883</v>
      </c>
      <c r="AN103" s="62">
        <f ca="1">AVERAGE(OFFSET($AM$3,0,0,'Données projet'!$E$10+1,1))-AVERAGE(OFFSET($H$3,0,0,'Données projet'!$E$10+1,1))</f>
        <v>293.996396026019</v>
      </c>
      <c r="AO103" s="62">
        <f t="shared" si="90"/>
        <v>152.23954167722536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144.89279999999988</v>
      </c>
      <c r="BF103" s="14">
        <f t="shared" si="91"/>
        <v>37.415626521357645</v>
      </c>
      <c r="BG103" s="22">
        <f t="shared" si="61"/>
        <v>317.52050952469767</v>
      </c>
      <c r="BH103" s="62">
        <f t="shared" si="62"/>
        <v>610.85384285803093</v>
      </c>
      <c r="BI103" s="62">
        <f ca="1">AVERAGE(OFFSET($BH$3,0,0,'Données projet'!$E$11+1,1))-AVERAGE(OFFSET($H$3,0,0,'Données projet'!$E$11+1,1))</f>
        <v>218.24409784339861</v>
      </c>
      <c r="BJ103" s="62">
        <f t="shared" si="92"/>
        <v>118.89963447540509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0.37693820796817651</v>
      </c>
      <c r="AB104" s="23">
        <f>EXP(-LN(2)/2)*AB103+(1-EXP(-LN(2)/2))/(LN(2)/2)*V104*Y104*VLOOKUP('Données projet'!$B$9,Paramètres!$A$1:$I$89,3,0)*0.475*44/12</f>
        <v>2.8310735616657558E-10</v>
      </c>
      <c r="AC104" s="24">
        <f t="shared" si="57"/>
        <v>0.37693820825128388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196.41023999999985</v>
      </c>
      <c r="AK104" s="14">
        <f t="shared" si="89"/>
        <v>48.954417448783772</v>
      </c>
      <c r="AL104" s="22">
        <f t="shared" si="58"/>
        <v>427.34344505663142</v>
      </c>
      <c r="AM104" s="62">
        <f t="shared" si="59"/>
        <v>720.67677838996474</v>
      </c>
      <c r="AN104" s="62">
        <f ca="1">AVERAGE(OFFSET($AM$3,0,0,'Données projet'!$E$10+1,1))-AVERAGE(OFFSET($H$3,0,0,'Données projet'!$E$10+1,1))</f>
        <v>293.996396026019</v>
      </c>
      <c r="AO104" s="62">
        <f t="shared" si="90"/>
        <v>152.23954167722536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138.4531199999999</v>
      </c>
      <c r="BF104" s="14">
        <f t="shared" si="91"/>
        <v>35.942408186268445</v>
      </c>
      <c r="BG104" s="22">
        <f t="shared" si="61"/>
        <v>303.73887825775068</v>
      </c>
      <c r="BH104" s="62">
        <f t="shared" si="62"/>
        <v>597.07221159108394</v>
      </c>
      <c r="BI104" s="62">
        <f ca="1">AVERAGE(OFFSET($BH$3,0,0,'Données projet'!$E$11+1,1))-AVERAGE(OFFSET($H$3,0,0,'Données projet'!$E$11+1,1))</f>
        <v>218.24409784339861</v>
      </c>
      <c r="BJ104" s="62">
        <f t="shared" si="92"/>
        <v>118.89963447540509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0.36663081284896787</v>
      </c>
      <c r="AB105" s="23">
        <f>EXP(-LN(2)/2)*AB104+(1-EXP(-LN(2)/2))/(LN(2)/2)*V105*Y105*VLOOKUP('Données projet'!$B$9,Paramètres!$A$1:$I$89,3,0)*0.475*44/12</f>
        <v>2.0018713134918074E-10</v>
      </c>
      <c r="AC105" s="24">
        <f t="shared" si="57"/>
        <v>0.36663081304915501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199.64567999999986</v>
      </c>
      <c r="AK105" s="14">
        <f t="shared" si="89"/>
        <v>49.666290879455694</v>
      </c>
      <c r="AL105" s="22">
        <f t="shared" si="58"/>
        <v>434.21834928171842</v>
      </c>
      <c r="AM105" s="62">
        <f t="shared" si="59"/>
        <v>727.55168261505173</v>
      </c>
      <c r="AN105" s="62">
        <f ca="1">AVERAGE(OFFSET($AM$3,0,0,'Données projet'!$E$10+1,1))-AVERAGE(OFFSET($H$3,0,0,'Données projet'!$E$10+1,1))</f>
        <v>293.996396026019</v>
      </c>
      <c r="AO105" s="62">
        <f t="shared" si="90"/>
        <v>152.23954167722536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140.7338399999999</v>
      </c>
      <c r="BF105" s="14">
        <f t="shared" si="91"/>
        <v>36.465066748163046</v>
      </c>
      <c r="BG105" s="22">
        <f t="shared" si="61"/>
        <v>308.62142925305045</v>
      </c>
      <c r="BH105" s="62">
        <f t="shared" si="62"/>
        <v>601.95476258638382</v>
      </c>
      <c r="BI105" s="62">
        <f ca="1">AVERAGE(OFFSET($BH$3,0,0,'Données projet'!$E$11+1,1))-AVERAGE(OFFSET($H$3,0,0,'Données projet'!$E$11+1,1))</f>
        <v>218.24409784339861</v>
      </c>
      <c r="BJ105" s="62">
        <f t="shared" si="92"/>
        <v>118.89963447540509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0.35660527399133635</v>
      </c>
      <c r="AB106" s="23">
        <f>EXP(-LN(2)/2)*AB105+(1-EXP(-LN(2)/2))/(LN(2)/2)*V106*Y106*VLOOKUP('Données projet'!$B$9,Paramètres!$A$1:$I$89,3,0)*0.475*44/12</f>
        <v>1.4155367808328779E-10</v>
      </c>
      <c r="AC106" s="24">
        <f t="shared" si="57"/>
        <v>0.35660527413289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202.88111999999987</v>
      </c>
      <c r="AK106" s="14">
        <f t="shared" si="89"/>
        <v>50.376822658563313</v>
      </c>
      <c r="AL106" s="22">
        <f t="shared" si="58"/>
        <v>441.09091679699753</v>
      </c>
      <c r="AM106" s="62">
        <f t="shared" si="59"/>
        <v>734.42425013033085</v>
      </c>
      <c r="AN106" s="62">
        <f ca="1">AVERAGE(OFFSET($AM$3,0,0,'Données projet'!$E$10+1,1))-AVERAGE(OFFSET($H$3,0,0,'Données projet'!$E$10+1,1))</f>
        <v>293.996396026019</v>
      </c>
      <c r="AO106" s="62">
        <f t="shared" si="90"/>
        <v>152.23954167722536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143.0145599999999</v>
      </c>
      <c r="BF106" s="14">
        <f t="shared" si="91"/>
        <v>36.986740267426548</v>
      </c>
      <c r="BG106" s="22">
        <f t="shared" si="61"/>
        <v>313.50226463243433</v>
      </c>
      <c r="BH106" s="62">
        <f t="shared" si="62"/>
        <v>606.83559796576765</v>
      </c>
      <c r="BI106" s="62">
        <f ca="1">AVERAGE(OFFSET($BH$3,0,0,'Données projet'!$E$11+1,1))-AVERAGE(OFFSET($H$3,0,0,'Données projet'!$E$11+1,1))</f>
        <v>218.24409784339861</v>
      </c>
      <c r="BJ106" s="62">
        <f t="shared" si="92"/>
        <v>118.89963447540509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0.34685388402098694</v>
      </c>
      <c r="AB107" s="23">
        <f>EXP(-LN(2)/2)*AB106+(1-EXP(-LN(2)/2))/(LN(2)/2)*V107*Y107*VLOOKUP('Données projet'!$B$9,Paramètres!$A$1:$I$89,3,0)*0.475*44/12</f>
        <v>1.0009356567459037E-10</v>
      </c>
      <c r="AC107" s="24">
        <f t="shared" si="57"/>
        <v>0.34685388412108048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206.11655999999988</v>
      </c>
      <c r="AK107" s="14">
        <f t="shared" si="89"/>
        <v>51.086036652420326</v>
      </c>
      <c r="AL107" s="22">
        <f t="shared" si="58"/>
        <v>447.96118916963178</v>
      </c>
      <c r="AM107" s="62">
        <f t="shared" si="59"/>
        <v>741.29452250296504</v>
      </c>
      <c r="AN107" s="62">
        <f ca="1">AVERAGE(OFFSET($AM$3,0,0,'Données projet'!$E$10+1,1))-AVERAGE(OFFSET($H$3,0,0,'Données projet'!$E$10+1,1))</f>
        <v>293.996396026019</v>
      </c>
      <c r="AO107" s="62">
        <f t="shared" si="90"/>
        <v>152.23954167722536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145.29527999999991</v>
      </c>
      <c r="BF107" s="14">
        <f t="shared" si="91"/>
        <v>37.507446266742981</v>
      </c>
      <c r="BG107" s="22">
        <f t="shared" si="61"/>
        <v>318.38141491457719</v>
      </c>
      <c r="BH107" s="62">
        <f t="shared" si="62"/>
        <v>611.71474824791051</v>
      </c>
      <c r="BI107" s="62">
        <f ca="1">AVERAGE(OFFSET($BH$3,0,0,'Données projet'!$E$11+1,1))-AVERAGE(OFFSET($H$3,0,0,'Données projet'!$E$11+1,1))</f>
        <v>218.24409784339861</v>
      </c>
      <c r="BJ107" s="62">
        <f t="shared" si="92"/>
        <v>118.89963447540509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0.33736914632218001</v>
      </c>
      <c r="AB108" s="23">
        <f>EXP(-LN(2)/2)*AB107+(1-EXP(-LN(2)/2))/(LN(2)/2)*V108*Y108*VLOOKUP('Données projet'!$B$9,Paramètres!$A$1:$I$89,3,0)*0.475*44/12</f>
        <v>7.0776839041643895E-11</v>
      </c>
      <c r="AC108" s="24">
        <f t="shared" si="57"/>
        <v>0.33736914639295684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209.35199999999986</v>
      </c>
      <c r="AK108" s="14">
        <f t="shared" si="89"/>
        <v>51.79395593509436</v>
      </c>
      <c r="AL108" s="22">
        <f t="shared" si="58"/>
        <v>454.82920658695576</v>
      </c>
      <c r="AM108" s="62">
        <f t="shared" si="59"/>
        <v>748.16253992028908</v>
      </c>
      <c r="AN108" s="62">
        <f ca="1">AVERAGE(OFFSET($AM$3,0,0,'Données projet'!$E$10+1,1))-AVERAGE(OFFSET($H$3,0,0,'Données projet'!$E$10+1,1))</f>
        <v>293.996396026019</v>
      </c>
      <c r="AO108" s="62">
        <f t="shared" si="90"/>
        <v>152.23954167722536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147.57599999999991</v>
      </c>
      <c r="BF108" s="14">
        <f t="shared" si="91"/>
        <v>38.027201687128048</v>
      </c>
      <c r="BG108" s="22">
        <f t="shared" si="61"/>
        <v>323.25890960508121</v>
      </c>
      <c r="BH108" s="62">
        <f t="shared" si="62"/>
        <v>616.59224293841453</v>
      </c>
      <c r="BI108" s="62">
        <f ca="1">AVERAGE(OFFSET($BH$3,0,0,'Données projet'!$E$11+1,1))-AVERAGE(OFFSET($H$3,0,0,'Données projet'!$E$11+1,1))</f>
        <v>218.24409784339861</v>
      </c>
      <c r="BJ108" s="62">
        <f t="shared" si="92"/>
        <v>118.89963447540509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0.32814376927452765</v>
      </c>
      <c r="AB109" s="23">
        <f>EXP(-LN(2)/2)*AB108+(1-EXP(-LN(2)/2))/(LN(2)/2)*V109*Y109*VLOOKUP('Données projet'!$B$9,Paramètres!$A$1:$I$89,3,0)*0.475*44/12</f>
        <v>5.0046782837295185E-11</v>
      </c>
      <c r="AC109" s="24">
        <f t="shared" si="57"/>
        <v>0.32814376932457445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199.83599999999987</v>
      </c>
      <c r="AK109" s="14">
        <f t="shared" si="89"/>
        <v>49.708123768564562</v>
      </c>
      <c r="AL109" s="22">
        <f t="shared" si="58"/>
        <v>434.62268223024967</v>
      </c>
      <c r="AM109" s="62">
        <f t="shared" si="59"/>
        <v>727.95601556358292</v>
      </c>
      <c r="AN109" s="62">
        <f ca="1">AVERAGE(OFFSET($AM$3,0,0,'Données projet'!$E$10+1,1))-AVERAGE(OFFSET($H$3,0,0,'Données projet'!$E$10+1,1))</f>
        <v>293.996396026019</v>
      </c>
      <c r="AO109" s="62">
        <f t="shared" si="90"/>
        <v>152.23954167722536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140.86799999999991</v>
      </c>
      <c r="BF109" s="14">
        <f t="shared" si="91"/>
        <v>36.495780519346923</v>
      </c>
      <c r="BG109" s="22">
        <f t="shared" si="61"/>
        <v>308.90858440452911</v>
      </c>
      <c r="BH109" s="62">
        <f t="shared" si="62"/>
        <v>602.24191773786242</v>
      </c>
      <c r="BI109" s="62">
        <f ca="1">AVERAGE(OFFSET($BH$3,0,0,'Données projet'!$E$11+1,1))-AVERAGE(OFFSET($H$3,0,0,'Données projet'!$E$11+1,1))</f>
        <v>218.24409784339861</v>
      </c>
      <c r="BJ109" s="62">
        <f t="shared" si="92"/>
        <v>118.89963447540509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0.31917066064738486</v>
      </c>
      <c r="AB110" s="23">
        <f>EXP(-LN(2)/2)*AB109+(1-EXP(-LN(2)/2))/(LN(2)/2)*V110*Y110*VLOOKUP('Données projet'!$B$9,Paramètres!$A$1:$I$89,3,0)*0.475*44/12</f>
        <v>3.5388419520821948E-11</v>
      </c>
      <c r="AC110" s="24">
        <f t="shared" si="57"/>
        <v>0.31917066068277328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202.69079999999988</v>
      </c>
      <c r="AK110" s="14">
        <f t="shared" si="89"/>
        <v>50.335063379382063</v>
      </c>
      <c r="AL110" s="22">
        <f t="shared" si="58"/>
        <v>440.6867120524235</v>
      </c>
      <c r="AM110" s="62">
        <f t="shared" si="59"/>
        <v>734.02004538575682</v>
      </c>
      <c r="AN110" s="62">
        <f ca="1">AVERAGE(OFFSET($AM$3,0,0,'Données projet'!$E$10+1,1))-AVERAGE(OFFSET($H$3,0,0,'Données projet'!$E$10+1,1))</f>
        <v>293.996396026019</v>
      </c>
      <c r="AO110" s="62">
        <f t="shared" si="90"/>
        <v>152.23954167722536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142.8803999999999</v>
      </c>
      <c r="BF110" s="14">
        <f t="shared" si="91"/>
        <v>36.956080540764113</v>
      </c>
      <c r="BG110" s="22">
        <f t="shared" si="61"/>
        <v>313.21520360849729</v>
      </c>
      <c r="BH110" s="62">
        <f t="shared" si="62"/>
        <v>606.54853694183066</v>
      </c>
      <c r="BI110" s="62">
        <f ca="1">AVERAGE(OFFSET($BH$3,0,0,'Données projet'!$E$11+1,1))-AVERAGE(OFFSET($H$3,0,0,'Données projet'!$E$11+1,1))</f>
        <v>218.24409784339861</v>
      </c>
      <c r="BJ110" s="62">
        <f t="shared" si="92"/>
        <v>118.89963447540509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0.31044292214752656</v>
      </c>
      <c r="AB111" s="23">
        <f>EXP(-LN(2)/2)*AB110+(1-EXP(-LN(2)/2))/(LN(2)/2)*V111*Y111*VLOOKUP('Données projet'!$B$9,Paramètres!$A$1:$I$89,3,0)*0.475*44/12</f>
        <v>2.5023391418647592E-11</v>
      </c>
      <c r="AC111" s="24">
        <f t="shared" si="57"/>
        <v>0.31044292217254993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205.54559999999987</v>
      </c>
      <c r="AK111" s="14">
        <f t="shared" si="89"/>
        <v>50.960975968608096</v>
      </c>
      <c r="AL111" s="22">
        <f t="shared" si="58"/>
        <v>446.74895314532552</v>
      </c>
      <c r="AM111" s="62">
        <f t="shared" si="59"/>
        <v>740.08228647865883</v>
      </c>
      <c r="AN111" s="62">
        <f ca="1">AVERAGE(OFFSET($AM$3,0,0,'Données projet'!$E$10+1,1))-AVERAGE(OFFSET($H$3,0,0,'Données projet'!$E$10+1,1))</f>
        <v>293.996396026019</v>
      </c>
      <c r="AO111" s="62">
        <f t="shared" si="90"/>
        <v>152.23954167722536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144.89279999999991</v>
      </c>
      <c r="BF111" s="14">
        <f t="shared" si="91"/>
        <v>37.415626521357645</v>
      </c>
      <c r="BG111" s="22">
        <f t="shared" si="61"/>
        <v>317.52050952469773</v>
      </c>
      <c r="BH111" s="62">
        <f t="shared" si="62"/>
        <v>610.85384285803104</v>
      </c>
      <c r="BI111" s="62">
        <f ca="1">AVERAGE(OFFSET($BH$3,0,0,'Données projet'!$E$11+1,1))-AVERAGE(OFFSET($H$3,0,0,'Données projet'!$E$11+1,1))</f>
        <v>218.24409784339861</v>
      </c>
      <c r="BJ111" s="62">
        <f t="shared" si="92"/>
        <v>118.89963447540509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0.30195384411591869</v>
      </c>
      <c r="AB112" s="23">
        <f>EXP(-LN(2)/2)*AB111+(1-EXP(-LN(2)/2))/(LN(2)/2)*V112*Y112*VLOOKUP('Données projet'!$B$9,Paramètres!$A$1:$I$89,3,0)*0.475*44/12</f>
        <v>1.7694209760410974E-11</v>
      </c>
      <c r="AC112" s="24">
        <f t="shared" si="57"/>
        <v>0.30195384413361293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208.40039999999988</v>
      </c>
      <c r="AK112" s="14">
        <f t="shared" si="89"/>
        <v>51.585877448947201</v>
      </c>
      <c r="AL112" s="22">
        <f t="shared" si="58"/>
        <v>452.8094332235828</v>
      </c>
      <c r="AM112" s="62">
        <f t="shared" si="59"/>
        <v>746.14276655691606</v>
      </c>
      <c r="AN112" s="62">
        <f ca="1">AVERAGE(OFFSET($AM$3,0,0,'Données projet'!$E$10+1,1))-AVERAGE(OFFSET($H$3,0,0,'Données projet'!$E$10+1,1))</f>
        <v>293.996396026019</v>
      </c>
      <c r="AO112" s="62">
        <f t="shared" si="90"/>
        <v>152.23954167722536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146.90519999999989</v>
      </c>
      <c r="BF112" s="14">
        <f t="shared" si="91"/>
        <v>37.874430144259527</v>
      </c>
      <c r="BG112" s="22">
        <f t="shared" si="61"/>
        <v>321.82452250125181</v>
      </c>
      <c r="BH112" s="62">
        <f t="shared" si="62"/>
        <v>615.15785583458512</v>
      </c>
      <c r="BI112" s="62">
        <f ca="1">AVERAGE(OFFSET($BH$3,0,0,'Données projet'!$E$11+1,1))-AVERAGE(OFFSET($H$3,0,0,'Données projet'!$E$11+1,1))</f>
        <v>218.24409784339861</v>
      </c>
      <c r="BJ112" s="62">
        <f t="shared" si="92"/>
        <v>118.89963447540509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0.29369690036950635</v>
      </c>
      <c r="AB113" s="23">
        <f>EXP(-LN(2)/2)*AB112+(1-EXP(-LN(2)/2))/(LN(2)/2)*V113*Y113*VLOOKUP('Données projet'!$B$9,Paramètres!$A$1:$I$89,3,0)*0.475*44/12</f>
        <v>1.2511695709323796E-11</v>
      </c>
      <c r="AC113" s="24">
        <f t="shared" si="57"/>
        <v>0.29369690038201807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211.25519999999986</v>
      </c>
      <c r="AK113" s="14">
        <f t="shared" si="89"/>
        <v>52.209783272090966</v>
      </c>
      <c r="AL113" s="22">
        <f t="shared" si="58"/>
        <v>458.86817919889148</v>
      </c>
      <c r="AM113" s="62">
        <f t="shared" si="59"/>
        <v>752.2015125322248</v>
      </c>
      <c r="AN113" s="62">
        <f ca="1">AVERAGE(OFFSET($AM$3,0,0,'Données projet'!$E$10+1,1))-AVERAGE(OFFSET($H$3,0,0,'Données projet'!$E$10+1,1))</f>
        <v>293.996396026019</v>
      </c>
      <c r="AO113" s="62">
        <f t="shared" si="90"/>
        <v>152.23954167722536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148.91759999999991</v>
      </c>
      <c r="BF113" s="14">
        <f t="shared" si="91"/>
        <v>38.332502754125301</v>
      </c>
      <c r="BG113" s="22">
        <f t="shared" si="61"/>
        <v>326.12726229676804</v>
      </c>
      <c r="BH113" s="62">
        <f t="shared" si="62"/>
        <v>619.46059563010135</v>
      </c>
      <c r="BI113" s="62">
        <f ca="1">AVERAGE(OFFSET($BH$3,0,0,'Données projet'!$E$11+1,1))-AVERAGE(OFFSET($H$3,0,0,'Données projet'!$E$11+1,1))</f>
        <v>218.24409784339861</v>
      </c>
      <c r="BJ113" s="62">
        <f t="shared" si="92"/>
        <v>118.89963447540509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0.28566574318405347</v>
      </c>
      <c r="AB114" s="23">
        <f>EXP(-LN(2)/2)*AB113+(1-EXP(-LN(2)/2))/(LN(2)/2)*V114*Y114*VLOOKUP('Données projet'!$B$9,Paramètres!$A$1:$I$89,3,0)*0.475*44/12</f>
        <v>8.8471048802054869E-12</v>
      </c>
      <c r="AC114" s="24">
        <f t="shared" si="57"/>
        <v>0.28566574319290056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201.54887999999988</v>
      </c>
      <c r="AK114" s="14">
        <f t="shared" si="89"/>
        <v>50.084411684709657</v>
      </c>
      <c r="AL114" s="22">
        <f t="shared" si="58"/>
        <v>438.26131635086909</v>
      </c>
      <c r="AM114" s="62">
        <f t="shared" si="59"/>
        <v>731.59464968420241</v>
      </c>
      <c r="AN114" s="62">
        <f ca="1">AVERAGE(OFFSET($AM$3,0,0,'Données projet'!$E$10+1,1))-AVERAGE(OFFSET($H$3,0,0,'Données projet'!$E$10+1,1))</f>
        <v>293.996396026019</v>
      </c>
      <c r="AO114" s="62">
        <f t="shared" si="90"/>
        <v>152.23954167722536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142.0754399999999</v>
      </c>
      <c r="BF114" s="14">
        <f t="shared" si="91"/>
        <v>36.772051683063594</v>
      </c>
      <c r="BG114" s="22">
        <f t="shared" si="61"/>
        <v>311.49271468133554</v>
      </c>
      <c r="BH114" s="62">
        <f t="shared" si="62"/>
        <v>604.82604801466891</v>
      </c>
      <c r="BI114" s="62">
        <f ca="1">AVERAGE(OFFSET($BH$3,0,0,'Données projet'!$E$11+1,1))-AVERAGE(OFFSET($H$3,0,0,'Données projet'!$E$11+1,1))</f>
        <v>218.24409784339861</v>
      </c>
      <c r="BJ114" s="62">
        <f t="shared" si="92"/>
        <v>118.89963447540509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0.27785419841417697</v>
      </c>
      <c r="AB115" s="23">
        <f>EXP(-LN(2)/2)*AB114+(1-EXP(-LN(2)/2))/(LN(2)/2)*V115*Y115*VLOOKUP('Données projet'!$B$9,Paramètres!$A$1:$I$89,3,0)*0.475*44/12</f>
        <v>6.2558478546618981E-12</v>
      </c>
      <c r="AC115" s="24">
        <f t="shared" si="57"/>
        <v>0.2778541984204328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204.21335999999988</v>
      </c>
      <c r="AK115" s="14">
        <f t="shared" si="89"/>
        <v>50.669010210991793</v>
      </c>
      <c r="AL115" s="22">
        <f t="shared" si="58"/>
        <v>443.92012811747713</v>
      </c>
      <c r="AM115" s="62">
        <f t="shared" si="59"/>
        <v>737.25346145081039</v>
      </c>
      <c r="AN115" s="62">
        <f ca="1">AVERAGE(OFFSET($AM$3,0,0,'Données projet'!$E$10+1,1))-AVERAGE(OFFSET($H$3,0,0,'Données projet'!$E$10+1,1))</f>
        <v>293.996396026019</v>
      </c>
      <c r="AO115" s="62">
        <f t="shared" si="90"/>
        <v>152.23954167722536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143.95367999999993</v>
      </c>
      <c r="BF115" s="14">
        <f t="shared" si="91"/>
        <v>37.20126481543732</v>
      </c>
      <c r="BG115" s="22">
        <f t="shared" si="61"/>
        <v>315.51152888688654</v>
      </c>
      <c r="BH115" s="62">
        <f t="shared" si="62"/>
        <v>608.84486222021985</v>
      </c>
      <c r="BI115" s="62">
        <f ca="1">AVERAGE(OFFSET($BH$3,0,0,'Données projet'!$E$11+1,1))-AVERAGE(OFFSET($H$3,0,0,'Données projet'!$E$11+1,1))</f>
        <v>218.24409784339861</v>
      </c>
      <c r="BJ115" s="62">
        <f t="shared" si="92"/>
        <v>118.89963447540509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0.27025626074682407</v>
      </c>
      <c r="AB116" s="23">
        <f>EXP(-LN(2)/2)*AB115+(1-EXP(-LN(2)/2))/(LN(2)/2)*V116*Y116*VLOOKUP('Données projet'!$B$9,Paramètres!$A$1:$I$89,3,0)*0.475*44/12</f>
        <v>4.4235524401027434E-12</v>
      </c>
      <c r="AC116" s="24">
        <f t="shared" si="57"/>
        <v>0.27025626075124765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206.87783999999988</v>
      </c>
      <c r="AK116" s="14">
        <f t="shared" si="89"/>
        <v>51.252721535720333</v>
      </c>
      <c r="AL116" s="22">
        <f t="shared" si="58"/>
        <v>449.57739467471271</v>
      </c>
      <c r="AM116" s="62">
        <f t="shared" si="59"/>
        <v>742.91072800804602</v>
      </c>
      <c r="AN116" s="62">
        <f ca="1">AVERAGE(OFFSET($AM$3,0,0,'Données projet'!$E$10+1,1))-AVERAGE(OFFSET($H$3,0,0,'Données projet'!$E$10+1,1))</f>
        <v>293.996396026019</v>
      </c>
      <c r="AO116" s="62">
        <f t="shared" si="90"/>
        <v>152.23954167722536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145.83191999999994</v>
      </c>
      <c r="BF116" s="14">
        <f t="shared" si="91"/>
        <v>37.629826563073067</v>
      </c>
      <c r="BG116" s="22">
        <f t="shared" si="61"/>
        <v>319.52920859735212</v>
      </c>
      <c r="BH116" s="62">
        <f t="shared" si="62"/>
        <v>612.86254193068544</v>
      </c>
      <c r="BI116" s="62">
        <f ca="1">AVERAGE(OFFSET($BH$3,0,0,'Données projet'!$E$11+1,1))-AVERAGE(OFFSET($H$3,0,0,'Données projet'!$E$11+1,1))</f>
        <v>218.24409784339861</v>
      </c>
      <c r="BJ116" s="62">
        <f t="shared" si="92"/>
        <v>118.89963447540509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0.26286608908454312</v>
      </c>
      <c r="AB117" s="23">
        <f>EXP(-LN(2)/2)*AB116+(1-EXP(-LN(2)/2))/(LN(2)/2)*V117*Y117*VLOOKUP('Données projet'!$B$9,Paramètres!$A$1:$I$89,3,0)*0.475*44/12</f>
        <v>3.127923927330949E-12</v>
      </c>
      <c r="AC117" s="24">
        <f t="shared" si="57"/>
        <v>0.26286608908767106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209.54231999999993</v>
      </c>
      <c r="AK117" s="14">
        <f t="shared" si="89"/>
        <v>51.835558406813547</v>
      </c>
      <c r="AL117" s="22">
        <f t="shared" si="58"/>
        <v>455.23313822520009</v>
      </c>
      <c r="AM117" s="62">
        <f t="shared" si="59"/>
        <v>748.56647155853341</v>
      </c>
      <c r="AN117" s="62">
        <f ca="1">AVERAGE(OFFSET($AM$3,0,0,'Données projet'!$E$10+1,1))-AVERAGE(OFFSET($H$3,0,0,'Données projet'!$E$10+1,1))</f>
        <v>293.996396026019</v>
      </c>
      <c r="AO117" s="62">
        <f t="shared" si="90"/>
        <v>152.23954167722536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147.71015999999992</v>
      </c>
      <c r="BF117" s="14">
        <f t="shared" si="91"/>
        <v>38.057746285511904</v>
      </c>
      <c r="BG117" s="22">
        <f t="shared" si="61"/>
        <v>323.54577011393309</v>
      </c>
      <c r="BH117" s="62">
        <f t="shared" si="62"/>
        <v>616.8791034472664</v>
      </c>
      <c r="BI117" s="62">
        <f ca="1">AVERAGE(OFFSET($BH$3,0,0,'Données projet'!$E$11+1,1))-AVERAGE(OFFSET($H$3,0,0,'Données projet'!$E$11+1,1))</f>
        <v>218.24409784339861</v>
      </c>
      <c r="BJ117" s="62">
        <f t="shared" si="92"/>
        <v>118.89963447540509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0.25567800205499946</v>
      </c>
      <c r="AB118" s="23">
        <f>EXP(-LN(2)/2)*AB117+(1-EXP(-LN(2)/2))/(LN(2)/2)*V118*Y118*VLOOKUP('Données projet'!$B$9,Paramètres!$A$1:$I$89,3,0)*0.475*44/12</f>
        <v>2.2117762200513717E-12</v>
      </c>
      <c r="AC118" s="24">
        <f t="shared" si="57"/>
        <v>0.25567800205721125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212.20679999999993</v>
      </c>
      <c r="AK118" s="14">
        <f t="shared" si="89"/>
        <v>52.417533229349637</v>
      </c>
      <c r="AL118" s="22">
        <f t="shared" si="58"/>
        <v>460.88738037445046</v>
      </c>
      <c r="AM118" s="62">
        <f t="shared" si="59"/>
        <v>754.22071370778372</v>
      </c>
      <c r="AN118" s="62">
        <f ca="1">AVERAGE(OFFSET($AM$3,0,0,'Données projet'!$E$10+1,1))-AVERAGE(OFFSET($H$3,0,0,'Données projet'!$E$10+1,1))</f>
        <v>293.996396026019</v>
      </c>
      <c r="AO118" s="62">
        <f t="shared" si="90"/>
        <v>152.23954167722536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149.58839999999995</v>
      </c>
      <c r="BF118" s="14">
        <f t="shared" si="91"/>
        <v>38.485033090581311</v>
      </c>
      <c r="BG118" s="22">
        <f t="shared" si="61"/>
        <v>327.56122929942904</v>
      </c>
      <c r="BH118" s="62">
        <f t="shared" si="62"/>
        <v>620.89456263276236</v>
      </c>
      <c r="BI118" s="62">
        <f ca="1">AVERAGE(OFFSET($BH$3,0,0,'Données projet'!$E$11+1,1))-AVERAGE(OFFSET($H$3,0,0,'Données projet'!$E$11+1,1))</f>
        <v>218.24409784339861</v>
      </c>
      <c r="BJ118" s="62">
        <f t="shared" si="92"/>
        <v>118.89963447540509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0.24868647364328372</v>
      </c>
      <c r="AB119" s="23">
        <f>EXP(-LN(2)/2)*AB118+(1-EXP(-LN(2)/2))/(LN(2)/2)*V119*Y119*VLOOKUP('Données projet'!$B$9,Paramètres!$A$1:$I$89,3,0)*0.475*44/12</f>
        <v>1.5639619636654745E-12</v>
      </c>
      <c r="AC119" s="24">
        <f t="shared" si="57"/>
        <v>0.24868647364484769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202.1198399999999</v>
      </c>
      <c r="AK119" s="14">
        <f t="shared" si="89"/>
        <v>50.209758136493654</v>
      </c>
      <c r="AL119" s="22">
        <f t="shared" si="58"/>
        <v>439.47405008772625</v>
      </c>
      <c r="AM119" s="62">
        <f t="shared" si="59"/>
        <v>732.80738342105951</v>
      </c>
      <c r="AN119" s="62">
        <f ca="1">AVERAGE(OFFSET($AM$3,0,0,'Données projet'!$E$10+1,1))-AVERAGE(OFFSET($H$3,0,0,'Données projet'!$E$10+1,1))</f>
        <v>293.996396026019</v>
      </c>
      <c r="AO119" s="62">
        <f t="shared" si="90"/>
        <v>152.23954167722536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142.47791999999995</v>
      </c>
      <c r="BF119" s="14">
        <f t="shared" si="91"/>
        <v>36.864081239730965</v>
      </c>
      <c r="BG119" s="22">
        <f t="shared" si="61"/>
        <v>312.35398549253131</v>
      </c>
      <c r="BH119" s="62">
        <f t="shared" si="62"/>
        <v>605.68731882586462</v>
      </c>
      <c r="BI119" s="62">
        <f ca="1">AVERAGE(OFFSET($BH$3,0,0,'Données projet'!$E$11+1,1))-AVERAGE(OFFSET($H$3,0,0,'Données projet'!$E$11+1,1))</f>
        <v>218.24409784339861</v>
      </c>
      <c r="BJ119" s="62">
        <f t="shared" si="92"/>
        <v>118.89963447540509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0.24188612894365485</v>
      </c>
      <c r="AB120" s="23">
        <f>EXP(-LN(2)/2)*AB119+(1-EXP(-LN(2)/2))/(LN(2)/2)*V120*Y120*VLOOKUP('Données projet'!$B$9,Paramètres!$A$1:$I$89,3,0)*0.475*44/12</f>
        <v>1.1058881100256859E-12</v>
      </c>
      <c r="AC120" s="24">
        <f t="shared" si="57"/>
        <v>0.24188612894476075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204.40367999999995</v>
      </c>
      <c r="AK120" s="14">
        <f t="shared" si="89"/>
        <v>50.710733146553501</v>
      </c>
      <c r="AL120" s="22">
        <f t="shared" si="58"/>
        <v>444.32426956358057</v>
      </c>
      <c r="AM120" s="62">
        <f t="shared" si="59"/>
        <v>737.65760289691389</v>
      </c>
      <c r="AN120" s="62">
        <f ca="1">AVERAGE(OFFSET($AM$3,0,0,'Données projet'!$E$10+1,1))-AVERAGE(OFFSET($H$3,0,0,'Données projet'!$E$10+1,1))</f>
        <v>293.996396026019</v>
      </c>
      <c r="AO120" s="62">
        <f t="shared" si="90"/>
        <v>152.23954167722536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144.08783999999994</v>
      </c>
      <c r="BF120" s="14">
        <f t="shared" si="91"/>
        <v>37.231897858558654</v>
      </c>
      <c r="BG120" s="22">
        <f t="shared" si="61"/>
        <v>315.79854343698958</v>
      </c>
      <c r="BH120" s="62">
        <f t="shared" si="62"/>
        <v>609.13187677032283</v>
      </c>
      <c r="BI120" s="62">
        <f ca="1">AVERAGE(OFFSET($BH$3,0,0,'Données projet'!$E$11+1,1))-AVERAGE(OFFSET($H$3,0,0,'Données projet'!$E$11+1,1))</f>
        <v>218.24409784339861</v>
      </c>
      <c r="BJ120" s="62">
        <f t="shared" si="92"/>
        <v>118.89963447540509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0.23527174002745194</v>
      </c>
      <c r="AB121" s="23">
        <f>EXP(-LN(2)/2)*AB120+(1-EXP(-LN(2)/2))/(LN(2)/2)*V121*Y121*VLOOKUP('Données projet'!$B$9,Paramètres!$A$1:$I$89,3,0)*0.475*44/12</f>
        <v>7.8198098183273726E-13</v>
      </c>
      <c r="AC121" s="24">
        <f t="shared" si="57"/>
        <v>0.23527174002823392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206.68751999999995</v>
      </c>
      <c r="AK121" s="14">
        <f t="shared" si="89"/>
        <v>51.211057018402521</v>
      </c>
      <c r="AL121" s="22">
        <f t="shared" si="58"/>
        <v>449.17335497371761</v>
      </c>
      <c r="AM121" s="62">
        <f t="shared" si="59"/>
        <v>742.50668830705092</v>
      </c>
      <c r="AN121" s="62">
        <f ca="1">AVERAGE(OFFSET($AM$3,0,0,'Données projet'!$E$10+1,1))-AVERAGE(OFFSET($H$3,0,0,'Données projet'!$E$10+1,1))</f>
        <v>293.996396026019</v>
      </c>
      <c r="AO121" s="62">
        <f t="shared" si="90"/>
        <v>152.23954167722536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145.69775999999996</v>
      </c>
      <c r="BF121" s="14">
        <f t="shared" si="91"/>
        <v>37.599236410715747</v>
      </c>
      <c r="BG121" s="22">
        <f t="shared" si="61"/>
        <v>319.24226874866315</v>
      </c>
      <c r="BH121" s="62">
        <f t="shared" si="62"/>
        <v>612.57560208199652</v>
      </c>
      <c r="BI121" s="62">
        <f ca="1">AVERAGE(OFFSET($BH$3,0,0,'Données projet'!$E$11+1,1))-AVERAGE(OFFSET($H$3,0,0,'Données projet'!$E$11+1,1))</f>
        <v>218.24409784339861</v>
      </c>
      <c r="BJ121" s="62">
        <f t="shared" si="92"/>
        <v>118.89963447540509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0.22883822192399816</v>
      </c>
      <c r="AB122" s="23">
        <f>EXP(-LN(2)/2)*AB121+(1-EXP(-LN(2)/2))/(LN(2)/2)*V122*Y122*VLOOKUP('Données projet'!$B$9,Paramètres!$A$1:$I$89,3,0)*0.475*44/12</f>
        <v>5.5294405501284293E-13</v>
      </c>
      <c r="AC122" s="24">
        <f t="shared" si="57"/>
        <v>0.22883822192455111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208.97135999999995</v>
      </c>
      <c r="AK122" s="14">
        <f t="shared" si="89"/>
        <v>51.710737779589067</v>
      </c>
      <c r="AL122" s="22">
        <f t="shared" si="58"/>
        <v>454.02132029945079</v>
      </c>
      <c r="AM122" s="62">
        <f t="shared" si="59"/>
        <v>747.35465363278411</v>
      </c>
      <c r="AN122" s="62">
        <f ca="1">AVERAGE(OFFSET($AM$3,0,0,'Données projet'!$E$10+1,1))-AVERAGE(OFFSET($H$3,0,0,'Données projet'!$E$10+1,1))</f>
        <v>293.996396026019</v>
      </c>
      <c r="AO122" s="62">
        <f t="shared" si="90"/>
        <v>152.23954167722536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147.30767999999995</v>
      </c>
      <c r="BF122" s="14">
        <f t="shared" si="91"/>
        <v>37.966102790040587</v>
      </c>
      <c r="BG122" s="22">
        <f t="shared" si="61"/>
        <v>322.68517169265391</v>
      </c>
      <c r="BH122" s="62">
        <f t="shared" si="62"/>
        <v>616.01850502598722</v>
      </c>
      <c r="BI122" s="62">
        <f ca="1">AVERAGE(OFFSET($BH$3,0,0,'Données projet'!$E$11+1,1))-AVERAGE(OFFSET($H$3,0,0,'Données projet'!$E$11+1,1))</f>
        <v>218.24409784339861</v>
      </c>
      <c r="BJ122" s="62">
        <f t="shared" si="92"/>
        <v>118.89963447540509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0.22258062871140735</v>
      </c>
      <c r="AB123" s="23">
        <f>EXP(-LN(2)/2)*AB122+(1-EXP(-LN(2)/2))/(LN(2)/2)*V123*Y123*VLOOKUP('Données projet'!$B$9,Paramètres!$A$1:$I$89,3,0)*0.475*44/12</f>
        <v>3.9099049091636863E-13</v>
      </c>
      <c r="AC123" s="24">
        <f t="shared" si="57"/>
        <v>0.22258062871179835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211.25519999999995</v>
      </c>
      <c r="AK123" s="14">
        <f t="shared" si="89"/>
        <v>52.209783272091016</v>
      </c>
      <c r="AL123" s="22">
        <f t="shared" si="58"/>
        <v>458.86817919889177</v>
      </c>
      <c r="AM123" s="62">
        <f t="shared" si="59"/>
        <v>752.20151253222502</v>
      </c>
      <c r="AN123" s="62">
        <f ca="1">AVERAGE(OFFSET($AM$3,0,0,'Données projet'!$E$10+1,1))-AVERAGE(OFFSET($H$3,0,0,'Données projet'!$E$10+1,1))</f>
        <v>293.996396026019</v>
      </c>
      <c r="AO123" s="62">
        <f t="shared" si="90"/>
        <v>152.23954167722536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148.91759999999996</v>
      </c>
      <c r="BF123" s="14">
        <f t="shared" si="91"/>
        <v>38.332502754125301</v>
      </c>
      <c r="BG123" s="22">
        <f t="shared" si="61"/>
        <v>326.12726229676815</v>
      </c>
      <c r="BH123" s="62">
        <f t="shared" si="62"/>
        <v>619.46059563010147</v>
      </c>
      <c r="BI123" s="62">
        <f ca="1">AVERAGE(OFFSET($BH$3,0,0,'Données projet'!$E$11+1,1))-AVERAGE(OFFSET($H$3,0,0,'Données projet'!$E$11+1,1))</f>
        <v>218.24409784339861</v>
      </c>
      <c r="BJ123" s="62">
        <f t="shared" si="92"/>
        <v>118.89963447540509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0.21649414971428738</v>
      </c>
      <c r="AB124" s="23">
        <f>EXP(-LN(2)/2)*AB123+(1-EXP(-LN(2)/2))/(LN(2)/2)*V124*Y124*VLOOKUP('Données projet'!$B$9,Paramètres!$A$1:$I$89,3,0)*0.475*44/12</f>
        <v>2.7647202750642147E-13</v>
      </c>
      <c r="AC124" s="24">
        <f t="shared" si="57"/>
        <v>0.21649414971456385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-5.4092197387944907E-14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293.996396026019</v>
      </c>
      <c r="AO124" s="62">
        <f t="shared" si="90"/>
        <v>152.23954167722536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-3.813056537183002E-14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218.24409784339861</v>
      </c>
      <c r="BJ124" s="62">
        <f t="shared" si="92"/>
        <v>118.89963447540509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0.21057410580541766</v>
      </c>
      <c r="AB125" s="23">
        <f>EXP(-LN(2)/2)*AB124+(1-EXP(-LN(2)/2))/(LN(2)/2)*V125*Y125*VLOOKUP('Données projet'!$B$9,Paramètres!$A$1:$I$89,3,0)*0.475*44/12</f>
        <v>1.9549524545818431E-13</v>
      </c>
      <c r="AC125" s="24">
        <f t="shared" si="57"/>
        <v>0.21057410580561314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-5.4092197387944907E-14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293.996396026019</v>
      </c>
      <c r="AO125" s="62">
        <f t="shared" si="90"/>
        <v>152.23954167722536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-3.813056537183002E-14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218.24409784339861</v>
      </c>
      <c r="BJ125" s="62">
        <f t="shared" si="92"/>
        <v>118.89963447540509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0.20481594580855755</v>
      </c>
      <c r="AB126" s="23">
        <f>EXP(-LN(2)/2)*AB125+(1-EXP(-LN(2)/2))/(LN(2)/2)*V126*Y126*VLOOKUP('Données projet'!$B$9,Paramètres!$A$1:$I$89,3,0)*0.475*44/12</f>
        <v>1.3823601375321073E-13</v>
      </c>
      <c r="AC126" s="24">
        <f t="shared" si="57"/>
        <v>0.20481594580869578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-5.4092197387944907E-14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293.996396026019</v>
      </c>
      <c r="AO126" s="62">
        <f t="shared" si="90"/>
        <v>152.23954167722536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-3.813056537183002E-14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218.24409784339861</v>
      </c>
      <c r="BJ126" s="62">
        <f t="shared" si="92"/>
        <v>118.89963447540509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0.19921524299962007</v>
      </c>
      <c r="AB127" s="23">
        <f>EXP(-LN(2)/2)*AB126+(1-EXP(-LN(2)/2))/(LN(2)/2)*V127*Y127*VLOOKUP('Données projet'!$B$9,Paramètres!$A$1:$I$89,3,0)*0.475*44/12</f>
        <v>9.7747622729092157E-14</v>
      </c>
      <c r="AC127" s="24">
        <f t="shared" si="57"/>
        <v>0.19921524299971782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-5.4092197387944907E-14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293.996396026019</v>
      </c>
      <c r="AO127" s="62">
        <f t="shared" si="90"/>
        <v>152.23954167722536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-3.813056537183002E-14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218.24409784339861</v>
      </c>
      <c r="BJ127" s="62">
        <f t="shared" si="92"/>
        <v>118.89963447540509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0.19376769170352115</v>
      </c>
      <c r="AB128" s="23">
        <f>EXP(-LN(2)/2)*AB127+(1-EXP(-LN(2)/2))/(LN(2)/2)*V128*Y128*VLOOKUP('Données projet'!$B$9,Paramètres!$A$1:$I$89,3,0)*0.475*44/12</f>
        <v>6.9118006876605366E-14</v>
      </c>
      <c r="AC128" s="24">
        <f t="shared" si="57"/>
        <v>0.19376769170359026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-5.4092197387944907E-14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293.996396026019</v>
      </c>
      <c r="AO128" s="62">
        <f t="shared" si="90"/>
        <v>152.23954167722536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-3.813056537183002E-14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218.24409784339861</v>
      </c>
      <c r="BJ128" s="62">
        <f t="shared" si="92"/>
        <v>118.89963447540509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0.18846910398408831</v>
      </c>
      <c r="AB129" s="23">
        <f>EXP(-LN(2)/2)*AB128+(1-EXP(-LN(2)/2))/(LN(2)/2)*V129*Y129*VLOOKUP('Données projet'!$B$9,Paramètres!$A$1:$I$89,3,0)*0.475*44/12</f>
        <v>4.8873811364546079E-14</v>
      </c>
      <c r="AC129" s="24">
        <f t="shared" si="57"/>
        <v>0.18846910398413719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-5.4092197387944907E-14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293.996396026019</v>
      </c>
      <c r="AO129" s="62">
        <f t="shared" si="90"/>
        <v>152.23954167722536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-3.813056537183002E-14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218.24409784339861</v>
      </c>
      <c r="BJ129" s="62">
        <f t="shared" si="92"/>
        <v>118.89963447540509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0.18331540642448399</v>
      </c>
      <c r="AB130" s="23">
        <f>EXP(-LN(2)/2)*AB129+(1-EXP(-LN(2)/2))/(LN(2)/2)*V130*Y130*VLOOKUP('Données projet'!$B$9,Paramètres!$A$1:$I$89,3,0)*0.475*44/12</f>
        <v>3.4559003438302683E-14</v>
      </c>
      <c r="AC130" s="24">
        <f t="shared" si="57"/>
        <v>0.18331540642451855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-5.4092197387944907E-14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293.996396026019</v>
      </c>
      <c r="AO130" s="62">
        <f t="shared" si="90"/>
        <v>152.23954167722536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-3.813056537183002E-14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218.24409784339861</v>
      </c>
      <c r="BJ130" s="62">
        <f t="shared" si="92"/>
        <v>118.89963447540509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0.17830263699566823</v>
      </c>
      <c r="AB131" s="23">
        <f>EXP(-LN(2)/2)*AB130+(1-EXP(-LN(2)/2))/(LN(2)/2)*V131*Y131*VLOOKUP('Données projet'!$B$9,Paramètres!$A$1:$I$89,3,0)*0.475*44/12</f>
        <v>2.4436905682273039E-14</v>
      </c>
      <c r="AC131" s="24">
        <f t="shared" si="57"/>
        <v>0.17830263699569265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-5.4092197387944907E-14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293.996396026019</v>
      </c>
      <c r="AO131" s="62">
        <f t="shared" si="90"/>
        <v>152.23954167722536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-3.813056537183002E-14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218.24409784339861</v>
      </c>
      <c r="BJ131" s="62">
        <f t="shared" si="92"/>
        <v>118.89963447540509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0.17342694201049352</v>
      </c>
      <c r="AB132" s="23">
        <f>EXP(-LN(2)/2)*AB131+(1-EXP(-LN(2)/2))/(LN(2)/2)*V132*Y132*VLOOKUP('Données projet'!$B$9,Paramètres!$A$1:$I$89,3,0)*0.475*44/12</f>
        <v>1.7279501719151342E-14</v>
      </c>
      <c r="AC132" s="24">
        <f t="shared" ref="AC132:AC153" si="111">SUM(Z132:AB132)</f>
        <v>0.17342694201051082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-5.4092197387944907E-14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293.996396026019</v>
      </c>
      <c r="AO132" s="62">
        <f t="shared" si="90"/>
        <v>152.23954167722536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-3.813056537183002E-14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218.24409784339861</v>
      </c>
      <c r="BJ132" s="62">
        <f t="shared" si="92"/>
        <v>118.89963447540509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0.16868457316109006</v>
      </c>
      <c r="AB133" s="23">
        <f>EXP(-LN(2)/2)*AB132+(1-EXP(-LN(2)/2))/(LN(2)/2)*V133*Y133*VLOOKUP('Données projet'!$B$9,Paramètres!$A$1:$I$89,3,0)*0.475*44/12</f>
        <v>1.221845284113652E-14</v>
      </c>
      <c r="AC133" s="24">
        <f t="shared" si="111"/>
        <v>0.16868457316110227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-5.4092197387944907E-14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293.996396026019</v>
      </c>
      <c r="AO133" s="62">
        <f t="shared" ref="AO133:AO196" si="144">$AO$3</f>
        <v>152.23954167722536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-3.813056537183002E-14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218.24409784339861</v>
      </c>
      <c r="BJ133" s="62">
        <f t="shared" ref="BJ133:BJ196" si="146">$BJ$3</f>
        <v>118.89963447540509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0.16407188463726388</v>
      </c>
      <c r="AB134" s="23">
        <f>EXP(-LN(2)/2)*AB133+(1-EXP(-LN(2)/2))/(LN(2)/2)*V134*Y134*VLOOKUP('Données projet'!$B$9,Paramètres!$A$1:$I$89,3,0)*0.475*44/12</f>
        <v>8.6397508595756708E-15</v>
      </c>
      <c r="AC134" s="24">
        <f t="shared" si="111"/>
        <v>0.16407188463727251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-5.4092197387944907E-14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293.996396026019</v>
      </c>
      <c r="AO134" s="62">
        <f t="shared" si="144"/>
        <v>152.23954167722536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-3.813056537183002E-14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218.24409784339861</v>
      </c>
      <c r="BJ134" s="62">
        <f t="shared" si="146"/>
        <v>118.89963447540509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0.15958533032369249</v>
      </c>
      <c r="AB135" s="23">
        <f>EXP(-LN(2)/2)*AB134+(1-EXP(-LN(2)/2))/(LN(2)/2)*V135*Y135*VLOOKUP('Données projet'!$B$9,Paramètres!$A$1:$I$89,3,0)*0.475*44/12</f>
        <v>6.1092264205682598E-15</v>
      </c>
      <c r="AC135" s="24">
        <f t="shared" si="111"/>
        <v>0.15958533032369859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-5.4092197387944907E-14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293.996396026019</v>
      </c>
      <c r="AO135" s="62">
        <f t="shared" si="144"/>
        <v>152.23954167722536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-3.813056537183002E-14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218.24409784339861</v>
      </c>
      <c r="BJ135" s="62">
        <f t="shared" si="146"/>
        <v>118.89963447540509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0.15522146107376333</v>
      </c>
      <c r="AB136" s="23">
        <f>EXP(-LN(2)/2)*AB135+(1-EXP(-LN(2)/2))/(LN(2)/2)*V136*Y136*VLOOKUP('Données projet'!$B$9,Paramètres!$A$1:$I$89,3,0)*0.475*44/12</f>
        <v>4.3198754297878354E-15</v>
      </c>
      <c r="AC136" s="24">
        <f t="shared" si="111"/>
        <v>0.15522146107376766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-5.4092197387944907E-14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293.996396026019</v>
      </c>
      <c r="AO136" s="62">
        <f t="shared" si="144"/>
        <v>152.23954167722536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-3.813056537183002E-14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218.24409784339861</v>
      </c>
      <c r="BJ136" s="62">
        <f t="shared" si="146"/>
        <v>118.89963447540509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0.1509769220579594</v>
      </c>
      <c r="AB137" s="23">
        <f>EXP(-LN(2)/2)*AB136+(1-EXP(-LN(2)/2))/(LN(2)/2)*V137*Y137*VLOOKUP('Données projet'!$B$9,Paramètres!$A$1:$I$89,3,0)*0.475*44/12</f>
        <v>3.0546132102841299E-15</v>
      </c>
      <c r="AC137" s="24">
        <f t="shared" si="111"/>
        <v>0.15097692205796245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-5.4092197387944907E-14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293.996396026019</v>
      </c>
      <c r="AO137" s="62">
        <f t="shared" si="144"/>
        <v>152.23954167722536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-3.813056537183002E-14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218.24409784339861</v>
      </c>
      <c r="BJ137" s="62">
        <f t="shared" si="146"/>
        <v>118.89963447540509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0.14684845018475323</v>
      </c>
      <c r="AB138" s="23">
        <f>EXP(-LN(2)/2)*AB137+(1-EXP(-LN(2)/2))/(LN(2)/2)*V138*Y138*VLOOKUP('Données projet'!$B$9,Paramètres!$A$1:$I$89,3,0)*0.475*44/12</f>
        <v>2.1599377148939177E-15</v>
      </c>
      <c r="AC138" s="24">
        <f t="shared" si="111"/>
        <v>0.1468484501847554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-5.4092197387944907E-14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293.996396026019</v>
      </c>
      <c r="AO138" s="62">
        <f t="shared" si="144"/>
        <v>152.23954167722536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-3.813056537183002E-14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218.24409784339861</v>
      </c>
      <c r="BJ138" s="62">
        <f t="shared" si="146"/>
        <v>118.89963447540509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0.14283287159202679</v>
      </c>
      <c r="AB139" s="23">
        <f>EXP(-LN(2)/2)*AB138+(1-EXP(-LN(2)/2))/(LN(2)/2)*V139*Y139*VLOOKUP('Données projet'!$B$9,Paramètres!$A$1:$I$89,3,0)*0.475*44/12</f>
        <v>1.527306605142065E-15</v>
      </c>
      <c r="AC139" s="24">
        <f t="shared" si="111"/>
        <v>0.14283287159202832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-5.4092197387944907E-14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293.996396026019</v>
      </c>
      <c r="AO139" s="62">
        <f t="shared" si="144"/>
        <v>152.23954167722536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-3.813056537183002E-14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218.24409784339861</v>
      </c>
      <c r="BJ139" s="62">
        <f t="shared" si="146"/>
        <v>118.89963447540509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0.13892709920708854</v>
      </c>
      <c r="AB140" s="23">
        <f>EXP(-LN(2)/2)*AB139+(1-EXP(-LN(2)/2))/(LN(2)/2)*V140*Y140*VLOOKUP('Données projet'!$B$9,Paramètres!$A$1:$I$89,3,0)*0.475*44/12</f>
        <v>1.0799688574469588E-15</v>
      </c>
      <c r="AC140" s="24">
        <f t="shared" si="111"/>
        <v>0.13892709920708962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-5.4092197387944907E-14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293.996396026019</v>
      </c>
      <c r="AO140" s="62">
        <f t="shared" si="144"/>
        <v>152.23954167722536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-3.813056537183002E-14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218.24409784339861</v>
      </c>
      <c r="BJ140" s="62">
        <f t="shared" si="146"/>
        <v>118.89963447540509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0.13512813037341206</v>
      </c>
      <c r="AB141" s="23">
        <f>EXP(-LN(2)/2)*AB140+(1-EXP(-LN(2)/2))/(LN(2)/2)*V141*Y141*VLOOKUP('Données projet'!$B$9,Paramètres!$A$1:$I$89,3,0)*0.475*44/12</f>
        <v>7.6365330257103248E-16</v>
      </c>
      <c r="AC141" s="24">
        <f t="shared" si="111"/>
        <v>0.13512813037341284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-5.4092197387944907E-14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293.996396026019</v>
      </c>
      <c r="AO141" s="62">
        <f t="shared" si="144"/>
        <v>152.23954167722536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-3.813056537183002E-14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218.24409784339861</v>
      </c>
      <c r="BJ141" s="62">
        <f t="shared" si="146"/>
        <v>118.89963447540509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0.13143304454227159</v>
      </c>
      <c r="AB142" s="23">
        <f>EXP(-LN(2)/2)*AB141+(1-EXP(-LN(2)/2))/(LN(2)/2)*V142*Y142*VLOOKUP('Données projet'!$B$9,Paramètres!$A$1:$I$89,3,0)*0.475*44/12</f>
        <v>5.3998442872347942E-16</v>
      </c>
      <c r="AC142" s="24">
        <f t="shared" si="111"/>
        <v>0.13143304454227211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-5.4092197387944907E-14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293.996396026019</v>
      </c>
      <c r="AO142" s="62">
        <f t="shared" si="144"/>
        <v>152.23954167722536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-3.813056537183002E-14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218.24409784339861</v>
      </c>
      <c r="BJ142" s="62">
        <f t="shared" si="146"/>
        <v>118.89963447540509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0.12783900102749976</v>
      </c>
      <c r="AB143" s="23">
        <f>EXP(-LN(2)/2)*AB142+(1-EXP(-LN(2)/2))/(LN(2)/2)*V143*Y143*VLOOKUP('Données projet'!$B$9,Paramètres!$A$1:$I$89,3,0)*0.475*44/12</f>
        <v>3.8182665128551624E-16</v>
      </c>
      <c r="AC143" s="24">
        <f t="shared" si="111"/>
        <v>0.12783900102750015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-5.4092197387944907E-14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293.996396026019</v>
      </c>
      <c r="AO143" s="62">
        <f t="shared" si="144"/>
        <v>152.23954167722536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-3.813056537183002E-14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218.24409784339861</v>
      </c>
      <c r="BJ143" s="62">
        <f t="shared" si="146"/>
        <v>118.89963447540509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0.12434323682164189</v>
      </c>
      <c r="AB144" s="23">
        <f>EXP(-LN(2)/2)*AB143+(1-EXP(-LN(2)/2))/(LN(2)/2)*V144*Y144*VLOOKUP('Données projet'!$B$9,Paramètres!$A$1:$I$89,3,0)*0.475*44/12</f>
        <v>2.6999221436173971E-16</v>
      </c>
      <c r="AC144" s="24">
        <f t="shared" si="111"/>
        <v>0.12434323682164215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-5.4092197387944907E-14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293.996396026019</v>
      </c>
      <c r="AO144" s="62">
        <f t="shared" si="144"/>
        <v>152.23954167722536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-3.813056537183002E-14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218.24409784339861</v>
      </c>
      <c r="BJ144" s="62">
        <f t="shared" si="146"/>
        <v>118.89963447540509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0.12094306447182746</v>
      </c>
      <c r="AB145" s="23">
        <f>EXP(-LN(2)/2)*AB144+(1-EXP(-LN(2)/2))/(LN(2)/2)*V145*Y145*VLOOKUP('Données projet'!$B$9,Paramètres!$A$1:$I$89,3,0)*0.475*44/12</f>
        <v>1.9091332564275812E-16</v>
      </c>
      <c r="AC145" s="24">
        <f t="shared" si="111"/>
        <v>0.12094306447182765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-5.4092197387944907E-14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293.996396026019</v>
      </c>
      <c r="AO145" s="62">
        <f t="shared" si="144"/>
        <v>152.23954167722536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-3.813056537183002E-14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218.24409784339861</v>
      </c>
      <c r="BJ145" s="62">
        <f t="shared" si="146"/>
        <v>118.89963447540509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0.117635870013726</v>
      </c>
      <c r="AB146" s="23">
        <f>EXP(-LN(2)/2)*AB145+(1-EXP(-LN(2)/2))/(LN(2)/2)*V146*Y146*VLOOKUP('Données projet'!$B$9,Paramètres!$A$1:$I$89,3,0)*0.475*44/12</f>
        <v>1.3499610718086986E-16</v>
      </c>
      <c r="AC146" s="24">
        <f t="shared" si="111"/>
        <v>0.11763587001372613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-5.4092197387944907E-14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293.996396026019</v>
      </c>
      <c r="AO146" s="62">
        <f t="shared" si="144"/>
        <v>152.23954167722536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-3.813056537183002E-14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218.24409784339861</v>
      </c>
      <c r="BJ146" s="62">
        <f t="shared" si="146"/>
        <v>118.89963447540509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0.11441911096199911</v>
      </c>
      <c r="AB147" s="23">
        <f>EXP(-LN(2)/2)*AB146+(1-EXP(-LN(2)/2))/(LN(2)/2)*V147*Y147*VLOOKUP('Données projet'!$B$9,Paramètres!$A$1:$I$89,3,0)*0.475*44/12</f>
        <v>9.545666282137906E-17</v>
      </c>
      <c r="AC147" s="24">
        <f t="shared" si="111"/>
        <v>0.11441911096199921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-5.4092197387944907E-14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293.996396026019</v>
      </c>
      <c r="AO147" s="62">
        <f t="shared" si="144"/>
        <v>152.23954167722536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-3.813056537183002E-14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218.24409784339861</v>
      </c>
      <c r="BJ147" s="62">
        <f t="shared" si="146"/>
        <v>118.89963447540509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0.1112903143557037</v>
      </c>
      <c r="AB148" s="23">
        <f>EXP(-LN(2)/2)*AB147+(1-EXP(-LN(2)/2))/(LN(2)/2)*V148*Y148*VLOOKUP('Données projet'!$B$9,Paramètres!$A$1:$I$89,3,0)*0.475*44/12</f>
        <v>6.7498053590434928E-17</v>
      </c>
      <c r="AC148" s="24">
        <f t="shared" si="111"/>
        <v>0.11129031435570377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-5.4092197387944907E-14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293.996396026019</v>
      </c>
      <c r="AO148" s="62">
        <f t="shared" si="144"/>
        <v>152.23954167722536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-3.813056537183002E-14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218.24409784339861</v>
      </c>
      <c r="BJ148" s="62">
        <f t="shared" si="146"/>
        <v>118.89963447540509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0.10824707485714372</v>
      </c>
      <c r="AB149" s="23">
        <f>EXP(-LN(2)/2)*AB148+(1-EXP(-LN(2)/2))/(LN(2)/2)*V149*Y149*VLOOKUP('Données projet'!$B$9,Paramètres!$A$1:$I$89,3,0)*0.475*44/12</f>
        <v>4.772833141068953E-17</v>
      </c>
      <c r="AC149" s="24">
        <f t="shared" si="111"/>
        <v>0.10824707485714376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-5.4092197387944907E-14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293.996396026019</v>
      </c>
      <c r="AO149" s="62">
        <f t="shared" si="144"/>
        <v>152.23954167722536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-3.813056537183002E-14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218.24409784339861</v>
      </c>
      <c r="BJ149" s="62">
        <f t="shared" si="146"/>
        <v>118.89963447540509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0.10528705290270886</v>
      </c>
      <c r="AB150" s="23">
        <f>EXP(-LN(2)/2)*AB149+(1-EXP(-LN(2)/2))/(LN(2)/2)*V150*Y150*VLOOKUP('Données projet'!$B$9,Paramètres!$A$1:$I$89,3,0)*0.475*44/12</f>
        <v>3.3749026795217464E-17</v>
      </c>
      <c r="AC150" s="24">
        <f t="shared" si="111"/>
        <v>0.10528705290270889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-5.4092197387944907E-14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293.996396026019</v>
      </c>
      <c r="AO150" s="62">
        <f t="shared" si="144"/>
        <v>152.23954167722536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-3.813056537183002E-14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218.24409784339861</v>
      </c>
      <c r="BJ150" s="62">
        <f t="shared" si="146"/>
        <v>118.89963447540509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0.1024079729042788</v>
      </c>
      <c r="AB151" s="23">
        <f>EXP(-LN(2)/2)*AB150+(1-EXP(-LN(2)/2))/(LN(2)/2)*V151*Y151*VLOOKUP('Données projet'!$B$9,Paramètres!$A$1:$I$89,3,0)*0.475*44/12</f>
        <v>2.3864165705344765E-17</v>
      </c>
      <c r="AC151" s="24">
        <f t="shared" si="111"/>
        <v>0.10240797290427883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-5.4092197387944907E-14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293.996396026019</v>
      </c>
      <c r="AO151" s="62">
        <f t="shared" si="144"/>
        <v>152.23954167722536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-3.813056537183002E-14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218.24409784339861</v>
      </c>
      <c r="BJ151" s="62">
        <f t="shared" si="146"/>
        <v>118.89963447540509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9.9607621499810062E-2</v>
      </c>
      <c r="AB152" s="23">
        <f>EXP(-LN(2)/2)*AB151+(1-EXP(-LN(2)/2))/(LN(2)/2)*V152*Y152*VLOOKUP('Données projet'!$B$9,Paramètres!$A$1:$I$89,3,0)*0.475*44/12</f>
        <v>1.6874513397608732E-17</v>
      </c>
      <c r="AC152" s="24">
        <f t="shared" si="111"/>
        <v>9.9607621499810076E-2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-5.4092197387944907E-14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293.996396026019</v>
      </c>
      <c r="AO152" s="62">
        <f t="shared" si="144"/>
        <v>152.23954167722536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-3.813056537183002E-14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218.24409784339861</v>
      </c>
      <c r="BJ152" s="62">
        <f t="shared" si="146"/>
        <v>118.89963447540509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9.6883845851760603E-2</v>
      </c>
      <c r="AB153" s="23">
        <f>EXP(-LN(2)/2)*AB152+(1-EXP(-LN(2)/2))/(LN(2)/2)*V153*Y153*VLOOKUP('Données projet'!$B$9,Paramètres!$A$1:$I$89,3,0)*0.475*44/12</f>
        <v>1.1932082852672382E-17</v>
      </c>
      <c r="AC153" s="24">
        <f t="shared" si="111"/>
        <v>9.6883845851760617E-2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-5.4092197387944907E-14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293.996396026019</v>
      </c>
      <c r="AO153" s="62">
        <f t="shared" si="144"/>
        <v>152.23954167722536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-3.813056537183002E-14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218.24409784339861</v>
      </c>
      <c r="BJ153" s="62">
        <f t="shared" si="146"/>
        <v>118.89963447540509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9.4234551992044183E-2</v>
      </c>
      <c r="AB154" s="23">
        <f>EXP(-LN(2)/2)*AB153+(1-EXP(-LN(2)/2))/(LN(2)/2)*V154*Y154*VLOOKUP('Données projet'!$B$9,Paramètres!$A$1:$I$89,3,0)*0.475*44/12</f>
        <v>8.437256698804366E-18</v>
      </c>
      <c r="AC154" s="24">
        <f t="shared" ref="AC154:AC203" si="163">SUM(Z154:AB154)</f>
        <v>9.4234551992044197E-2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-5.4092197387944907E-14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293.996396026019</v>
      </c>
      <c r="AO154" s="62">
        <f t="shared" si="144"/>
        <v>152.23954167722536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-3.813056537183002E-14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218.24409784339861</v>
      </c>
      <c r="BJ154" s="62">
        <f t="shared" si="146"/>
        <v>118.89963447540509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9.1657703212242023E-2</v>
      </c>
      <c r="AB155" s="23">
        <f>EXP(-LN(2)/2)*AB154+(1-EXP(-LN(2)/2))/(LN(2)/2)*V155*Y155*VLOOKUP('Données projet'!$B$9,Paramètres!$A$1:$I$89,3,0)*0.475*44/12</f>
        <v>5.9660414263361912E-18</v>
      </c>
      <c r="AC155" s="24">
        <f t="shared" si="163"/>
        <v>9.1657703212242023E-2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-5.4092197387944907E-14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293.996396026019</v>
      </c>
      <c r="AO155" s="62">
        <f t="shared" si="144"/>
        <v>152.23954167722536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-3.813056537183002E-14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218.24409784339861</v>
      </c>
      <c r="BJ155" s="62">
        <f t="shared" si="146"/>
        <v>118.89963447540509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8.9151318497834142E-2</v>
      </c>
      <c r="AB156" s="23">
        <f>EXP(-LN(2)/2)*AB155+(1-EXP(-LN(2)/2))/(LN(2)/2)*V156*Y156*VLOOKUP('Données projet'!$B$9,Paramètres!$A$1:$I$89,3,0)*0.475*44/12</f>
        <v>4.218628349402183E-18</v>
      </c>
      <c r="AC156" s="24">
        <f t="shared" si="163"/>
        <v>8.9151318497834142E-2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-5.4092197387944907E-14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293.996396026019</v>
      </c>
      <c r="AO156" s="62">
        <f t="shared" si="144"/>
        <v>152.23954167722536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-3.813056537183002E-14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218.24409784339861</v>
      </c>
      <c r="BJ156" s="62">
        <f t="shared" si="146"/>
        <v>118.89963447540509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8.6713471005246789E-2</v>
      </c>
      <c r="AB157" s="23">
        <f>EXP(-LN(2)/2)*AB156+(1-EXP(-LN(2)/2))/(LN(2)/2)*V157*Y157*VLOOKUP('Données projet'!$B$9,Paramètres!$A$1:$I$89,3,0)*0.475*44/12</f>
        <v>2.9830207131680956E-18</v>
      </c>
      <c r="AC157" s="24">
        <f t="shared" si="163"/>
        <v>8.6713471005246789E-2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-5.4092197387944907E-14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293.996396026019</v>
      </c>
      <c r="AO157" s="62">
        <f t="shared" si="144"/>
        <v>152.23954167722536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-3.813056537183002E-14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218.24409784339861</v>
      </c>
      <c r="BJ157" s="62">
        <f t="shared" si="146"/>
        <v>118.89963447540509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8.4342286580545059E-2</v>
      </c>
      <c r="AB158" s="23">
        <f>EXP(-LN(2)/2)*AB157+(1-EXP(-LN(2)/2))/(LN(2)/2)*V158*Y158*VLOOKUP('Données projet'!$B$9,Paramètres!$A$1:$I$89,3,0)*0.475*44/12</f>
        <v>2.1093141747010915E-18</v>
      </c>
      <c r="AC158" s="24">
        <f t="shared" si="163"/>
        <v>8.4342286580545059E-2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-5.4092197387944907E-14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293.996396026019</v>
      </c>
      <c r="AO158" s="62">
        <f t="shared" si="144"/>
        <v>152.23954167722536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-3.813056537183002E-14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218.24409784339861</v>
      </c>
      <c r="BJ158" s="62">
        <f t="shared" si="146"/>
        <v>118.89963447540509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8.2035942318631969E-2</v>
      </c>
      <c r="AB159" s="23">
        <f>EXP(-LN(2)/2)*AB158+(1-EXP(-LN(2)/2))/(LN(2)/2)*V159*Y159*VLOOKUP('Données projet'!$B$9,Paramètres!$A$1:$I$89,3,0)*0.475*44/12</f>
        <v>1.4915103565840478E-18</v>
      </c>
      <c r="AC159" s="24">
        <f t="shared" si="163"/>
        <v>8.2035942318631969E-2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-5.4092197387944907E-14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293.996396026019</v>
      </c>
      <c r="AO159" s="62">
        <f t="shared" si="144"/>
        <v>152.23954167722536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-3.813056537183002E-14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218.24409784339861</v>
      </c>
      <c r="BJ159" s="62">
        <f t="shared" si="146"/>
        <v>118.89963447540509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7.9792665161846271E-2</v>
      </c>
      <c r="AB160" s="23">
        <f>EXP(-LN(2)/2)*AB159+(1-EXP(-LN(2)/2))/(LN(2)/2)*V160*Y160*VLOOKUP('Données projet'!$B$9,Paramètres!$A$1:$I$89,3,0)*0.475*44/12</f>
        <v>1.0546570873505458E-18</v>
      </c>
      <c r="AC160" s="24">
        <f t="shared" si="163"/>
        <v>7.9792665161846271E-2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-5.4092197387944907E-14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293.996396026019</v>
      </c>
      <c r="AO160" s="62">
        <f t="shared" si="144"/>
        <v>152.23954167722536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-3.813056537183002E-14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218.24409784339861</v>
      </c>
      <c r="BJ160" s="62">
        <f t="shared" si="146"/>
        <v>118.89963447540509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7.7610730536881695E-2</v>
      </c>
      <c r="AB161" s="23">
        <f>EXP(-LN(2)/2)*AB160+(1-EXP(-LN(2)/2))/(LN(2)/2)*V161*Y161*VLOOKUP('Données projet'!$B$9,Paramètres!$A$1:$I$89,3,0)*0.475*44/12</f>
        <v>7.457551782920239E-19</v>
      </c>
      <c r="AC161" s="24">
        <f t="shared" si="163"/>
        <v>7.7610730536881695E-2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-5.4092197387944907E-14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293.996396026019</v>
      </c>
      <c r="AO161" s="62">
        <f t="shared" si="144"/>
        <v>152.23954167722536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-3.813056537183002E-14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218.24409784339861</v>
      </c>
      <c r="BJ161" s="62">
        <f t="shared" si="146"/>
        <v>118.89963447540509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7.5488461028979728E-2</v>
      </c>
      <c r="AB162" s="23">
        <f>EXP(-LN(2)/2)*AB161+(1-EXP(-LN(2)/2))/(LN(2)/2)*V162*Y162*VLOOKUP('Données projet'!$B$9,Paramètres!$A$1:$I$89,3,0)*0.475*44/12</f>
        <v>5.2732854367527288E-19</v>
      </c>
      <c r="AC162" s="24">
        <f t="shared" si="163"/>
        <v>7.5488461028979728E-2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-5.4092197387944907E-14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293.996396026019</v>
      </c>
      <c r="AO162" s="62">
        <f t="shared" si="144"/>
        <v>152.23954167722536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-3.813056537183002E-14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218.24409784339861</v>
      </c>
      <c r="BJ162" s="62">
        <f t="shared" si="146"/>
        <v>118.89963447540509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7.3424225092376644E-2</v>
      </c>
      <c r="AB163" s="23">
        <f>EXP(-LN(2)/2)*AB162+(1-EXP(-LN(2)/2))/(LN(2)/2)*V163*Y163*VLOOKUP('Données projet'!$B$9,Paramètres!$A$1:$I$89,3,0)*0.475*44/12</f>
        <v>3.7287758914601195E-19</v>
      </c>
      <c r="AC163" s="24">
        <f t="shared" si="163"/>
        <v>7.3424225092376644E-2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-5.4092197387944907E-14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293.996396026019</v>
      </c>
      <c r="AO163" s="62">
        <f t="shared" si="144"/>
        <v>152.23954167722536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-3.813056537183002E-14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218.24409784339861</v>
      </c>
      <c r="BJ163" s="62">
        <f t="shared" si="146"/>
        <v>118.89963447540509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7.1416435796013422E-2</v>
      </c>
      <c r="AB164" s="23">
        <f>EXP(-LN(2)/2)*AB163+(1-EXP(-LN(2)/2))/(LN(2)/2)*V164*Y164*VLOOKUP('Données projet'!$B$9,Paramètres!$A$1:$I$89,3,0)*0.475*44/12</f>
        <v>2.6366427183763644E-19</v>
      </c>
      <c r="AC164" s="24">
        <f t="shared" si="163"/>
        <v>7.1416435796013422E-2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-5.4092197387944907E-14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293.996396026019</v>
      </c>
      <c r="AO164" s="62">
        <f t="shared" si="144"/>
        <v>152.23954167722536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-3.813056537183002E-14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218.24409784339861</v>
      </c>
      <c r="BJ164" s="62">
        <f t="shared" si="146"/>
        <v>118.89963447540509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6.9463549603544297E-2</v>
      </c>
      <c r="AB165" s="23">
        <f>EXP(-LN(2)/2)*AB164+(1-EXP(-LN(2)/2))/(LN(2)/2)*V165*Y165*VLOOKUP('Données projet'!$B$9,Paramètres!$A$1:$I$89,3,0)*0.475*44/12</f>
        <v>1.8643879457300598E-19</v>
      </c>
      <c r="AC165" s="24">
        <f t="shared" si="163"/>
        <v>6.9463549603544297E-2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-5.4092197387944907E-14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293.996396026019</v>
      </c>
      <c r="AO165" s="62">
        <f t="shared" si="144"/>
        <v>152.23954167722536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-3.813056537183002E-14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218.24409784339861</v>
      </c>
      <c r="BJ165" s="62">
        <f t="shared" si="146"/>
        <v>118.89963447540509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6.756406518670606E-2</v>
      </c>
      <c r="AB166" s="23">
        <f>EXP(-LN(2)/2)*AB165+(1-EXP(-LN(2)/2))/(LN(2)/2)*V166*Y166*VLOOKUP('Données projet'!$B$9,Paramètres!$A$1:$I$89,3,0)*0.475*44/12</f>
        <v>1.3183213591881822E-19</v>
      </c>
      <c r="AC166" s="24">
        <f t="shared" si="163"/>
        <v>6.756406518670606E-2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-5.4092197387944907E-14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293.996396026019</v>
      </c>
      <c r="AO166" s="62">
        <f t="shared" si="144"/>
        <v>152.23954167722536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-3.813056537183002E-14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218.24409784339861</v>
      </c>
      <c r="BJ166" s="62">
        <f t="shared" si="146"/>
        <v>118.89963447540509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6.5716522271135808E-2</v>
      </c>
      <c r="AB167" s="23">
        <f>EXP(-LN(2)/2)*AB166+(1-EXP(-LN(2)/2))/(LN(2)/2)*V167*Y167*VLOOKUP('Données projet'!$B$9,Paramètres!$A$1:$I$89,3,0)*0.475*44/12</f>
        <v>9.3219397286502988E-20</v>
      </c>
      <c r="AC167" s="24">
        <f t="shared" si="163"/>
        <v>6.5716522271135808E-2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-5.4092197387944907E-14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293.996396026019</v>
      </c>
      <c r="AO167" s="62">
        <f t="shared" si="144"/>
        <v>152.23954167722536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-3.813056537183002E-14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218.24409784339861</v>
      </c>
      <c r="BJ167" s="62">
        <f t="shared" si="146"/>
        <v>118.89963447540509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6.3919500513749894E-2</v>
      </c>
      <c r="AB168" s="23">
        <f>EXP(-LN(2)/2)*AB167+(1-EXP(-LN(2)/2))/(LN(2)/2)*V168*Y168*VLOOKUP('Données projet'!$B$9,Paramètres!$A$1:$I$89,3,0)*0.475*44/12</f>
        <v>6.5916067959409109E-20</v>
      </c>
      <c r="AC168" s="24">
        <f t="shared" si="163"/>
        <v>6.3919500513749894E-2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-5.4092197387944907E-14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293.996396026019</v>
      </c>
      <c r="AO168" s="62">
        <f t="shared" si="144"/>
        <v>152.23954167722536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-3.813056537183002E-14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218.24409784339861</v>
      </c>
      <c r="BJ168" s="62">
        <f t="shared" si="146"/>
        <v>118.89963447540509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6.2171618410820959E-2</v>
      </c>
      <c r="AB169" s="23">
        <f>EXP(-LN(2)/2)*AB168+(1-EXP(-LN(2)/2))/(LN(2)/2)*V169*Y169*VLOOKUP('Données projet'!$B$9,Paramètres!$A$1:$I$89,3,0)*0.475*44/12</f>
        <v>4.6609698643251494E-20</v>
      </c>
      <c r="AC169" s="24">
        <f t="shared" si="163"/>
        <v>6.2171618410820959E-2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-5.4092197387944907E-14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293.996396026019</v>
      </c>
      <c r="AO169" s="62">
        <f t="shared" si="144"/>
        <v>152.23954167722536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-3.813056537183002E-14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218.24409784339861</v>
      </c>
      <c r="BJ169" s="62">
        <f t="shared" si="146"/>
        <v>118.89963447540509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6.0471532235913741E-2</v>
      </c>
      <c r="AB170" s="23">
        <f>EXP(-LN(2)/2)*AB169+(1-EXP(-LN(2)/2))/(LN(2)/2)*V170*Y170*VLOOKUP('Données projet'!$B$9,Paramètres!$A$1:$I$89,3,0)*0.475*44/12</f>
        <v>3.2958033979704555E-20</v>
      </c>
      <c r="AC170" s="24">
        <f t="shared" si="163"/>
        <v>6.0471532235913741E-2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-5.4092197387944907E-14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293.996396026019</v>
      </c>
      <c r="AO170" s="62">
        <f t="shared" si="144"/>
        <v>152.23954167722536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-3.813056537183002E-14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218.24409784339861</v>
      </c>
      <c r="BJ170" s="62">
        <f t="shared" si="146"/>
        <v>118.89963447540509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5.8817935006863012E-2</v>
      </c>
      <c r="AB171" s="23">
        <f>EXP(-LN(2)/2)*AB170+(1-EXP(-LN(2)/2))/(LN(2)/2)*V171*Y171*VLOOKUP('Données projet'!$B$9,Paramètres!$A$1:$I$89,3,0)*0.475*44/12</f>
        <v>2.3304849321625747E-20</v>
      </c>
      <c r="AC171" s="24">
        <f t="shared" si="163"/>
        <v>5.8817935006863012E-2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-5.4092197387944907E-14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293.996396026019</v>
      </c>
      <c r="AO171" s="62">
        <f t="shared" si="144"/>
        <v>152.23954167722536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-3.813056537183002E-14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218.24409784339861</v>
      </c>
      <c r="BJ171" s="62">
        <f t="shared" si="146"/>
        <v>118.89963447540509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5.7209555480999569E-2</v>
      </c>
      <c r="AB172" s="23">
        <f>EXP(-LN(2)/2)*AB171+(1-EXP(-LN(2)/2))/(LN(2)/2)*V172*Y172*VLOOKUP('Données projet'!$B$9,Paramètres!$A$1:$I$89,3,0)*0.475*44/12</f>
        <v>1.6479016989852277E-20</v>
      </c>
      <c r="AC172" s="24">
        <f t="shared" si="163"/>
        <v>5.7209555480999569E-2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-5.4092197387944907E-14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293.996396026019</v>
      </c>
      <c r="AO172" s="62">
        <f t="shared" si="144"/>
        <v>152.23954167722536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-3.813056537183002E-14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218.24409784339861</v>
      </c>
      <c r="BJ172" s="62">
        <f t="shared" si="146"/>
        <v>118.89963447540509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5.5645157177851866E-2</v>
      </c>
      <c r="AB173" s="23">
        <f>EXP(-LN(2)/2)*AB172+(1-EXP(-LN(2)/2))/(LN(2)/2)*V173*Y173*VLOOKUP('Données projet'!$B$9,Paramètres!$A$1:$I$89,3,0)*0.475*44/12</f>
        <v>1.1652424660812874E-20</v>
      </c>
      <c r="AC173" s="24">
        <f t="shared" si="163"/>
        <v>5.5645157177851866E-2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-5.4092197387944907E-14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293.996396026019</v>
      </c>
      <c r="AO173" s="62">
        <f t="shared" si="144"/>
        <v>152.23954167722536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-3.813056537183002E-14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218.24409784339861</v>
      </c>
      <c r="BJ173" s="62">
        <f t="shared" si="146"/>
        <v>118.89963447540509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5.4123537428571872E-2</v>
      </c>
      <c r="AB174" s="23">
        <f>EXP(-LN(2)/2)*AB173+(1-EXP(-LN(2)/2))/(LN(2)/2)*V174*Y174*VLOOKUP('Données projet'!$B$9,Paramètres!$A$1:$I$89,3,0)*0.475*44/12</f>
        <v>8.2395084949261387E-21</v>
      </c>
      <c r="AC174" s="24">
        <f t="shared" si="163"/>
        <v>5.4123537428571872E-2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-5.4092197387944907E-14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293.996396026019</v>
      </c>
      <c r="AO174" s="62">
        <f t="shared" si="144"/>
        <v>152.23954167722536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-3.813056537183002E-14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218.24409784339861</v>
      </c>
      <c r="BJ174" s="62">
        <f t="shared" si="146"/>
        <v>118.89963447540509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5.2643526451354443E-2</v>
      </c>
      <c r="AB175" s="23">
        <f>EXP(-LN(2)/2)*AB174+(1-EXP(-LN(2)/2))/(LN(2)/2)*V175*Y175*VLOOKUP('Données projet'!$B$9,Paramètres!$A$1:$I$89,3,0)*0.475*44/12</f>
        <v>5.8262123304064368E-21</v>
      </c>
      <c r="AC175" s="24">
        <f t="shared" si="163"/>
        <v>5.2643526451354443E-2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-5.4092197387944907E-14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293.996396026019</v>
      </c>
      <c r="AO175" s="62">
        <f t="shared" si="144"/>
        <v>152.23954167722536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-3.813056537183002E-14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218.24409784339861</v>
      </c>
      <c r="BJ175" s="62">
        <f t="shared" si="146"/>
        <v>118.89963447540509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5.1203986452139416E-2</v>
      </c>
      <c r="AB176" s="23">
        <f>EXP(-LN(2)/2)*AB175+(1-EXP(-LN(2)/2))/(LN(2)/2)*V176*Y176*VLOOKUP('Données projet'!$B$9,Paramètres!$A$1:$I$89,3,0)*0.475*44/12</f>
        <v>4.1197542474630693E-21</v>
      </c>
      <c r="AC176" s="24">
        <f t="shared" si="163"/>
        <v>5.1203986452139416E-2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-5.4092197387944907E-14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293.996396026019</v>
      </c>
      <c r="AO176" s="62">
        <f t="shared" si="144"/>
        <v>152.23954167722536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-3.813056537183002E-14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218.24409784339861</v>
      </c>
      <c r="BJ176" s="62">
        <f t="shared" si="146"/>
        <v>118.89963447540509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4.9803810749905045E-2</v>
      </c>
      <c r="AB177" s="23">
        <f>EXP(-LN(2)/2)*AB176+(1-EXP(-LN(2)/2))/(LN(2)/2)*V177*Y177*VLOOKUP('Données projet'!$B$9,Paramètres!$A$1:$I$89,3,0)*0.475*44/12</f>
        <v>2.9131061652032184E-21</v>
      </c>
      <c r="AC177" s="24">
        <f t="shared" si="163"/>
        <v>4.9803810749905045E-2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-5.4092197387944907E-14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293.996396026019</v>
      </c>
      <c r="AO177" s="62">
        <f t="shared" si="144"/>
        <v>152.23954167722536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-3.813056537183002E-14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218.24409784339861</v>
      </c>
      <c r="BJ177" s="62">
        <f t="shared" si="146"/>
        <v>118.89963447540509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4.8441922925880315E-2</v>
      </c>
      <c r="AB178" s="23">
        <f>EXP(-LN(2)/2)*AB177+(1-EXP(-LN(2)/2))/(LN(2)/2)*V178*Y178*VLOOKUP('Données projet'!$B$9,Paramètres!$A$1:$I$89,3,0)*0.475*44/12</f>
        <v>2.0598771237315347E-21</v>
      </c>
      <c r="AC178" s="24">
        <f t="shared" si="163"/>
        <v>4.8441922925880315E-2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-5.4092197387944907E-14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293.996396026019</v>
      </c>
      <c r="AO178" s="62">
        <f t="shared" si="144"/>
        <v>152.23954167722536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-3.813056537183002E-14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218.24409784339861</v>
      </c>
      <c r="BJ178" s="62">
        <f t="shared" si="146"/>
        <v>118.89963447540509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4.7117275996022105E-2</v>
      </c>
      <c r="AB179" s="23">
        <f>EXP(-LN(2)/2)*AB178+(1-EXP(-LN(2)/2))/(LN(2)/2)*V179*Y179*VLOOKUP('Données projet'!$B$9,Paramètres!$A$1:$I$89,3,0)*0.475*44/12</f>
        <v>1.4565530826016092E-21</v>
      </c>
      <c r="AC179" s="24">
        <f t="shared" si="163"/>
        <v>4.7117275996022105E-2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-5.4092197387944907E-14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293.996396026019</v>
      </c>
      <c r="AO179" s="62">
        <f t="shared" si="144"/>
        <v>152.23954167722536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-3.813056537183002E-14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218.24409784339861</v>
      </c>
      <c r="BJ179" s="62">
        <f t="shared" si="146"/>
        <v>118.89963447540509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4.5828851606121025E-2</v>
      </c>
      <c r="AB180" s="23">
        <f>EXP(-LN(2)/2)*AB179+(1-EXP(-LN(2)/2))/(LN(2)/2)*V180*Y180*VLOOKUP('Données projet'!$B$9,Paramètres!$A$1:$I$89,3,0)*0.475*44/12</f>
        <v>1.0299385618657673E-21</v>
      </c>
      <c r="AC180" s="24">
        <f t="shared" si="163"/>
        <v>4.5828851606121025E-2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-5.4092197387944907E-14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293.996396026019</v>
      </c>
      <c r="AO180" s="62">
        <f t="shared" si="144"/>
        <v>152.23954167722536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-3.813056537183002E-14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218.24409784339861</v>
      </c>
      <c r="BJ180" s="62">
        <f t="shared" si="146"/>
        <v>118.89963447540509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4.4575659248917085E-2</v>
      </c>
      <c r="AB181" s="23">
        <f>EXP(-LN(2)/2)*AB180+(1-EXP(-LN(2)/2))/(LN(2)/2)*V181*Y181*VLOOKUP('Données projet'!$B$9,Paramètres!$A$1:$I$89,3,0)*0.475*44/12</f>
        <v>7.2827654130080459E-22</v>
      </c>
      <c r="AC181" s="24">
        <f t="shared" si="163"/>
        <v>4.4575659248917085E-2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-5.4092197387944907E-14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293.996396026019</v>
      </c>
      <c r="AO181" s="62">
        <f t="shared" si="144"/>
        <v>152.23954167722536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-3.813056537183002E-14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218.24409784339861</v>
      </c>
      <c r="BJ181" s="62">
        <f t="shared" si="146"/>
        <v>118.89963447540509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4.3356735502623409E-2</v>
      </c>
      <c r="AB182" s="23">
        <f>EXP(-LN(2)/2)*AB181+(1-EXP(-LN(2)/2))/(LN(2)/2)*V182*Y182*VLOOKUP('Données projet'!$B$9,Paramètres!$A$1:$I$89,3,0)*0.475*44/12</f>
        <v>5.1496928093288367E-22</v>
      </c>
      <c r="AC182" s="24">
        <f t="shared" si="163"/>
        <v>4.3356735502623409E-2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-5.4092197387944907E-14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293.996396026019</v>
      </c>
      <c r="AO182" s="62">
        <f t="shared" si="144"/>
        <v>152.23954167722536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-3.813056537183002E-14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218.24409784339861</v>
      </c>
      <c r="BJ182" s="62">
        <f t="shared" si="146"/>
        <v>118.89963447540509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4.2171143290272543E-2</v>
      </c>
      <c r="AB183" s="23">
        <f>EXP(-LN(2)/2)*AB182+(1-EXP(-LN(2)/2))/(LN(2)/2)*V183*Y183*VLOOKUP('Données projet'!$B$9,Paramètres!$A$1:$I$89,3,0)*0.475*44/12</f>
        <v>3.641382706504023E-22</v>
      </c>
      <c r="AC183" s="24">
        <f t="shared" si="163"/>
        <v>4.2171143290272543E-2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-5.4092197387944907E-14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293.996396026019</v>
      </c>
      <c r="AO183" s="62">
        <f t="shared" si="144"/>
        <v>152.23954167722536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-3.813056537183002E-14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218.24409784339861</v>
      </c>
      <c r="BJ183" s="62">
        <f t="shared" si="146"/>
        <v>118.89963447540509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4.1017971159315998E-2</v>
      </c>
      <c r="AB184" s="23">
        <f>EXP(-LN(2)/2)*AB183+(1-EXP(-LN(2)/2))/(LN(2)/2)*V184*Y184*VLOOKUP('Données projet'!$B$9,Paramètres!$A$1:$I$89,3,0)*0.475*44/12</f>
        <v>2.5748464046644183E-22</v>
      </c>
      <c r="AC184" s="24">
        <f t="shared" si="163"/>
        <v>4.1017971159315998E-2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-5.4092197387944907E-14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293.996396026019</v>
      </c>
      <c r="AO184" s="62">
        <f t="shared" si="144"/>
        <v>152.23954167722536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-3.813056537183002E-14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218.24409784339861</v>
      </c>
      <c r="BJ184" s="62">
        <f t="shared" si="146"/>
        <v>118.89963447540509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3.9896332580923149E-2</v>
      </c>
      <c r="AB185" s="23">
        <f>EXP(-LN(2)/2)*AB184+(1-EXP(-LN(2)/2))/(LN(2)/2)*V185*Y185*VLOOKUP('Données projet'!$B$9,Paramètres!$A$1:$I$89,3,0)*0.475*44/12</f>
        <v>1.8206913532520115E-22</v>
      </c>
      <c r="AC185" s="24">
        <f t="shared" si="163"/>
        <v>3.9896332580923149E-2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-5.4092197387944907E-14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293.996396026019</v>
      </c>
      <c r="AO185" s="62">
        <f t="shared" si="144"/>
        <v>152.23954167722536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-3.813056537183002E-14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218.24409784339861</v>
      </c>
      <c r="BJ185" s="62">
        <f t="shared" si="146"/>
        <v>118.89963447540509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3.8805365268440861E-2</v>
      </c>
      <c r="AB186" s="23">
        <f>EXP(-LN(2)/2)*AB185+(1-EXP(-LN(2)/2))/(LN(2)/2)*V186*Y186*VLOOKUP('Données projet'!$B$9,Paramètres!$A$1:$I$89,3,0)*0.475*44/12</f>
        <v>1.2874232023322092E-22</v>
      </c>
      <c r="AC186" s="24">
        <f t="shared" si="163"/>
        <v>3.8805365268440861E-2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-5.4092197387944907E-14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293.996396026019</v>
      </c>
      <c r="AO186" s="62">
        <f t="shared" si="144"/>
        <v>152.23954167722536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-3.813056537183002E-14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218.24409784339861</v>
      </c>
      <c r="BJ186" s="62">
        <f t="shared" si="146"/>
        <v>118.89963447540509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3.7744230514489878E-2</v>
      </c>
      <c r="AB187" s="23">
        <f>EXP(-LN(2)/2)*AB186+(1-EXP(-LN(2)/2))/(LN(2)/2)*V187*Y187*VLOOKUP('Données projet'!$B$9,Paramètres!$A$1:$I$89,3,0)*0.475*44/12</f>
        <v>9.1034567662600574E-23</v>
      </c>
      <c r="AC187" s="24">
        <f t="shared" si="163"/>
        <v>3.7744230514489878E-2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-5.4092197387944907E-14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293.996396026019</v>
      </c>
      <c r="AO187" s="62">
        <f t="shared" si="144"/>
        <v>152.23954167722536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-3.813056537183002E-14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218.24409784339861</v>
      </c>
      <c r="BJ187" s="62">
        <f t="shared" si="146"/>
        <v>118.89963447540509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3.6712112546188336E-2</v>
      </c>
      <c r="AB188" s="23">
        <f>EXP(-LN(2)/2)*AB187+(1-EXP(-LN(2)/2))/(LN(2)/2)*V188*Y188*VLOOKUP('Données projet'!$B$9,Paramètres!$A$1:$I$89,3,0)*0.475*44/12</f>
        <v>6.4371160116610458E-23</v>
      </c>
      <c r="AC188" s="24">
        <f t="shared" si="163"/>
        <v>3.6712112546188336E-2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-5.4092197387944907E-14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293.996396026019</v>
      </c>
      <c r="AO188" s="62">
        <f t="shared" si="144"/>
        <v>152.23954167722536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-3.813056537183002E-14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218.24409784339861</v>
      </c>
      <c r="BJ188" s="62">
        <f t="shared" si="146"/>
        <v>118.89963447540509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3.5708217898006725E-2</v>
      </c>
      <c r="AB189" s="23">
        <f>EXP(-LN(2)/2)*AB188+(1-EXP(-LN(2)/2))/(LN(2)/2)*V189*Y189*VLOOKUP('Données projet'!$B$9,Paramètres!$A$1:$I$89,3,0)*0.475*44/12</f>
        <v>4.5517283831300287E-23</v>
      </c>
      <c r="AC189" s="24">
        <f t="shared" si="163"/>
        <v>3.5708217898006725E-2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-5.4092197387944907E-14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293.996396026019</v>
      </c>
      <c r="AO189" s="62">
        <f t="shared" si="144"/>
        <v>152.23954167722536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-3.813056537183002E-14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218.24409784339861</v>
      </c>
      <c r="BJ189" s="62">
        <f t="shared" si="146"/>
        <v>118.89963447540509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3.4731774801772163E-2</v>
      </c>
      <c r="AB190" s="23">
        <f>EXP(-LN(2)/2)*AB189+(1-EXP(-LN(2)/2))/(LN(2)/2)*V190*Y190*VLOOKUP('Données projet'!$B$9,Paramètres!$A$1:$I$89,3,0)*0.475*44/12</f>
        <v>3.2185580058305229E-23</v>
      </c>
      <c r="AC190" s="24">
        <f t="shared" si="163"/>
        <v>3.4731774801772163E-2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-5.4092197387944907E-14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293.996396026019</v>
      </c>
      <c r="AO190" s="62">
        <f t="shared" si="144"/>
        <v>152.23954167722536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-3.813056537183002E-14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218.24409784339861</v>
      </c>
      <c r="BJ190" s="62">
        <f t="shared" si="146"/>
        <v>118.89963447540509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3.3782032593353044E-2</v>
      </c>
      <c r="AB191" s="23">
        <f>EXP(-LN(2)/2)*AB190+(1-EXP(-LN(2)/2))/(LN(2)/2)*V191*Y191*VLOOKUP('Données projet'!$B$9,Paramètres!$A$1:$I$89,3,0)*0.475*44/12</f>
        <v>2.2758641915650144E-23</v>
      </c>
      <c r="AC191" s="24">
        <f t="shared" si="163"/>
        <v>3.3782032593353044E-2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-5.4092197387944907E-14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293.996396026019</v>
      </c>
      <c r="AO191" s="62">
        <f t="shared" si="144"/>
        <v>152.23954167722536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-3.813056537183002E-14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218.24409784339861</v>
      </c>
      <c r="BJ191" s="62">
        <f t="shared" si="146"/>
        <v>118.89963447540509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3.2858261135567918E-2</v>
      </c>
      <c r="AB192" s="23">
        <f>EXP(-LN(2)/2)*AB191+(1-EXP(-LN(2)/2))/(LN(2)/2)*V192*Y192*VLOOKUP('Données projet'!$B$9,Paramètres!$A$1:$I$89,3,0)*0.475*44/12</f>
        <v>1.6092790029152615E-23</v>
      </c>
      <c r="AC192" s="24">
        <f t="shared" si="163"/>
        <v>3.2858261135567918E-2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-5.4092197387944907E-14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293.996396026019</v>
      </c>
      <c r="AO192" s="62">
        <f t="shared" si="144"/>
        <v>152.23954167722536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-3.813056537183002E-14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218.24409784339861</v>
      </c>
      <c r="BJ192" s="62">
        <f t="shared" si="146"/>
        <v>118.89963447540509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3.1959750256874961E-2</v>
      </c>
      <c r="AB193" s="23">
        <f>EXP(-LN(2)/2)*AB192+(1-EXP(-LN(2)/2))/(LN(2)/2)*V193*Y193*VLOOKUP('Données projet'!$B$9,Paramètres!$A$1:$I$89,3,0)*0.475*44/12</f>
        <v>1.1379320957825072E-23</v>
      </c>
      <c r="AC193" s="24">
        <f t="shared" si="163"/>
        <v>3.1959750256874961E-2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-5.4092197387944907E-14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293.996396026019</v>
      </c>
      <c r="AO193" s="62">
        <f t="shared" si="144"/>
        <v>152.23954167722536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-3.813056537183002E-14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218.24409784339861</v>
      </c>
      <c r="BJ193" s="62">
        <f t="shared" si="146"/>
        <v>118.89963447540509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3.1085809205410493E-2</v>
      </c>
      <c r="AB194" s="23">
        <f>EXP(-LN(2)/2)*AB193+(1-EXP(-LN(2)/2))/(LN(2)/2)*V194*Y194*VLOOKUP('Données projet'!$B$9,Paramètres!$A$1:$I$89,3,0)*0.475*44/12</f>
        <v>8.0463950145763073E-24</v>
      </c>
      <c r="AC194" s="24">
        <f t="shared" si="163"/>
        <v>3.1085809205410493E-2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-5.4092197387944907E-14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293.996396026019</v>
      </c>
      <c r="AO194" s="62">
        <f t="shared" si="144"/>
        <v>152.23954167722536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-3.813056537183002E-14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218.24409784339861</v>
      </c>
      <c r="BJ194" s="62">
        <f t="shared" si="146"/>
        <v>118.89963447540509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3.0235766117956885E-2</v>
      </c>
      <c r="AB195" s="23">
        <f>EXP(-LN(2)/2)*AB194+(1-EXP(-LN(2)/2))/(LN(2)/2)*V195*Y195*VLOOKUP('Données projet'!$B$9,Paramètres!$A$1:$I$89,3,0)*0.475*44/12</f>
        <v>5.6896604789125359E-24</v>
      </c>
      <c r="AC195" s="24">
        <f t="shared" si="163"/>
        <v>3.0235766117956885E-2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-5.4092197387944907E-14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293.996396026019</v>
      </c>
      <c r="AO195" s="62">
        <f t="shared" si="144"/>
        <v>152.23954167722536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-3.813056537183002E-14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218.24409784339861</v>
      </c>
      <c r="BJ195" s="62">
        <f t="shared" si="146"/>
        <v>118.89963447540509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2.940896750343152E-2</v>
      </c>
      <c r="AB196" s="23">
        <f>EXP(-LN(2)/2)*AB195+(1-EXP(-LN(2)/2))/(LN(2)/2)*V196*Y196*VLOOKUP('Données projet'!$B$9,Paramètres!$A$1:$I$89,3,0)*0.475*44/12</f>
        <v>4.0231975072881537E-24</v>
      </c>
      <c r="AC196" s="24">
        <f t="shared" si="163"/>
        <v>2.940896750343152E-2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-5.4092197387944907E-14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293.996396026019</v>
      </c>
      <c r="AO196" s="62">
        <f t="shared" si="144"/>
        <v>152.23954167722536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-3.813056537183002E-14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218.24409784339861</v>
      </c>
      <c r="BJ196" s="62">
        <f t="shared" si="146"/>
        <v>118.89963447540509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2.8604777740499798E-2</v>
      </c>
      <c r="AB197" s="23">
        <f>EXP(-LN(2)/2)*AB196+(1-EXP(-LN(2)/2))/(LN(2)/2)*V197*Y197*VLOOKUP('Données projet'!$B$9,Paramètres!$A$1:$I$89,3,0)*0.475*44/12</f>
        <v>2.8448302394562679E-24</v>
      </c>
      <c r="AC197" s="24">
        <f t="shared" si="163"/>
        <v>2.8604777740499798E-2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-5.4092197387944907E-14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293.996396026019</v>
      </c>
      <c r="AO197" s="62">
        <f t="shared" ref="AO197:AO203" si="205">$AO$3</f>
        <v>152.23954167722536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-3.813056537183002E-14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218.24409784339861</v>
      </c>
      <c r="BJ197" s="62">
        <f t="shared" ref="BJ197:BJ203" si="206">$BJ$3</f>
        <v>118.89963447540509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2.7822578588925947E-2</v>
      </c>
      <c r="AB198" s="23">
        <f>EXP(-LN(2)/2)*AB197+(1-EXP(-LN(2)/2))/(LN(2)/2)*V198*Y198*VLOOKUP('Données projet'!$B$9,Paramètres!$A$1:$I$89,3,0)*0.475*44/12</f>
        <v>2.0115987536440768E-24</v>
      </c>
      <c r="AC198" s="24">
        <f t="shared" si="163"/>
        <v>2.7822578588925947E-2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-5.4092197387944907E-14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293.996396026019</v>
      </c>
      <c r="AO198" s="62">
        <f t="shared" si="205"/>
        <v>152.23954167722536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-3.813056537183002E-14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218.24409784339861</v>
      </c>
      <c r="BJ198" s="62">
        <f t="shared" si="206"/>
        <v>118.89963447540509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2.706176871428595E-2</v>
      </c>
      <c r="AB199" s="23">
        <f>EXP(-LN(2)/2)*AB198+(1-EXP(-LN(2)/2))/(LN(2)/2)*V199*Y199*VLOOKUP('Données projet'!$B$9,Paramètres!$A$1:$I$89,3,0)*0.475*44/12</f>
        <v>1.422415119728134E-24</v>
      </c>
      <c r="AC199" s="24">
        <f t="shared" si="163"/>
        <v>2.706176871428595E-2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-5.4092197387944907E-14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293.996396026019</v>
      </c>
      <c r="AO199" s="62">
        <f t="shared" si="205"/>
        <v>152.23954167722536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-3.813056537183002E-14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218.24409784339861</v>
      </c>
      <c r="BJ199" s="62">
        <f t="shared" si="206"/>
        <v>118.89963447540509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2.6321763225677235E-2</v>
      </c>
      <c r="AB200" s="23">
        <f>EXP(-LN(2)/2)*AB199+(1-EXP(-LN(2)/2))/(LN(2)/2)*V200*Y200*VLOOKUP('Données projet'!$B$9,Paramètres!$A$1:$I$89,3,0)*0.475*44/12</f>
        <v>1.0057993768220384E-24</v>
      </c>
      <c r="AC200" s="24">
        <f t="shared" si="163"/>
        <v>2.6321763225677235E-2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-5.4092197387944907E-14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293.996396026019</v>
      </c>
      <c r="AO200" s="62">
        <f t="shared" si="205"/>
        <v>152.23954167722536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-3.813056537183002E-14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218.24409784339861</v>
      </c>
      <c r="BJ200" s="62">
        <f t="shared" si="206"/>
        <v>118.89963447540509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2.5601993226069722E-2</v>
      </c>
      <c r="AB201" s="23">
        <f>EXP(-LN(2)/2)*AB200+(1-EXP(-LN(2)/2))/(LN(2)/2)*V201*Y201*VLOOKUP('Données projet'!$B$9,Paramètres!$A$1:$I$89,3,0)*0.475*44/12</f>
        <v>7.1120755986406699E-25</v>
      </c>
      <c r="AC201" s="24">
        <f t="shared" si="163"/>
        <v>2.5601993226069722E-2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-5.4092197387944907E-14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293.996396026019</v>
      </c>
      <c r="AO201" s="62">
        <f t="shared" si="205"/>
        <v>152.23954167722536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-3.813056537183002E-14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218.24409784339861</v>
      </c>
      <c r="BJ201" s="62">
        <f t="shared" si="206"/>
        <v>118.89963447540509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2.4901905374952536E-2</v>
      </c>
      <c r="AB202" s="23">
        <f>EXP(-LN(2)/2)*AB201+(1-EXP(-LN(2)/2))/(LN(2)/2)*V202*Y202*VLOOKUP('Données projet'!$B$9,Paramètres!$A$1:$I$89,3,0)*0.475*44/12</f>
        <v>5.0289968841101921E-25</v>
      </c>
      <c r="AC202" s="24">
        <f t="shared" si="163"/>
        <v>2.4901905374952536E-2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-5.4092197387944907E-14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293.996396026019</v>
      </c>
      <c r="AO202" s="62">
        <f t="shared" si="205"/>
        <v>152.23954167722536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-3.813056537183002E-14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218.24409784339861</v>
      </c>
      <c r="BJ202" s="62">
        <f t="shared" si="206"/>
        <v>118.89963447540509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2.4220961462940168E-2</v>
      </c>
      <c r="AB203" s="23">
        <f>EXP(-LN(2)/2)*AB202+(1-EXP(-LN(2)/2))/(LN(2)/2)*V203*Y203*VLOOKUP('Données projet'!$B$9,Paramètres!$A$1:$I$89,3,0)*0.475*44/12</f>
        <v>3.5560377993203349E-25</v>
      </c>
      <c r="AC203" s="24">
        <f t="shared" si="163"/>
        <v>2.4220961462940168E-2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-5.4092197387944907E-14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293.996396026019</v>
      </c>
      <c r="AO203" s="62">
        <f t="shared" si="205"/>
        <v>152.23954167722536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-3.813056537183002E-14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218.24409784339861</v>
      </c>
      <c r="BJ203" s="62">
        <f t="shared" si="206"/>
        <v>118.89963447540509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1.1457367676485573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5" sqref="M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0.72000000000000008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167.99500903399596</v>
      </c>
      <c r="G6" s="156">
        <f ca="1">F6*(100%-'Données projet'!$C$24)*(100%-'Données projet'!$C$25)*(100%-'Données projet'!$C$26)*(100%-'Données projet'!$C$27)</f>
        <v>143.63573272406651</v>
      </c>
      <c r="H6" s="157">
        <f>IF(OR('Données projet'!B9="",'Données projet'!C9="",'Données projet'!C9=0%),0,AVERAGE(Calculateur!$AC$3:$AC$33)*B6)</f>
        <v>0.82803399506709596</v>
      </c>
      <c r="I6" s="158">
        <f>H6*(100%-'Données projet'!$C$24)*(100%-'Données projet'!$C$25)*(100%-'Données projet'!$C$26)*(100%-'Données projet'!$C$27)</f>
        <v>0.70796906578236707</v>
      </c>
      <c r="J6" s="159">
        <f>IF(OR('Données projet'!B9="",'Données projet'!C9="",'Données projet'!C9=0%),0,SUM(Calculateur!$V$3:$V$33)*VLOOKUP('Données projet'!$B$9,Paramètres!$A$1:$I$89,9,0)*B6)</f>
        <v>5.2200000000000006</v>
      </c>
      <c r="K6" s="160">
        <f>J6*(100%-'Données projet'!$C$24)*(100%-'Données projet'!$C$25)*(100%-'Données projet'!$C$26)*(100%-'Données projet'!$C$27)</f>
        <v>4.4630999999999998</v>
      </c>
      <c r="L6" s="161">
        <f ca="1">G6+I6+K6</f>
        <v>148.80680178984889</v>
      </c>
      <c r="M6" s="25">
        <f ca="1">L6/B6</f>
        <v>206.67611359701232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0.11700000000000001</v>
      </c>
      <c r="C7" s="156">
        <f ca="1">IF(OR('Données projet'!B10="",'Données projet'!C10="",'Données projet'!C10=0%),0,Calculateur!AN3)</f>
        <v>293.996396026019</v>
      </c>
      <c r="D7" s="156">
        <f>IF(OR('Données projet'!B10="",'Données projet'!C10="",'Données projet'!C10=0%),0,Calculateur!AO3)</f>
        <v>152.23954167722536</v>
      </c>
      <c r="E7" s="156">
        <f t="shared" ref="E7:E15" ca="1" si="0">MIN(C7,D7)</f>
        <v>152.23954167722536</v>
      </c>
      <c r="F7" s="156">
        <f t="shared" ref="F7:F15" ca="1" si="1">E7*B7</f>
        <v>17.812026376235369</v>
      </c>
      <c r="G7" s="156">
        <f ca="1">F7*(100%-'Données projet'!$C$24)*(100%-'Données projet'!$C$25)*(100%-'Données projet'!$C$26)*(100%-'Données projet'!$C$27)</f>
        <v>15.229282551681241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15.229282551681241</v>
      </c>
      <c r="M7" s="25">
        <f ca="1">L7/B7</f>
        <v>130.16480813402768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Tilleul</v>
      </c>
      <c r="B8" s="163">
        <f>'Données projet'!D11</f>
        <v>6.3000000000000014E-2</v>
      </c>
      <c r="C8" s="156">
        <f ca="1">IF(OR('Données projet'!B11="",'Données projet'!C11="",'Données projet'!C11=0%),0,Calculateur!BI3)</f>
        <v>218.24409784339861</v>
      </c>
      <c r="D8" s="156">
        <f>IF(OR('Données projet'!B11="",'Données projet'!C11="",'Données projet'!C11=0%),0,Calculateur!BJ3)</f>
        <v>118.89963447540509</v>
      </c>
      <c r="E8" s="156">
        <f t="shared" ca="1" si="0"/>
        <v>118.89963447540509</v>
      </c>
      <c r="F8" s="156">
        <f t="shared" ca="1" si="1"/>
        <v>7.4906769719505224</v>
      </c>
      <c r="G8" s="156">
        <f ca="1">F8*(100%-'Données projet'!$C$24)*(100%-'Données projet'!$C$25)*(100%-'Données projet'!$C$26)*(100%-'Données projet'!$C$27)</f>
        <v>6.4045288110176966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6.4045288110176966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193.29771238218186</v>
      </c>
      <c r="G16" s="175">
        <f t="shared" ca="1" si="3"/>
        <v>165.26954408676545</v>
      </c>
      <c r="H16" s="176">
        <f t="shared" si="3"/>
        <v>0.82803399506709596</v>
      </c>
      <c r="I16" s="176">
        <f t="shared" si="3"/>
        <v>0.70796906578236707</v>
      </c>
      <c r="J16" s="177">
        <f t="shared" si="3"/>
        <v>5.2200000000000006</v>
      </c>
      <c r="K16" s="177">
        <f t="shared" si="3"/>
        <v>4.4630999999999998</v>
      </c>
      <c r="L16" s="178">
        <f t="shared" ca="1" si="3"/>
        <v>170.44061315254783</v>
      </c>
      <c r="M16" s="25">
        <f ca="1">L16/6.42</f>
        <v>26.548382110988758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Tilleul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5" zoomScale="90" zoomScaleNormal="90" workbookViewId="0">
      <selection activeCell="H76" sqref="H7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0.72000000000000008</v>
      </c>
      <c r="V10" s="189">
        <f>U10*T10</f>
        <v>413.83827397443952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254.54745096581652</v>
      </c>
      <c r="U11" s="190">
        <f>'Données projet'!D10</f>
        <v>0.11700000000000001</v>
      </c>
      <c r="V11" s="189">
        <f t="shared" ref="V11" si="0">U11*T11</f>
        <v>29.782051763000535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Tilleul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241.41580658119418</v>
      </c>
      <c r="U12" s="190">
        <f>'Données projet'!D11</f>
        <v>6.3000000000000014E-2</v>
      </c>
      <c r="V12" s="189">
        <f t="shared" ref="V12:V19" si="1">U12*T12</f>
        <v>15.209195814615237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866+3294</f>
        <v>4160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1030/0.9</f>
        <v>1144.4444444444443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630/0.9</f>
        <v>700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3</v>
      </c>
      <c r="I23" s="204">
        <v>70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-5936.7707725564642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700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-5936.7707725564642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92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92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92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92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92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92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92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92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92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92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92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92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92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92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92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92">
        <v>50</v>
      </c>
      <c r="D72" s="191">
        <f t="shared" si="4"/>
        <v>650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92">
        <v>50</v>
      </c>
      <c r="D73" s="191">
        <f t="shared" si="4"/>
        <v>11100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Tilleul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92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92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92">
        <v>10</v>
      </c>
      <c r="D87" s="191">
        <f t="shared" si="6"/>
        <v>130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92">
        <v>10</v>
      </c>
      <c r="D88" s="191">
        <f t="shared" si="6"/>
        <v>140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92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92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92">
        <v>15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92">
        <v>15</v>
      </c>
      <c r="D92" s="191">
        <f t="shared" si="6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92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92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92">
        <v>20</v>
      </c>
      <c r="D95" s="191">
        <f t="shared" si="6"/>
        <v>280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92">
        <v>20</v>
      </c>
      <c r="D96" s="191">
        <f t="shared" si="6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92">
        <v>20</v>
      </c>
      <c r="D97" s="191">
        <f t="shared" si="6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92">
        <v>20</v>
      </c>
      <c r="D98" s="191">
        <f t="shared" si="6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92">
        <v>30</v>
      </c>
      <c r="D99" s="191">
        <f t="shared" si="6"/>
        <v>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92">
        <v>30</v>
      </c>
      <c r="D100" s="191">
        <f t="shared" si="6"/>
        <v>390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92">
        <v>40</v>
      </c>
      <c r="D101" s="191">
        <f t="shared" si="6"/>
        <v>520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92">
        <v>40</v>
      </c>
      <c r="D102" s="191">
        <f t="shared" si="6"/>
        <v>520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92">
        <v>40</v>
      </c>
      <c r="D103" s="191">
        <f t="shared" si="6"/>
        <v>520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92">
        <v>40</v>
      </c>
      <c r="D104" s="191">
        <f t="shared" si="6"/>
        <v>8880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2024-10-17T14:39:20Z</dcterms:modified>
</cp:coreProperties>
</file>