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\\Bureautique\agences et bureaux\AGENCE CENTRE OUEST\_TIERS\_PROPRIETAIRES_\QUEFFELEC_Laurent--AD14694\ST ANTOINE DU ROCHER--AD14694P1\LBC Boisement--2023-AME-733\LBC Montage doss\Tech\"/>
    </mc:Choice>
  </mc:AlternateContent>
  <xr:revisionPtr revIDLastSave="0" documentId="13_ncr:1_{915AD6C8-70B8-4EDC-8FD1-A341CEED446F}" xr6:coauthVersionLast="47" xr6:coauthVersionMax="47" xr10:uidLastSave="{00000000-0000-0000-0000-000000000000}"/>
  <bookViews>
    <workbookView xWindow="-12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I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FE197" i="2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<sst xmlns="http://schemas.openxmlformats.org/spreadsheetml/2006/main" count="1175" uniqueCount="325">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</sst>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2.7088313151268779</c:v>
                </c:pt>
                <c:pt idx="2">
                  <c:v>3.1759658192571991</c:v>
                </c:pt>
                <c:pt idx="3">
                  <c:v>3.7239510345452889</c:v>
                </c:pt>
                <c:pt idx="4">
                  <c:v>4.3668284926065741</c:v>
                </c:pt>
                <c:pt idx="5">
                  <c:v>5.121086176557494</c:v>
                </c:pt>
                <c:pt idx="6">
                  <c:v>6.0060860356913262</c:v>
                </c:pt>
                <c:pt idx="7">
                  <c:v>7.0445664133771748</c:v>
                </c:pt>
                <c:pt idx="8">
                  <c:v>8.2632325483464424</c:v>
                </c:pt>
                <c:pt idx="9">
                  <c:v>9.6934506267378548</c:v>
                </c:pt>
                <c:pt idx="10">
                  <c:v>11.372063588342007</c:v>
                </c:pt>
                <c:pt idx="11">
                  <c:v>13.342350097699549</c:v>
                </c:pt>
                <c:pt idx="12">
                  <c:v>15.655151864141702</c:v>
                </c:pt>
                <c:pt idx="13">
                  <c:v>18.370198934667741</c:v>
                </c:pt>
                <c:pt idx="14">
                  <c:v>21.557667807622124</c:v>
                </c:pt>
                <c:pt idx="15">
                  <c:v>25.300013362247864</c:v>
                </c:pt>
                <c:pt idx="16">
                  <c:v>29.694122832732916</c:v>
                </c:pt>
                <c:pt idx="17">
                  <c:v>34.853848567680451</c:v>
                </c:pt>
                <c:pt idx="18">
                  <c:v>40.912986333473356</c:v>
                </c:pt>
                <c:pt idx="19">
                  <c:v>48.02877770938715</c:v>
                </c:pt>
                <c:pt idx="20">
                  <c:v>56.386028997445116</c:v>
                </c:pt>
                <c:pt idx="21">
                  <c:v>66.201955400518997</c:v>
                </c:pt>
                <c:pt idx="22">
                  <c:v>77.731878443261223</c:v>
                </c:pt>
                <c:pt idx="23">
                  <c:v>91.275927234569551</c:v>
                </c:pt>
                <c:pt idx="24">
                  <c:v>107.18692080086741</c:v>
                </c:pt>
                <c:pt idx="25">
                  <c:v>125.87964006712117</c:v>
                </c:pt>
                <c:pt idx="26">
                  <c:v>127.06595565661257</c:v>
                </c:pt>
                <c:pt idx="27">
                  <c:v>144.04161605661966</c:v>
                </c:pt>
                <c:pt idx="28">
                  <c:v>160.96936079546251</c:v>
                </c:pt>
                <c:pt idx="29">
                  <c:v>177.85494234060414</c:v>
                </c:pt>
                <c:pt idx="30">
                  <c:v>194.70292931794015</c:v>
                </c:pt>
                <c:pt idx="31">
                  <c:v>169.61345228889294</c:v>
                </c:pt>
                <c:pt idx="32">
                  <c:v>185.69564922944687</c:v>
                </c:pt>
                <c:pt idx="33">
                  <c:v>201.74532528316695</c:v>
                </c:pt>
                <c:pt idx="34">
                  <c:v>217.76543262779288</c:v>
                </c:pt>
                <c:pt idx="35">
                  <c:v>233.75845318467347</c:v>
                </c:pt>
                <c:pt idx="36">
                  <c:v>249.72650127853672</c:v>
                </c:pt>
                <c:pt idx="37">
                  <c:v>265.67139861401193</c:v>
                </c:pt>
                <c:pt idx="38">
                  <c:v>281.5947302821483</c:v>
                </c:pt>
                <c:pt idx="39">
                  <c:v>297.49788742006405</c:v>
                </c:pt>
                <c:pt idx="40">
                  <c:v>313.38210026249618</c:v>
                </c:pt>
                <c:pt idx="41">
                  <c:v>247.97507238738748</c:v>
                </c:pt>
                <c:pt idx="42">
                  <c:v>264.11677214797504</c:v>
                </c:pt>
                <c:pt idx="43">
                  <c:v>280.23622755830667</c:v>
                </c:pt>
                <c:pt idx="44">
                  <c:v>296.33489822464168</c:v>
                </c:pt>
                <c:pt idx="45">
                  <c:v>312.41407218540223</c:v>
                </c:pt>
                <c:pt idx="46">
                  <c:v>328.47489405645246</c:v>
                </c:pt>
                <c:pt idx="47">
                  <c:v>344.51838738035781</c:v>
                </c:pt>
                <c:pt idx="48">
                  <c:v>360.54547259299108</c:v>
                </c:pt>
                <c:pt idx="49">
                  <c:v>376.55698162745358</c:v>
                </c:pt>
                <c:pt idx="50">
                  <c:v>392.55366990377729</c:v>
                </c:pt>
                <c:pt idx="51">
                  <c:v>326.54079262774445</c:v>
                </c:pt>
                <c:pt idx="52">
                  <c:v>341.62020115511154</c:v>
                </c:pt>
                <c:pt idx="53">
                  <c:v>356.68497890922026</c:v>
                </c:pt>
                <c:pt idx="54">
                  <c:v>371.73583079258918</c:v>
                </c:pt>
                <c:pt idx="55">
                  <c:v>386.77339997206718</c:v>
                </c:pt>
                <c:pt idx="56">
                  <c:v>401.79827552592519</c:v>
                </c:pt>
                <c:pt idx="57">
                  <c:v>416.81099888731995</c:v>
                </c:pt>
                <c:pt idx="58">
                  <c:v>431.81206931097466</c:v>
                </c:pt>
                <c:pt idx="59">
                  <c:v>446.80194854062023</c:v>
                </c:pt>
                <c:pt idx="60">
                  <c:v>461.78106481747767</c:v>
                </c:pt>
                <c:pt idx="61">
                  <c:v>394.48001486506865</c:v>
                </c:pt>
                <c:pt idx="62">
                  <c:v>407.95878231757462</c:v>
                </c:pt>
                <c:pt idx="63">
                  <c:v>421.42793186976132</c:v>
                </c:pt>
                <c:pt idx="64">
                  <c:v>434.88781420496679</c:v>
                </c:pt>
                <c:pt idx="65">
                  <c:v>448.33875652973529</c:v>
                </c:pt>
                <c:pt idx="66">
                  <c:v>461.78106481747767</c:v>
                </c:pt>
                <c:pt idx="67">
                  <c:v>475.2150257772908</c:v>
                </c:pt>
                <c:pt idx="68">
                  <c:v>488.64090858857736</c:v>
                </c:pt>
                <c:pt idx="69">
                  <c:v>502.0589664351258</c:v>
                </c:pt>
                <c:pt idx="70">
                  <c:v>515.46943786668055</c:v>
                </c:pt>
                <c:pt idx="71">
                  <c:v>446.6098395921727</c:v>
                </c:pt>
                <c:pt idx="72">
                  <c:v>458.32527966923953</c:v>
                </c:pt>
                <c:pt idx="73">
                  <c:v>470.03432649602973</c:v>
                </c:pt>
                <c:pt idx="74">
                  <c:v>481.7371617829092</c:v>
                </c:pt>
                <c:pt idx="75">
                  <c:v>493.43395769164982</c:v>
                </c:pt>
                <c:pt idx="76">
                  <c:v>505.12487755644264</c:v>
                </c:pt>
                <c:pt idx="77">
                  <c:v>516.81007653469237</c:v>
                </c:pt>
                <c:pt idx="78">
                  <c:v>528.48970219589739</c:v>
                </c:pt>
                <c:pt idx="79">
                  <c:v>540.16389505577172</c:v>
                </c:pt>
                <c:pt idx="80">
                  <c:v>551.83278906179783</c:v>
                </c:pt>
                <c:pt idx="81">
                  <c:v>482.12075813367898</c:v>
                </c:pt>
                <c:pt idx="82">
                  <c:v>492.85884412246696</c:v>
                </c:pt>
                <c:pt idx="83">
                  <c:v>503.59197136026728</c:v>
                </c:pt>
                <c:pt idx="84">
                  <c:v>514.32026043494284</c:v>
                </c:pt>
                <c:pt idx="85">
                  <c:v>525.04382649327442</c:v>
                </c:pt>
                <c:pt idx="86">
                  <c:v>535.76277959494962</c:v>
                </c:pt>
                <c:pt idx="87">
                  <c:v>546.47722503675448</c:v>
                </c:pt>
                <c:pt idx="88">
                  <c:v>557.18726365001623</c:v>
                </c:pt>
                <c:pt idx="89">
                  <c:v>567.89299207399495</c:v>
                </c:pt>
                <c:pt idx="90">
                  <c:v>578.59450300758874</c:v>
                </c:pt>
                <c:pt idx="91">
                  <c:v>507.61564043595746</c:v>
                </c:pt>
                <c:pt idx="92">
                  <c:v>517.00159034875685</c:v>
                </c:pt>
                <c:pt idx="93">
                  <c:v>526.38394569812317</c:v>
                </c:pt>
                <c:pt idx="94">
                  <c:v>535.76277959494962</c:v>
                </c:pt>
                <c:pt idx="95">
                  <c:v>545.13816238142374</c:v>
                </c:pt>
                <c:pt idx="96">
                  <c:v>554.51016178271334</c:v>
                </c:pt>
                <c:pt idx="97">
                  <c:v>563.87884304786633</c:v>
                </c:pt>
                <c:pt idx="98">
                  <c:v>573.24426908085661</c:v>
                </c:pt>
                <c:pt idx="99">
                  <c:v>582.60650056262477</c:v>
                </c:pt>
                <c:pt idx="100">
                  <c:v>591.96559606486528</c:v>
                </c:pt>
                <c:pt idx="101">
                  <c:v>5.3075956424674458E-12</c:v>
                </c:pt>
                <c:pt idx="102">
                  <c:v>5.3075956424674458E-12</c:v>
                </c:pt>
                <c:pt idx="103">
                  <c:v>5.3075956424674458E-12</c:v>
                </c:pt>
                <c:pt idx="104">
                  <c:v>5.3075956424674458E-12</c:v>
                </c:pt>
                <c:pt idx="105">
                  <c:v>5.3075956424674458E-12</c:v>
                </c:pt>
                <c:pt idx="106">
                  <c:v>5.3075956424674458E-12</c:v>
                </c:pt>
                <c:pt idx="107">
                  <c:v>5.3075956424674458E-12</c:v>
                </c:pt>
                <c:pt idx="108">
                  <c:v>5.3075956424674458E-12</c:v>
                </c:pt>
                <c:pt idx="109">
                  <c:v>5.3075956424674458E-12</c:v>
                </c:pt>
                <c:pt idx="110">
                  <c:v>5.3075956424674458E-12</c:v>
                </c:pt>
                <c:pt idx="111">
                  <c:v>5.3075956424674458E-12</c:v>
                </c:pt>
                <c:pt idx="112">
                  <c:v>5.3075956424674458E-12</c:v>
                </c:pt>
                <c:pt idx="113">
                  <c:v>5.3075956424674458E-12</c:v>
                </c:pt>
                <c:pt idx="114">
                  <c:v>5.3075956424674458E-12</c:v>
                </c:pt>
                <c:pt idx="115">
                  <c:v>5.3075956424674458E-12</c:v>
                </c:pt>
                <c:pt idx="116">
                  <c:v>5.3075956424674458E-12</c:v>
                </c:pt>
                <c:pt idx="117">
                  <c:v>5.3075956424674458E-12</c:v>
                </c:pt>
                <c:pt idx="118">
                  <c:v>5.3075956424674458E-12</c:v>
                </c:pt>
                <c:pt idx="119">
                  <c:v>5.3075956424674458E-12</c:v>
                </c:pt>
                <c:pt idx="120">
                  <c:v>5.3075956424674458E-12</c:v>
                </c:pt>
                <c:pt idx="121">
                  <c:v>5.3075956424674458E-12</c:v>
                </c:pt>
                <c:pt idx="122">
                  <c:v>5.3075956424674458E-12</c:v>
                </c:pt>
                <c:pt idx="123">
                  <c:v>5.3075956424674458E-12</c:v>
                </c:pt>
                <c:pt idx="124">
                  <c:v>5.3075956424674458E-12</c:v>
                </c:pt>
                <c:pt idx="125">
                  <c:v>5.3075956424674458E-12</c:v>
                </c:pt>
                <c:pt idx="126">
                  <c:v>5.3075956424674458E-12</c:v>
                </c:pt>
                <c:pt idx="127">
                  <c:v>5.3075956424674458E-12</c:v>
                </c:pt>
                <c:pt idx="128">
                  <c:v>5.3075956424674458E-12</c:v>
                </c:pt>
                <c:pt idx="129">
                  <c:v>5.3075956424674458E-12</c:v>
                </c:pt>
                <c:pt idx="130">
                  <c:v>5.3075956424674458E-12</c:v>
                </c:pt>
                <c:pt idx="131">
                  <c:v>5.3075956424674458E-12</c:v>
                </c:pt>
                <c:pt idx="132">
                  <c:v>5.3075956424674458E-12</c:v>
                </c:pt>
                <c:pt idx="133">
                  <c:v>5.3075956424674458E-12</c:v>
                </c:pt>
                <c:pt idx="134">
                  <c:v>5.3075956424674458E-12</c:v>
                </c:pt>
                <c:pt idx="135">
                  <c:v>5.3075956424674458E-12</c:v>
                </c:pt>
                <c:pt idx="136">
                  <c:v>5.3075956424674458E-12</c:v>
                </c:pt>
                <c:pt idx="137">
                  <c:v>5.3075956424674458E-12</c:v>
                </c:pt>
                <c:pt idx="138">
                  <c:v>5.3075956424674458E-12</c:v>
                </c:pt>
                <c:pt idx="139">
                  <c:v>5.3075956424674458E-12</c:v>
                </c:pt>
                <c:pt idx="140">
                  <c:v>5.3075956424674458E-12</c:v>
                </c:pt>
                <c:pt idx="141">
                  <c:v>5.3075956424674458E-12</c:v>
                </c:pt>
                <c:pt idx="142">
                  <c:v>5.3075956424674458E-12</c:v>
                </c:pt>
                <c:pt idx="143">
                  <c:v>5.3075956424674458E-12</c:v>
                </c:pt>
                <c:pt idx="144">
                  <c:v>5.3075956424674458E-12</c:v>
                </c:pt>
                <c:pt idx="145">
                  <c:v>5.3075956424674458E-12</c:v>
                </c:pt>
                <c:pt idx="146">
                  <c:v>5.3075956424674458E-12</c:v>
                </c:pt>
                <c:pt idx="147">
                  <c:v>5.3075956424674458E-12</c:v>
                </c:pt>
                <c:pt idx="148">
                  <c:v>5.3075956424674458E-12</c:v>
                </c:pt>
                <c:pt idx="149">
                  <c:v>5.3075956424674458E-12</c:v>
                </c:pt>
                <c:pt idx="150">
                  <c:v>5.3075956424674458E-12</c:v>
                </c:pt>
                <c:pt idx="151">
                  <c:v>5.3075956424674458E-12</c:v>
                </c:pt>
                <c:pt idx="152">
                  <c:v>5.3075956424674458E-12</c:v>
                </c:pt>
                <c:pt idx="153">
                  <c:v>5.3075956424674458E-12</c:v>
                </c:pt>
                <c:pt idx="154">
                  <c:v>5.3075956424674458E-12</c:v>
                </c:pt>
                <c:pt idx="155">
                  <c:v>5.3075956424674458E-12</c:v>
                </c:pt>
                <c:pt idx="156">
                  <c:v>5.3075956424674458E-12</c:v>
                </c:pt>
                <c:pt idx="157">
                  <c:v>5.3075956424674458E-12</c:v>
                </c:pt>
                <c:pt idx="158">
                  <c:v>5.3075956424674458E-12</c:v>
                </c:pt>
                <c:pt idx="159">
                  <c:v>5.3075956424674458E-12</c:v>
                </c:pt>
                <c:pt idx="160">
                  <c:v>5.3075956424674458E-12</c:v>
                </c:pt>
                <c:pt idx="161">
                  <c:v>5.3075956424674458E-12</c:v>
                </c:pt>
                <c:pt idx="162">
                  <c:v>5.3075956424674458E-12</c:v>
                </c:pt>
                <c:pt idx="163">
                  <c:v>5.3075956424674458E-12</c:v>
                </c:pt>
                <c:pt idx="164">
                  <c:v>5.3075956424674458E-12</c:v>
                </c:pt>
                <c:pt idx="165">
                  <c:v>5.3075956424674458E-12</c:v>
                </c:pt>
                <c:pt idx="166">
                  <c:v>5.3075956424674458E-12</c:v>
                </c:pt>
                <c:pt idx="167">
                  <c:v>5.3075956424674458E-12</c:v>
                </c:pt>
                <c:pt idx="168">
                  <c:v>5.3075956424674458E-12</c:v>
                </c:pt>
                <c:pt idx="169">
                  <c:v>5.3075956424674458E-12</c:v>
                </c:pt>
                <c:pt idx="170">
                  <c:v>5.3075956424674458E-12</c:v>
                </c:pt>
                <c:pt idx="171">
                  <c:v>5.3075956424674458E-12</c:v>
                </c:pt>
                <c:pt idx="172">
                  <c:v>5.3075956424674458E-12</c:v>
                </c:pt>
                <c:pt idx="173">
                  <c:v>5.3075956424674458E-12</c:v>
                </c:pt>
                <c:pt idx="174">
                  <c:v>5.3075956424674458E-12</c:v>
                </c:pt>
                <c:pt idx="175">
                  <c:v>5.3075956424674458E-12</c:v>
                </c:pt>
                <c:pt idx="176">
                  <c:v>5.3075956424674458E-12</c:v>
                </c:pt>
                <c:pt idx="177">
                  <c:v>5.3075956424674458E-12</c:v>
                </c:pt>
                <c:pt idx="178">
                  <c:v>5.3075956424674458E-12</c:v>
                </c:pt>
                <c:pt idx="179">
                  <c:v>5.3075956424674458E-12</c:v>
                </c:pt>
                <c:pt idx="180">
                  <c:v>5.3075956424674458E-12</c:v>
                </c:pt>
                <c:pt idx="181">
                  <c:v>5.3075956424674458E-12</c:v>
                </c:pt>
                <c:pt idx="182">
                  <c:v>5.3075956424674458E-12</c:v>
                </c:pt>
                <c:pt idx="183">
                  <c:v>5.3075956424674458E-12</c:v>
                </c:pt>
                <c:pt idx="184">
                  <c:v>5.3075956424674458E-12</c:v>
                </c:pt>
                <c:pt idx="185">
                  <c:v>5.3075956424674458E-12</c:v>
                </c:pt>
                <c:pt idx="186">
                  <c:v>5.3075956424674458E-12</c:v>
                </c:pt>
                <c:pt idx="187">
                  <c:v>5.3075956424674458E-12</c:v>
                </c:pt>
                <c:pt idx="188">
                  <c:v>5.3075956424674458E-12</c:v>
                </c:pt>
                <c:pt idx="189">
                  <c:v>5.3075956424674458E-12</c:v>
                </c:pt>
                <c:pt idx="190">
                  <c:v>5.3075956424674458E-12</c:v>
                </c:pt>
                <c:pt idx="191">
                  <c:v>5.3075956424674458E-12</c:v>
                </c:pt>
                <c:pt idx="192">
                  <c:v>5.3075956424674458E-12</c:v>
                </c:pt>
                <c:pt idx="193">
                  <c:v>5.3075956424674458E-12</c:v>
                </c:pt>
                <c:pt idx="194">
                  <c:v>5.3075956424674458E-12</c:v>
                </c:pt>
                <c:pt idx="195">
                  <c:v>5.3075956424674458E-12</c:v>
                </c:pt>
                <c:pt idx="196">
                  <c:v>5.3075956424674458E-12</c:v>
                </c:pt>
                <c:pt idx="197">
                  <c:v>5.3075956424674458E-12</c:v>
                </c:pt>
                <c:pt idx="198">
                  <c:v>5.3075956424674458E-12</c:v>
                </c:pt>
                <c:pt idx="199">
                  <c:v>5.3075956424674458E-12</c:v>
                </c:pt>
                <c:pt idx="200">
                  <c:v>5.3075956424674458E-12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900528"/>
        <c:axId val="1927903248"/>
      </c:scatterChart>
      <c:valAx>
        <c:axId val="1927900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3248"/>
        <c:crosses val="autoZero"/>
        <c:crossBetween val="midCat"/>
      </c:valAx>
      <c:valAx>
        <c:axId val="192790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0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3504"/>
        <c:axId val="27528480"/>
      </c:scatterChart>
      <c:valAx>
        <c:axId val="2755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8480"/>
        <c:crosses val="autoZero"/>
        <c:crossBetween val="midCat"/>
      </c:valAx>
      <c:valAx>
        <c:axId val="2752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2.8437102362060824</c:v>
                </c:pt>
                <c:pt idx="2">
                  <c:v>3.334185045959853</c:v>
                </c:pt>
                <c:pt idx="3">
                  <c:v>3.9095634367808625</c:v>
                </c:pt>
                <c:pt idx="4">
                  <c:v>4.5845929576223758</c:v>
                </c:pt>
                <c:pt idx="5">
                  <c:v>5.3765909664207072</c:v>
                </c:pt>
                <c:pt idx="6">
                  <c:v>6.3058937577067757</c:v>
                </c:pt>
                <c:pt idx="7">
                  <c:v>7.3963843997570935</c:v>
                </c:pt>
                <c:pt idx="8">
                  <c:v>8.6761131098177131</c:v>
                </c:pt>
                <c:pt idx="9">
                  <c:v>10.178026431060688</c:v>
                </c:pt>
                <c:pt idx="10">
                  <c:v>11.940824339766083</c:v>
                </c:pt>
                <c:pt idx="11">
                  <c:v>14.009967781733563</c:v>
                </c:pt>
                <c:pt idx="12">
                  <c:v>16.438863102541085</c:v>
                </c:pt>
                <c:pt idx="13">
                  <c:v>19.290254502248803</c:v>
                </c:pt>
                <c:pt idx="14">
                  <c:v>22.637861135409764</c:v>
                </c:pt>
                <c:pt idx="15">
                  <c:v>26.568301937671219</c:v>
                </c:pt>
                <c:pt idx="16">
                  <c:v>31.183358862564273</c:v>
                </c:pt>
                <c:pt idx="17">
                  <c:v>36.602638158465716</c:v>
                </c:pt>
                <c:pt idx="18">
                  <c:v>42.966699844208229</c:v>
                </c:pt>
                <c:pt idx="19">
                  <c:v>50.440737932668497</c:v>
                </c:pt>
                <c:pt idx="20">
                  <c:v>59.218908534847664</c:v>
                </c:pt>
                <c:pt idx="21">
                  <c:v>69.529420141002802</c:v>
                </c:pt>
                <c:pt idx="22">
                  <c:v>81.640520577767887</c:v>
                </c:pt>
                <c:pt idx="23">
                  <c:v>95.867538919606773</c:v>
                </c:pt>
                <c:pt idx="24">
                  <c:v>112.58116862370046</c:v>
                </c:pt>
                <c:pt idx="25">
                  <c:v>132.21721110646135</c:v>
                </c:pt>
                <c:pt idx="26">
                  <c:v>133.46340555835863</c:v>
                </c:pt>
                <c:pt idx="27">
                  <c:v>151.29604478758739</c:v>
                </c:pt>
                <c:pt idx="28">
                  <c:v>169.07858491356984</c:v>
                </c:pt>
                <c:pt idx="29">
                  <c:v>186.81704053475559</c:v>
                </c:pt>
                <c:pt idx="30">
                  <c:v>204.51618846220958</c:v>
                </c:pt>
                <c:pt idx="31">
                  <c:v>178.15925645679488</c:v>
                </c:pt>
                <c:pt idx="32">
                  <c:v>195.05383828243905</c:v>
                </c:pt>
                <c:pt idx="33">
                  <c:v>211.91441729506622</c:v>
                </c:pt>
                <c:pt idx="34">
                  <c:v>228.74408019855966</c:v>
                </c:pt>
                <c:pt idx="35">
                  <c:v>245.54542201156008</c:v>
                </c:pt>
                <c:pt idx="36">
                  <c:v>262.32065340528169</c:v>
                </c:pt>
                <c:pt idx="37">
                  <c:v>279.07167909659762</c:v>
                </c:pt>
                <c:pt idx="38">
                  <c:v>295.80015640668853</c:v>
                </c:pt>
                <c:pt idx="39">
                  <c:v>312.50753986462513</c:v>
                </c:pt>
                <c:pt idx="40">
                  <c:v>329.19511576502617</c:v>
                </c:pt>
                <c:pt idx="41">
                  <c:v>260.48068416441271</c:v>
                </c:pt>
                <c:pt idx="42">
                  <c:v>277.43845031227971</c:v>
                </c:pt>
                <c:pt idx="43">
                  <c:v>294.37295846948024</c:v>
                </c:pt>
                <c:pt idx="44">
                  <c:v>311.28573475425907</c:v>
                </c:pt>
                <c:pt idx="45">
                  <c:v>328.17812589894368</c:v>
                </c:pt>
                <c:pt idx="46">
                  <c:v>345.05132867776109</c:v>
                </c:pt>
                <c:pt idx="47">
                  <c:v>361.90641327451817</c:v>
                </c:pt>
                <c:pt idx="48">
                  <c:v>378.74434206791733</c:v>
                </c:pt>
                <c:pt idx="49">
                  <c:v>395.56598490095615</c:v>
                </c:pt>
                <c:pt idx="50">
                  <c:v>412.37213161698145</c:v>
                </c:pt>
                <c:pt idx="51">
                  <c:v>343.01939274487268</c:v>
                </c:pt>
                <c:pt idx="52">
                  <c:v>358.86161044525875</c:v>
                </c:pt>
                <c:pt idx="53">
                  <c:v>374.68853067082676</c:v>
                </c:pt>
                <c:pt idx="54">
                  <c:v>390.5008904454059</c:v>
                </c:pt>
                <c:pt idx="55">
                  <c:v>406.29936224395669</c:v>
                </c:pt>
                <c:pt idx="56">
                  <c:v>422.08456198813013</c:v>
                </c:pt>
                <c:pt idx="57">
                  <c:v>437.8570557833487</c:v>
                </c:pt>
                <c:pt idx="58">
                  <c:v>453.61736563459635</c:v>
                </c:pt>
                <c:pt idx="59">
                  <c:v>469.36597432654679</c:v>
                </c:pt>
                <c:pt idx="60">
                  <c:v>485.10332961470664</c:v>
                </c:pt>
                <c:pt idx="61">
                  <c:v>414.39595763230864</c:v>
                </c:pt>
                <c:pt idx="62">
                  <c:v>428.55683512546597</c:v>
                </c:pt>
                <c:pt idx="63">
                  <c:v>442.70765644555968</c:v>
                </c:pt>
                <c:pt idx="64">
                  <c:v>456.84878825602203</c:v>
                </c:pt>
                <c:pt idx="65">
                  <c:v>470.98057267369012</c:v>
                </c:pt>
                <c:pt idx="66">
                  <c:v>485.10332961470664</c:v>
                </c:pt>
                <c:pt idx="67">
                  <c:v>499.2173588530556</c:v>
                </c:pt>
                <c:pt idx="68">
                  <c:v>513.3229418342263</c:v>
                </c:pt>
                <c:pt idx="69">
                  <c:v>527.42034327919771</c:v>
                </c:pt>
                <c:pt idx="70">
                  <c:v>541.50981260805509</c:v>
                </c:pt>
                <c:pt idx="71">
                  <c:v>469.16414122108534</c:v>
                </c:pt>
                <c:pt idx="72">
                  <c:v>481.4726087936786</c:v>
                </c:pt>
                <c:pt idx="73">
                  <c:v>493.7743917855334</c:v>
                </c:pt>
                <c:pt idx="74">
                  <c:v>506.06968018727429</c:v>
                </c:pt>
                <c:pt idx="75">
                  <c:v>518.3586540058169</c:v>
                </c:pt>
                <c:pt idx="76">
                  <c:v>530.64148401823695</c:v>
                </c:pt>
                <c:pt idx="77">
                  <c:v>542.91833245222074</c:v>
                </c:pt>
                <c:pt idx="78">
                  <c:v>555.18935360177886</c:v>
                </c:pt>
                <c:pt idx="79">
                  <c:v>567.45469438570751</c:v>
                </c:pt>
                <c:pt idx="80">
                  <c:v>579.71449485526807</c:v>
                </c:pt>
                <c:pt idx="81">
                  <c:v>506.47269652918249</c:v>
                </c:pt>
                <c:pt idx="82">
                  <c:v>517.75442325269762</c:v>
                </c:pt>
                <c:pt idx="83">
                  <c:v>529.03096526266279</c:v>
                </c:pt>
                <c:pt idx="84">
                  <c:v>540.30244864194208</c:v>
                </c:pt>
                <c:pt idx="85">
                  <c:v>551.56899378437504</c:v>
                </c:pt>
                <c:pt idx="86">
                  <c:v>562.83071576489897</c:v>
                </c:pt>
                <c:pt idx="87">
                  <c:v>574.08772467850952</c:v>
                </c:pt>
                <c:pt idx="88">
                  <c:v>585.34012595126114</c:v>
                </c:pt>
                <c:pt idx="89">
                  <c:v>596.58802062611471</c:v>
                </c:pt>
                <c:pt idx="90">
                  <c:v>607.83150562611206</c:v>
                </c:pt>
                <c:pt idx="91">
                  <c:v>533.25835775156099</c:v>
                </c:pt>
                <c:pt idx="92">
                  <c:v>543.1195433039519</c:v>
                </c:pt>
                <c:pt idx="93">
                  <c:v>552.97697049425039</c:v>
                </c:pt>
                <c:pt idx="94">
                  <c:v>562.83071576489897</c:v>
                </c:pt>
                <c:pt idx="95">
                  <c:v>572.68085266346907</c:v>
                </c:pt>
                <c:pt idx="96">
                  <c:v>582.52745200125969</c:v>
                </c:pt>
                <c:pt idx="97">
                  <c:v>592.37058200061529</c:v>
                </c:pt>
                <c:pt idx="98">
                  <c:v>602.21030843194683</c:v>
                </c:pt>
                <c:pt idx="99">
                  <c:v>612.04669474133027</c:v>
                </c:pt>
                <c:pt idx="100">
                  <c:v>621.87980216948142</c:v>
                </c:pt>
                <c:pt idx="101">
                  <c:v>5.5516601541318745E-12</c:v>
                </c:pt>
                <c:pt idx="102">
                  <c:v>5.5516601541318745E-12</c:v>
                </c:pt>
                <c:pt idx="103">
                  <c:v>5.5516601541318745E-12</c:v>
                </c:pt>
                <c:pt idx="104">
                  <c:v>5.5516601541318745E-12</c:v>
                </c:pt>
                <c:pt idx="105">
                  <c:v>5.5516601541318745E-12</c:v>
                </c:pt>
                <c:pt idx="106">
                  <c:v>5.5516601541318745E-12</c:v>
                </c:pt>
                <c:pt idx="107">
                  <c:v>5.5516601541318745E-12</c:v>
                </c:pt>
                <c:pt idx="108">
                  <c:v>5.5516601541318745E-12</c:v>
                </c:pt>
                <c:pt idx="109">
                  <c:v>5.5516601541318745E-12</c:v>
                </c:pt>
                <c:pt idx="110">
                  <c:v>5.5516601541318745E-12</c:v>
                </c:pt>
                <c:pt idx="111">
                  <c:v>5.5516601541318745E-12</c:v>
                </c:pt>
                <c:pt idx="112">
                  <c:v>5.5516601541318745E-12</c:v>
                </c:pt>
                <c:pt idx="113">
                  <c:v>5.5516601541318745E-12</c:v>
                </c:pt>
                <c:pt idx="114">
                  <c:v>5.5516601541318745E-12</c:v>
                </c:pt>
                <c:pt idx="115">
                  <c:v>5.5516601541318745E-12</c:v>
                </c:pt>
                <c:pt idx="116">
                  <c:v>5.5516601541318745E-12</c:v>
                </c:pt>
                <c:pt idx="117">
                  <c:v>5.5516601541318745E-12</c:v>
                </c:pt>
                <c:pt idx="118">
                  <c:v>5.5516601541318745E-12</c:v>
                </c:pt>
                <c:pt idx="119">
                  <c:v>5.5516601541318745E-12</c:v>
                </c:pt>
                <c:pt idx="120">
                  <c:v>5.5516601541318745E-12</c:v>
                </c:pt>
                <c:pt idx="121">
                  <c:v>5.5516601541318745E-12</c:v>
                </c:pt>
                <c:pt idx="122">
                  <c:v>5.5516601541318745E-12</c:v>
                </c:pt>
                <c:pt idx="123">
                  <c:v>5.5516601541318745E-12</c:v>
                </c:pt>
                <c:pt idx="124">
                  <c:v>5.5516601541318745E-12</c:v>
                </c:pt>
                <c:pt idx="125">
                  <c:v>5.5516601541318745E-12</c:v>
                </c:pt>
                <c:pt idx="126">
                  <c:v>5.5516601541318745E-12</c:v>
                </c:pt>
                <c:pt idx="127">
                  <c:v>5.5516601541318745E-12</c:v>
                </c:pt>
                <c:pt idx="128">
                  <c:v>5.5516601541318745E-12</c:v>
                </c:pt>
                <c:pt idx="129">
                  <c:v>5.5516601541318745E-12</c:v>
                </c:pt>
                <c:pt idx="130">
                  <c:v>5.5516601541318745E-12</c:v>
                </c:pt>
                <c:pt idx="131">
                  <c:v>5.5516601541318745E-12</c:v>
                </c:pt>
                <c:pt idx="132">
                  <c:v>5.5516601541318745E-12</c:v>
                </c:pt>
                <c:pt idx="133">
                  <c:v>5.5516601541318745E-12</c:v>
                </c:pt>
                <c:pt idx="134">
                  <c:v>5.5516601541318745E-12</c:v>
                </c:pt>
                <c:pt idx="135">
                  <c:v>5.5516601541318745E-12</c:v>
                </c:pt>
                <c:pt idx="136">
                  <c:v>5.5516601541318745E-12</c:v>
                </c:pt>
                <c:pt idx="137">
                  <c:v>5.5516601541318745E-12</c:v>
                </c:pt>
                <c:pt idx="138">
                  <c:v>5.5516601541318745E-12</c:v>
                </c:pt>
                <c:pt idx="139">
                  <c:v>5.5516601541318745E-12</c:v>
                </c:pt>
                <c:pt idx="140">
                  <c:v>5.5516601541318745E-12</c:v>
                </c:pt>
                <c:pt idx="141">
                  <c:v>5.5516601541318745E-12</c:v>
                </c:pt>
                <c:pt idx="142">
                  <c:v>5.5516601541318745E-12</c:v>
                </c:pt>
                <c:pt idx="143">
                  <c:v>5.5516601541318745E-12</c:v>
                </c:pt>
                <c:pt idx="144">
                  <c:v>5.5516601541318745E-12</c:v>
                </c:pt>
                <c:pt idx="145">
                  <c:v>5.5516601541318745E-12</c:v>
                </c:pt>
                <c:pt idx="146">
                  <c:v>5.5516601541318745E-12</c:v>
                </c:pt>
                <c:pt idx="147">
                  <c:v>5.5516601541318745E-12</c:v>
                </c:pt>
                <c:pt idx="148">
                  <c:v>5.5516601541318745E-12</c:v>
                </c:pt>
                <c:pt idx="149">
                  <c:v>5.5516601541318745E-12</c:v>
                </c:pt>
                <c:pt idx="150">
                  <c:v>5.5516601541318745E-12</c:v>
                </c:pt>
                <c:pt idx="151">
                  <c:v>5.5516601541318745E-12</c:v>
                </c:pt>
                <c:pt idx="152">
                  <c:v>5.5516601541318745E-12</c:v>
                </c:pt>
                <c:pt idx="153">
                  <c:v>5.5516601541318745E-12</c:v>
                </c:pt>
                <c:pt idx="154">
                  <c:v>5.5516601541318745E-12</c:v>
                </c:pt>
                <c:pt idx="155">
                  <c:v>5.5516601541318745E-12</c:v>
                </c:pt>
                <c:pt idx="156">
                  <c:v>5.5516601541318745E-12</c:v>
                </c:pt>
                <c:pt idx="157">
                  <c:v>5.5516601541318745E-12</c:v>
                </c:pt>
                <c:pt idx="158">
                  <c:v>5.5516601541318745E-12</c:v>
                </c:pt>
                <c:pt idx="159">
                  <c:v>5.5516601541318745E-12</c:v>
                </c:pt>
                <c:pt idx="160">
                  <c:v>5.5516601541318745E-12</c:v>
                </c:pt>
                <c:pt idx="161">
                  <c:v>5.5516601541318745E-12</c:v>
                </c:pt>
                <c:pt idx="162">
                  <c:v>5.5516601541318745E-12</c:v>
                </c:pt>
                <c:pt idx="163">
                  <c:v>5.5516601541318745E-12</c:v>
                </c:pt>
                <c:pt idx="164">
                  <c:v>5.5516601541318745E-12</c:v>
                </c:pt>
                <c:pt idx="165">
                  <c:v>5.5516601541318745E-12</c:v>
                </c:pt>
                <c:pt idx="166">
                  <c:v>5.5516601541318745E-12</c:v>
                </c:pt>
                <c:pt idx="167">
                  <c:v>5.5516601541318745E-12</c:v>
                </c:pt>
                <c:pt idx="168">
                  <c:v>5.5516601541318745E-12</c:v>
                </c:pt>
                <c:pt idx="169">
                  <c:v>5.5516601541318745E-12</c:v>
                </c:pt>
                <c:pt idx="170">
                  <c:v>5.5516601541318745E-12</c:v>
                </c:pt>
                <c:pt idx="171">
                  <c:v>5.5516601541318745E-12</c:v>
                </c:pt>
                <c:pt idx="172">
                  <c:v>5.5516601541318745E-12</c:v>
                </c:pt>
                <c:pt idx="173">
                  <c:v>5.5516601541318745E-12</c:v>
                </c:pt>
                <c:pt idx="174">
                  <c:v>5.5516601541318745E-12</c:v>
                </c:pt>
                <c:pt idx="175">
                  <c:v>5.5516601541318745E-12</c:v>
                </c:pt>
                <c:pt idx="176">
                  <c:v>5.5516601541318745E-12</c:v>
                </c:pt>
                <c:pt idx="177">
                  <c:v>5.5516601541318745E-12</c:v>
                </c:pt>
                <c:pt idx="178">
                  <c:v>5.5516601541318745E-12</c:v>
                </c:pt>
                <c:pt idx="179">
                  <c:v>5.5516601541318745E-12</c:v>
                </c:pt>
                <c:pt idx="180">
                  <c:v>5.5516601541318745E-12</c:v>
                </c:pt>
                <c:pt idx="181">
                  <c:v>5.5516601541318745E-12</c:v>
                </c:pt>
                <c:pt idx="182">
                  <c:v>5.5516601541318745E-12</c:v>
                </c:pt>
                <c:pt idx="183">
                  <c:v>5.5516601541318745E-12</c:v>
                </c:pt>
                <c:pt idx="184">
                  <c:v>5.5516601541318745E-12</c:v>
                </c:pt>
                <c:pt idx="185">
                  <c:v>5.5516601541318745E-12</c:v>
                </c:pt>
                <c:pt idx="186">
                  <c:v>5.5516601541318745E-12</c:v>
                </c:pt>
                <c:pt idx="187">
                  <c:v>5.5516601541318745E-12</c:v>
                </c:pt>
                <c:pt idx="188">
                  <c:v>5.5516601541318745E-12</c:v>
                </c:pt>
                <c:pt idx="189">
                  <c:v>5.5516601541318745E-12</c:v>
                </c:pt>
                <c:pt idx="190">
                  <c:v>5.5516601541318745E-12</c:v>
                </c:pt>
                <c:pt idx="191">
                  <c:v>5.5516601541318745E-12</c:v>
                </c:pt>
                <c:pt idx="192">
                  <c:v>5.5516601541318745E-12</c:v>
                </c:pt>
                <c:pt idx="193">
                  <c:v>5.5516601541318745E-12</c:v>
                </c:pt>
                <c:pt idx="194">
                  <c:v>5.5516601541318745E-12</c:v>
                </c:pt>
                <c:pt idx="195">
                  <c:v>5.5516601541318745E-12</c:v>
                </c:pt>
                <c:pt idx="196">
                  <c:v>5.5516601541318745E-12</c:v>
                </c:pt>
                <c:pt idx="197">
                  <c:v>5.5516601541318745E-12</c:v>
                </c:pt>
                <c:pt idx="198">
                  <c:v>5.5516601541318745E-12</c:v>
                </c:pt>
                <c:pt idx="199">
                  <c:v>5.5516601541318745E-12</c:v>
                </c:pt>
                <c:pt idx="200">
                  <c:v>5.5516601541318745E-12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1280"/>
        <c:axId val="1927892912"/>
      </c:scatterChart>
      <c:valAx>
        <c:axId val="1927891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2912"/>
        <c:crosses val="autoZero"/>
        <c:crossBetween val="midCat"/>
      </c:valAx>
      <c:valAx>
        <c:axId val="192789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1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2.3808965943350775</c:v>
                </c:pt>
                <c:pt idx="2">
                  <c:v>2.8304638911002047</c:v>
                </c:pt>
                <c:pt idx="3">
                  <c:v>3.3652355657623452</c:v>
                </c:pt>
                <c:pt idx="4">
                  <c:v>4.0014165674856983</c:v>
                </c:pt>
                <c:pt idx="5">
                  <c:v>4.7583039425111266</c:v>
                </c:pt>
                <c:pt idx="6">
                  <c:v>5.6588786371580904</c:v>
                </c:pt>
                <c:pt idx="7">
                  <c:v>6.730510885177341</c:v>
                </c:pt>
                <c:pt idx="8">
                  <c:v>8.0058010357886271</c:v>
                </c:pt>
                <c:pt idx="9">
                  <c:v>9.5235818943119295</c:v>
                </c:pt>
                <c:pt idx="10">
                  <c:v>11.330113677699131</c:v>
                </c:pt>
                <c:pt idx="11">
                  <c:v>13.480508690297002</c:v>
                </c:pt>
                <c:pt idx="12">
                  <c:v>16.040429989236795</c:v>
                </c:pt>
                <c:pt idx="13">
                  <c:v>19.088116858927716</c:v>
                </c:pt>
                <c:pt idx="14">
                  <c:v>22.716800118875877</c:v>
                </c:pt>
                <c:pt idx="15">
                  <c:v>27.037582469258226</c:v>
                </c:pt>
                <c:pt idx="16">
                  <c:v>32.182873617451598</c:v>
                </c:pt>
                <c:pt idx="17">
                  <c:v>38.310487283562729</c:v>
                </c:pt>
                <c:pt idx="18">
                  <c:v>45.608527900325306</c:v>
                </c:pt>
                <c:pt idx="19">
                  <c:v>54.301219555108467</c:v>
                </c:pt>
                <c:pt idx="20">
                  <c:v>64.655859248643353</c:v>
                </c:pt>
                <c:pt idx="21">
                  <c:v>76.991111797384278</c:v>
                </c:pt>
                <c:pt idx="22">
                  <c:v>91.686905796172638</c:v>
                </c:pt>
                <c:pt idx="23">
                  <c:v>109.19624031334928</c:v>
                </c:pt>
                <c:pt idx="24">
                  <c:v>130.05927199835185</c:v>
                </c:pt>
                <c:pt idx="25">
                  <c:v>154.92012393757065</c:v>
                </c:pt>
                <c:pt idx="26">
                  <c:v>131.46799611812648</c:v>
                </c:pt>
                <c:pt idx="27">
                  <c:v>155.59856479059454</c:v>
                </c:pt>
                <c:pt idx="28">
                  <c:v>179.64007820340893</c:v>
                </c:pt>
                <c:pt idx="29">
                  <c:v>203.60614736350442</c:v>
                </c:pt>
                <c:pt idx="30">
                  <c:v>227.50690659831915</c:v>
                </c:pt>
                <c:pt idx="31">
                  <c:v>203.94321057745549</c:v>
                </c:pt>
                <c:pt idx="32">
                  <c:v>220.7804177203171</c:v>
                </c:pt>
                <c:pt idx="33">
                  <c:v>237.58815254200749</c:v>
                </c:pt>
                <c:pt idx="34">
                  <c:v>254.36879359828689</c:v>
                </c:pt>
                <c:pt idx="35">
                  <c:v>271.12437982914287</c:v>
                </c:pt>
                <c:pt idx="36">
                  <c:v>287.85667749117107</c:v>
                </c:pt>
                <c:pt idx="37">
                  <c:v>304.56723069319668</c:v>
                </c:pt>
                <c:pt idx="38">
                  <c:v>321.25740024962448</c:v>
                </c:pt>
                <c:pt idx="39">
                  <c:v>337.92839403108081</c:v>
                </c:pt>
                <c:pt idx="40">
                  <c:v>354.58129100924572</c:v>
                </c:pt>
                <c:pt idx="41">
                  <c:v>314.08304469239323</c:v>
                </c:pt>
                <c:pt idx="42">
                  <c:v>326.9276331083118</c:v>
                </c:pt>
                <c:pt idx="43">
                  <c:v>339.76108010471484</c:v>
                </c:pt>
                <c:pt idx="44">
                  <c:v>352.5838658827509</c:v>
                </c:pt>
                <c:pt idx="45">
                  <c:v>365.39643285792187</c:v>
                </c:pt>
                <c:pt idx="46">
                  <c:v>378.19918988209503</c:v>
                </c:pt>
                <c:pt idx="47">
                  <c:v>390.99251586384486</c:v>
                </c:pt>
                <c:pt idx="48">
                  <c:v>403.77676289014653</c:v>
                </c:pt>
                <c:pt idx="49">
                  <c:v>416.55225893203902</c:v>
                </c:pt>
                <c:pt idx="50">
                  <c:v>429.31931020102007</c:v>
                </c:pt>
                <c:pt idx="51">
                  <c:v>387.50434170651448</c:v>
                </c:pt>
                <c:pt idx="52">
                  <c:v>395.47632010043384</c:v>
                </c:pt>
                <c:pt idx="53">
                  <c:v>403.44481659352101</c:v>
                </c:pt>
                <c:pt idx="54">
                  <c:v>411.40990969949053</c:v>
                </c:pt>
                <c:pt idx="55">
                  <c:v>419.37167464206527</c:v>
                </c:pt>
                <c:pt idx="56">
                  <c:v>427.33018355404846</c:v>
                </c:pt>
                <c:pt idx="57">
                  <c:v>435.28550566078701</c:v>
                </c:pt>
                <c:pt idx="58">
                  <c:v>443.23770744952009</c:v>
                </c:pt>
                <c:pt idx="59">
                  <c:v>451.18685282593475</c:v>
                </c:pt>
                <c:pt idx="60">
                  <c:v>459.1330032591132</c:v>
                </c:pt>
                <c:pt idx="61">
                  <c:v>419.03999993362049</c:v>
                </c:pt>
                <c:pt idx="62">
                  <c:v>423.68293333202695</c:v>
                </c:pt>
                <c:pt idx="63">
                  <c:v>428.32477170663691</c:v>
                </c:pt>
                <c:pt idx="64">
                  <c:v>432.96552861089231</c:v>
                </c:pt>
                <c:pt idx="65">
                  <c:v>437.60521728369713</c:v>
                </c:pt>
                <c:pt idx="66">
                  <c:v>442.2438506600493</c:v>
                </c:pt>
                <c:pt idx="67">
                  <c:v>446.88144138120327</c:v>
                </c:pt>
                <c:pt idx="68">
                  <c:v>451.51800180438886</c:v>
                </c:pt>
                <c:pt idx="69">
                  <c:v>456.15354401210919</c:v>
                </c:pt>
                <c:pt idx="70">
                  <c:v>460.78807982104087</c:v>
                </c:pt>
                <c:pt idx="71">
                  <c:v>465.42162079055788</c:v>
                </c:pt>
                <c:pt idx="72">
                  <c:v>470.05417823089664</c:v>
                </c:pt>
                <c:pt idx="73">
                  <c:v>474.68576321098425</c:v>
                </c:pt>
                <c:pt idx="74">
                  <c:v>479.31638656594328</c:v>
                </c:pt>
                <c:pt idx="75">
                  <c:v>483.94605890429278</c:v>
                </c:pt>
                <c:pt idx="76">
                  <c:v>3.5982663925596575E-12</c:v>
                </c:pt>
                <c:pt idx="77">
                  <c:v>3.5982663925596575E-12</c:v>
                </c:pt>
                <c:pt idx="78">
                  <c:v>3.5982663925596575E-12</c:v>
                </c:pt>
                <c:pt idx="79">
                  <c:v>3.5982663925596575E-12</c:v>
                </c:pt>
                <c:pt idx="80">
                  <c:v>3.5982663925596575E-12</c:v>
                </c:pt>
                <c:pt idx="81">
                  <c:v>3.5982663925596575E-12</c:v>
                </c:pt>
                <c:pt idx="82">
                  <c:v>3.5982663925596575E-12</c:v>
                </c:pt>
                <c:pt idx="83">
                  <c:v>3.5982663925596575E-12</c:v>
                </c:pt>
                <c:pt idx="84">
                  <c:v>3.5982663925596575E-12</c:v>
                </c:pt>
                <c:pt idx="85">
                  <c:v>3.5982663925596575E-12</c:v>
                </c:pt>
                <c:pt idx="86">
                  <c:v>3.5982663925596575E-12</c:v>
                </c:pt>
                <c:pt idx="87">
                  <c:v>3.5982663925596575E-12</c:v>
                </c:pt>
                <c:pt idx="88">
                  <c:v>3.5982663925596575E-12</c:v>
                </c:pt>
                <c:pt idx="89">
                  <c:v>3.5982663925596575E-12</c:v>
                </c:pt>
                <c:pt idx="90">
                  <c:v>3.5982663925596575E-12</c:v>
                </c:pt>
                <c:pt idx="91">
                  <c:v>3.5982663925596575E-12</c:v>
                </c:pt>
                <c:pt idx="92">
                  <c:v>3.5982663925596575E-12</c:v>
                </c:pt>
                <c:pt idx="93">
                  <c:v>3.5982663925596575E-12</c:v>
                </c:pt>
                <c:pt idx="94">
                  <c:v>3.5982663925596575E-12</c:v>
                </c:pt>
                <c:pt idx="95">
                  <c:v>3.5982663925596575E-12</c:v>
                </c:pt>
                <c:pt idx="96">
                  <c:v>3.5982663925596575E-12</c:v>
                </c:pt>
                <c:pt idx="97">
                  <c:v>3.5982663925596575E-12</c:v>
                </c:pt>
                <c:pt idx="98">
                  <c:v>3.5982663925596575E-12</c:v>
                </c:pt>
                <c:pt idx="99">
                  <c:v>3.5982663925596575E-12</c:v>
                </c:pt>
                <c:pt idx="100">
                  <c:v>3.5982663925596575E-12</c:v>
                </c:pt>
                <c:pt idx="101">
                  <c:v>3.5982663925596575E-12</c:v>
                </c:pt>
                <c:pt idx="102">
                  <c:v>3.5982663925596575E-12</c:v>
                </c:pt>
                <c:pt idx="103">
                  <c:v>3.5982663925596575E-12</c:v>
                </c:pt>
                <c:pt idx="104">
                  <c:v>3.5982663925596575E-12</c:v>
                </c:pt>
                <c:pt idx="105">
                  <c:v>3.5982663925596575E-12</c:v>
                </c:pt>
                <c:pt idx="106">
                  <c:v>3.5982663925596575E-12</c:v>
                </c:pt>
                <c:pt idx="107">
                  <c:v>3.5982663925596575E-12</c:v>
                </c:pt>
                <c:pt idx="108">
                  <c:v>3.5982663925596575E-12</c:v>
                </c:pt>
                <c:pt idx="109">
                  <c:v>3.5982663925596575E-12</c:v>
                </c:pt>
                <c:pt idx="110">
                  <c:v>3.5982663925596575E-12</c:v>
                </c:pt>
                <c:pt idx="111">
                  <c:v>3.5982663925596575E-12</c:v>
                </c:pt>
                <c:pt idx="112">
                  <c:v>3.5982663925596575E-12</c:v>
                </c:pt>
                <c:pt idx="113">
                  <c:v>3.5982663925596575E-12</c:v>
                </c:pt>
                <c:pt idx="114">
                  <c:v>3.5982663925596575E-12</c:v>
                </c:pt>
                <c:pt idx="115">
                  <c:v>3.5982663925596575E-12</c:v>
                </c:pt>
                <c:pt idx="116">
                  <c:v>3.5982663925596575E-12</c:v>
                </c:pt>
                <c:pt idx="117">
                  <c:v>3.5982663925596575E-12</c:v>
                </c:pt>
                <c:pt idx="118">
                  <c:v>3.5982663925596575E-12</c:v>
                </c:pt>
                <c:pt idx="119">
                  <c:v>3.5982663925596575E-12</c:v>
                </c:pt>
                <c:pt idx="120">
                  <c:v>3.5982663925596575E-12</c:v>
                </c:pt>
                <c:pt idx="121">
                  <c:v>3.5982663925596575E-12</c:v>
                </c:pt>
                <c:pt idx="122">
                  <c:v>3.5982663925596575E-12</c:v>
                </c:pt>
                <c:pt idx="123">
                  <c:v>3.5982663925596575E-12</c:v>
                </c:pt>
                <c:pt idx="124">
                  <c:v>3.5982663925596575E-12</c:v>
                </c:pt>
                <c:pt idx="125">
                  <c:v>3.5982663925596575E-12</c:v>
                </c:pt>
                <c:pt idx="126">
                  <c:v>3.5982663925596575E-12</c:v>
                </c:pt>
                <c:pt idx="127">
                  <c:v>3.5982663925596575E-12</c:v>
                </c:pt>
                <c:pt idx="128">
                  <c:v>3.5982663925596575E-12</c:v>
                </c:pt>
                <c:pt idx="129">
                  <c:v>3.5982663925596575E-12</c:v>
                </c:pt>
                <c:pt idx="130">
                  <c:v>3.5982663925596575E-12</c:v>
                </c:pt>
                <c:pt idx="131">
                  <c:v>3.5982663925596575E-12</c:v>
                </c:pt>
                <c:pt idx="132">
                  <c:v>3.5982663925596575E-12</c:v>
                </c:pt>
                <c:pt idx="133">
                  <c:v>3.5982663925596575E-12</c:v>
                </c:pt>
                <c:pt idx="134">
                  <c:v>3.5982663925596575E-12</c:v>
                </c:pt>
                <c:pt idx="135">
                  <c:v>3.5982663925596575E-12</c:v>
                </c:pt>
                <c:pt idx="136">
                  <c:v>3.5982663925596575E-12</c:v>
                </c:pt>
                <c:pt idx="137">
                  <c:v>3.5982663925596575E-12</c:v>
                </c:pt>
                <c:pt idx="138">
                  <c:v>3.5982663925596575E-12</c:v>
                </c:pt>
                <c:pt idx="139">
                  <c:v>3.5982663925596575E-12</c:v>
                </c:pt>
                <c:pt idx="140">
                  <c:v>3.5982663925596575E-12</c:v>
                </c:pt>
                <c:pt idx="141">
                  <c:v>3.5982663925596575E-12</c:v>
                </c:pt>
                <c:pt idx="142">
                  <c:v>3.5982663925596575E-12</c:v>
                </c:pt>
                <c:pt idx="143">
                  <c:v>3.5982663925596575E-12</c:v>
                </c:pt>
                <c:pt idx="144">
                  <c:v>3.5982663925596575E-12</c:v>
                </c:pt>
                <c:pt idx="145">
                  <c:v>3.5982663925596575E-12</c:v>
                </c:pt>
                <c:pt idx="146">
                  <c:v>3.5982663925596575E-12</c:v>
                </c:pt>
                <c:pt idx="147">
                  <c:v>3.5982663925596575E-12</c:v>
                </c:pt>
                <c:pt idx="148">
                  <c:v>3.5982663925596575E-12</c:v>
                </c:pt>
                <c:pt idx="149">
                  <c:v>3.5982663925596575E-12</c:v>
                </c:pt>
                <c:pt idx="150">
                  <c:v>3.5982663925596575E-12</c:v>
                </c:pt>
                <c:pt idx="151">
                  <c:v>3.5982663925596575E-12</c:v>
                </c:pt>
                <c:pt idx="152">
                  <c:v>3.5982663925596575E-12</c:v>
                </c:pt>
                <c:pt idx="153">
                  <c:v>3.5982663925596575E-12</c:v>
                </c:pt>
                <c:pt idx="154">
                  <c:v>3.5982663925596575E-12</c:v>
                </c:pt>
                <c:pt idx="155">
                  <c:v>3.5982663925596575E-12</c:v>
                </c:pt>
                <c:pt idx="156">
                  <c:v>3.5982663925596575E-12</c:v>
                </c:pt>
                <c:pt idx="157">
                  <c:v>3.5982663925596575E-12</c:v>
                </c:pt>
                <c:pt idx="158">
                  <c:v>3.5982663925596575E-12</c:v>
                </c:pt>
                <c:pt idx="159">
                  <c:v>3.5982663925596575E-12</c:v>
                </c:pt>
                <c:pt idx="160">
                  <c:v>3.5982663925596575E-12</c:v>
                </c:pt>
                <c:pt idx="161">
                  <c:v>3.5982663925596575E-12</c:v>
                </c:pt>
                <c:pt idx="162">
                  <c:v>3.5982663925596575E-12</c:v>
                </c:pt>
                <c:pt idx="163">
                  <c:v>3.5982663925596575E-12</c:v>
                </c:pt>
                <c:pt idx="164">
                  <c:v>3.5982663925596575E-12</c:v>
                </c:pt>
                <c:pt idx="165">
                  <c:v>3.5982663925596575E-12</c:v>
                </c:pt>
                <c:pt idx="166">
                  <c:v>3.5982663925596575E-12</c:v>
                </c:pt>
                <c:pt idx="167">
                  <c:v>3.5982663925596575E-12</c:v>
                </c:pt>
                <c:pt idx="168">
                  <c:v>3.5982663925596575E-12</c:v>
                </c:pt>
                <c:pt idx="169">
                  <c:v>3.5982663925596575E-12</c:v>
                </c:pt>
                <c:pt idx="170">
                  <c:v>3.5982663925596575E-12</c:v>
                </c:pt>
                <c:pt idx="171">
                  <c:v>3.5982663925596575E-12</c:v>
                </c:pt>
                <c:pt idx="172">
                  <c:v>3.5982663925596575E-12</c:v>
                </c:pt>
                <c:pt idx="173">
                  <c:v>3.5982663925596575E-12</c:v>
                </c:pt>
                <c:pt idx="174">
                  <c:v>3.5982663925596575E-12</c:v>
                </c:pt>
                <c:pt idx="175">
                  <c:v>3.5982663925596575E-12</c:v>
                </c:pt>
                <c:pt idx="176">
                  <c:v>3.5982663925596575E-12</c:v>
                </c:pt>
                <c:pt idx="177">
                  <c:v>3.5982663925596575E-12</c:v>
                </c:pt>
                <c:pt idx="178">
                  <c:v>3.5982663925596575E-12</c:v>
                </c:pt>
                <c:pt idx="179">
                  <c:v>3.5982663925596575E-12</c:v>
                </c:pt>
                <c:pt idx="180">
                  <c:v>3.5982663925596575E-12</c:v>
                </c:pt>
                <c:pt idx="181">
                  <c:v>3.5982663925596575E-12</c:v>
                </c:pt>
                <c:pt idx="182">
                  <c:v>3.5982663925596575E-12</c:v>
                </c:pt>
                <c:pt idx="183">
                  <c:v>3.5982663925596575E-12</c:v>
                </c:pt>
                <c:pt idx="184">
                  <c:v>3.5982663925596575E-12</c:v>
                </c:pt>
                <c:pt idx="185">
                  <c:v>3.5982663925596575E-12</c:v>
                </c:pt>
                <c:pt idx="186">
                  <c:v>3.5982663925596575E-12</c:v>
                </c:pt>
                <c:pt idx="187">
                  <c:v>3.5982663925596575E-12</c:v>
                </c:pt>
                <c:pt idx="188">
                  <c:v>3.5982663925596575E-12</c:v>
                </c:pt>
                <c:pt idx="189">
                  <c:v>3.5982663925596575E-12</c:v>
                </c:pt>
                <c:pt idx="190">
                  <c:v>3.5982663925596575E-12</c:v>
                </c:pt>
                <c:pt idx="191">
                  <c:v>3.5982663925596575E-12</c:v>
                </c:pt>
                <c:pt idx="192">
                  <c:v>3.5982663925596575E-12</c:v>
                </c:pt>
                <c:pt idx="193">
                  <c:v>3.5982663925596575E-12</c:v>
                </c:pt>
                <c:pt idx="194">
                  <c:v>3.5982663925596575E-12</c:v>
                </c:pt>
                <c:pt idx="195">
                  <c:v>3.5982663925596575E-12</c:v>
                </c:pt>
                <c:pt idx="196">
                  <c:v>3.5982663925596575E-12</c:v>
                </c:pt>
                <c:pt idx="197">
                  <c:v>3.5982663925596575E-12</c:v>
                </c:pt>
                <c:pt idx="198">
                  <c:v>3.5982663925596575E-12</c:v>
                </c:pt>
                <c:pt idx="199">
                  <c:v>3.5982663925596575E-12</c:v>
                </c:pt>
                <c:pt idx="200">
                  <c:v>3.5982663925596575E-12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6720"/>
        <c:axId val="1927897264"/>
      </c:scatterChart>
      <c:valAx>
        <c:axId val="1927896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7264"/>
        <c:crosses val="autoZero"/>
        <c:crossBetween val="midCat"/>
      </c:valAx>
      <c:valAx>
        <c:axId val="19278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6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4853200"/>
        <c:axId val="1934856464"/>
      </c:scatterChart>
      <c:valAx>
        <c:axId val="1934853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6464"/>
        <c:crosses val="autoZero"/>
        <c:crossBetween val="midCat"/>
      </c:valAx>
      <c:valAx>
        <c:axId val="1934856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3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5893504"/>
        <c:axId val="1926197264"/>
      </c:scatterChart>
      <c:valAx>
        <c:axId val="164589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6197264"/>
        <c:crosses val="autoZero"/>
        <c:crossBetween val="midCat"/>
      </c:valAx>
      <c:valAx>
        <c:axId val="19261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4589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0240"/>
        <c:axId val="27547520"/>
      </c:scatterChart>
      <c:valAx>
        <c:axId val="27550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7520"/>
        <c:crosses val="autoZero"/>
        <c:crossBetween val="midCat"/>
      </c:valAx>
      <c:valAx>
        <c:axId val="2754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0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8272"/>
        <c:axId val="27529024"/>
      </c:scatterChart>
      <c:valAx>
        <c:axId val="2753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9024"/>
        <c:crosses val="autoZero"/>
        <c:crossBetween val="midCat"/>
      </c:valAx>
      <c:valAx>
        <c:axId val="2752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6096"/>
        <c:axId val="27554592"/>
      </c:scatterChart>
      <c:valAx>
        <c:axId val="27536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4592"/>
        <c:crosses val="autoZero"/>
        <c:crossBetween val="midCat"/>
      </c:valAx>
      <c:valAx>
        <c:axId val="2755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6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42080"/>
        <c:axId val="27548064"/>
      </c:scatterChart>
      <c:valAx>
        <c:axId val="27542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8064"/>
        <c:crosses val="autoZero"/>
        <c:crossBetween val="midCat"/>
      </c:valAx>
      <c:valAx>
        <c:axId val="275480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2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4" t="s">
        <v>291</v>
      </c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294"/>
    </row>
    <row r="13" spans="2:13" ht="15" customHeight="1" x14ac:dyDescent="0.25">
      <c r="B13" s="294"/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294"/>
    </row>
    <row r="14" spans="2:13" ht="15" customHeight="1" x14ac:dyDescent="0.25">
      <c r="B14" s="294"/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294"/>
    </row>
    <row r="15" spans="2:13" ht="18.75" customHeight="1" x14ac:dyDescent="0.25">
      <c r="B15" s="294"/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</row>
    <row r="16" spans="2:13" ht="18.75" customHeight="1" x14ac:dyDescent="0.25">
      <c r="B16" s="294"/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</row>
    <row r="18" spans="2:13" ht="12" customHeight="1" x14ac:dyDescent="0.25">
      <c r="B18" s="294" t="s">
        <v>292</v>
      </c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</row>
    <row r="19" spans="2:13" ht="12" customHeight="1" x14ac:dyDescent="0.25">
      <c r="B19" s="294"/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</row>
    <row r="20" spans="2:13" ht="12" customHeight="1" x14ac:dyDescent="0.25">
      <c r="B20" s="294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</row>
    <row r="21" spans="2:13" ht="12" customHeight="1" x14ac:dyDescent="0.25">
      <c r="B21" s="294"/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94"/>
    </row>
    <row r="22" spans="2:13" ht="12" customHeight="1" x14ac:dyDescent="0.25">
      <c r="B22" s="294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</row>
    <row r="23" spans="2:13" ht="12" customHeight="1" x14ac:dyDescent="0.25">
      <c r="B23" s="294"/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</row>
    <row r="24" spans="2:13" ht="12" customHeight="1" x14ac:dyDescent="0.25"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</row>
    <row r="25" spans="2:13" ht="12" customHeight="1" x14ac:dyDescent="0.25">
      <c r="B25" s="294"/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</row>
    <row r="26" spans="2:13" ht="12" customHeight="1" x14ac:dyDescent="0.25">
      <c r="B26" s="294"/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294"/>
    </row>
    <row r="27" spans="2:13" ht="12" customHeight="1" x14ac:dyDescent="0.25">
      <c r="B27" s="294"/>
      <c r="C27" s="294"/>
      <c r="D27" s="294"/>
      <c r="E27" s="294"/>
      <c r="F27" s="294"/>
      <c r="G27" s="294"/>
      <c r="H27" s="294"/>
      <c r="I27" s="294"/>
      <c r="J27" s="294"/>
      <c r="K27" s="294"/>
      <c r="L27" s="294"/>
      <c r="M27" s="294"/>
    </row>
    <row r="28" spans="2:13" ht="12" customHeight="1" x14ac:dyDescent="0.25"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4"/>
    </row>
    <row r="29" spans="2:13" ht="12" customHeight="1" x14ac:dyDescent="0.25">
      <c r="B29" s="294"/>
      <c r="C29" s="294"/>
      <c r="D29" s="294"/>
      <c r="E29" s="294"/>
      <c r="F29" s="294"/>
      <c r="G29" s="294"/>
      <c r="H29" s="294"/>
      <c r="I29" s="294"/>
      <c r="J29" s="294"/>
      <c r="K29" s="294"/>
      <c r="L29" s="294"/>
      <c r="M29" s="294"/>
    </row>
    <row r="30" spans="2:13" ht="12" customHeight="1" x14ac:dyDescent="0.25">
      <c r="B30" s="294"/>
      <c r="C30" s="294"/>
      <c r="D30" s="294"/>
      <c r="E30" s="294"/>
      <c r="F30" s="294"/>
      <c r="G30" s="294"/>
      <c r="H30" s="294"/>
      <c r="I30" s="294"/>
      <c r="J30" s="294"/>
      <c r="K30" s="294"/>
      <c r="L30" s="294"/>
      <c r="M30" s="294"/>
    </row>
    <row r="31" spans="2:13" ht="12" customHeight="1" x14ac:dyDescent="0.25">
      <c r="B31" s="294"/>
      <c r="C31" s="294"/>
      <c r="D31" s="294"/>
      <c r="E31" s="294"/>
      <c r="F31" s="294"/>
      <c r="G31" s="294"/>
      <c r="H31" s="294"/>
      <c r="I31" s="294"/>
      <c r="J31" s="294"/>
      <c r="K31" s="294"/>
      <c r="L31" s="294"/>
      <c r="M31" s="29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55" zoomScale="80" zoomScaleNormal="80" workbookViewId="0">
      <selection activeCell="D94" sqref="D9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5" t="s">
        <v>190</v>
      </c>
      <c r="D1" s="295"/>
      <c r="E1" s="29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300" t="s">
        <v>192</v>
      </c>
      <c r="C3" s="301"/>
      <c r="D3" s="301"/>
      <c r="E3" s="301"/>
      <c r="F3" s="302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6" t="s">
        <v>231</v>
      </c>
      <c r="B5" s="306"/>
      <c r="C5" s="26">
        <v>5.5</v>
      </c>
      <c r="D5" s="307" t="s">
        <v>229</v>
      </c>
      <c r="E5" s="308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4" t="s">
        <v>226</v>
      </c>
      <c r="B7" s="304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0.83</v>
      </c>
      <c r="D9" s="36">
        <f t="shared" ref="D9:D18" si="0">C9*$C$5</f>
        <v>4.5649999999999995</v>
      </c>
      <c r="E9" s="37">
        <v>100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6</v>
      </c>
      <c r="C10" s="35">
        <v>5.6599999999999998E-2</v>
      </c>
      <c r="D10" s="36">
        <f t="shared" si="0"/>
        <v>0.31129999999999997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29</v>
      </c>
      <c r="C11" s="35">
        <v>5.6599999999999998E-2</v>
      </c>
      <c r="D11" s="36">
        <f t="shared" si="0"/>
        <v>0.31129999999999997</v>
      </c>
      <c r="E11" s="37">
        <v>75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>
        <v>5.6599999999999998E-2</v>
      </c>
      <c r="D12" s="36">
        <f t="shared" si="0"/>
        <v>0.31129999999999997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0.99979999999999991</v>
      </c>
      <c r="D19" s="41">
        <f>SUM(D9:D18)</f>
        <v>5.4988999999999999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3" t="s">
        <v>232</v>
      </c>
      <c r="B22" s="303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5" t="s">
        <v>227</v>
      </c>
      <c r="B30" s="305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6" t="s">
        <v>186</v>
      </c>
      <c r="D34" s="296"/>
      <c r="E34" s="297" t="s">
        <v>187</v>
      </c>
      <c r="F34" s="298"/>
      <c r="G34" s="298"/>
      <c r="H34" s="299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292">
        <v>25</v>
      </c>
      <c r="B36" s="293">
        <v>62</v>
      </c>
      <c r="C36" s="293">
        <v>1</v>
      </c>
      <c r="D36" s="293">
        <v>8</v>
      </c>
      <c r="E36" s="54"/>
      <c r="F36" s="54"/>
      <c r="G36" s="54">
        <v>0.4</v>
      </c>
      <c r="H36" s="54">
        <v>0.6</v>
      </c>
      <c r="I36" s="52">
        <f>IFERROR(B36/A36,"")</f>
        <v>2.48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292">
        <v>30</v>
      </c>
      <c r="B37" s="293">
        <v>97</v>
      </c>
      <c r="C37" s="293">
        <v>2</v>
      </c>
      <c r="D37" s="293">
        <v>21</v>
      </c>
      <c r="E37" s="54"/>
      <c r="F37" s="54"/>
      <c r="G37" s="54">
        <v>0.4</v>
      </c>
      <c r="H37" s="54">
        <v>0.6</v>
      </c>
      <c r="I37" s="56">
        <f t="shared" ref="I37:I45" si="1">IF(A37&lt;&gt;0,(B37-(B36-D36))/(A37-A36),"")</f>
        <v>8.6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292">
        <v>40</v>
      </c>
      <c r="B38" s="293">
        <v>158</v>
      </c>
      <c r="C38" s="293">
        <v>3</v>
      </c>
      <c r="D38" s="293">
        <v>42</v>
      </c>
      <c r="E38" s="54"/>
      <c r="F38" s="54"/>
      <c r="G38" s="54"/>
      <c r="H38" s="54"/>
      <c r="I38" s="56">
        <f t="shared" si="1"/>
        <v>8.1999999999999993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292">
        <v>50</v>
      </c>
      <c r="B39" s="293">
        <v>199</v>
      </c>
      <c r="C39" s="293">
        <v>4</v>
      </c>
      <c r="D39" s="293">
        <v>42</v>
      </c>
      <c r="E39" s="54"/>
      <c r="F39" s="54"/>
      <c r="G39" s="54"/>
      <c r="H39" s="54"/>
      <c r="I39" s="52">
        <f t="shared" si="1"/>
        <v>8.3000000000000007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292">
        <v>60</v>
      </c>
      <c r="B40" s="293">
        <v>235</v>
      </c>
      <c r="C40" s="293">
        <v>5</v>
      </c>
      <c r="D40" s="293">
        <v>42</v>
      </c>
      <c r="E40" s="54"/>
      <c r="F40" s="54"/>
      <c r="G40" s="54"/>
      <c r="H40" s="54"/>
      <c r="I40" s="52">
        <f t="shared" si="1"/>
        <v>7.8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292">
        <v>70</v>
      </c>
      <c r="B41" s="293">
        <v>263</v>
      </c>
      <c r="C41" s="293">
        <v>6</v>
      </c>
      <c r="D41" s="293">
        <v>42</v>
      </c>
      <c r="E41" s="54"/>
      <c r="F41" s="54"/>
      <c r="G41" s="54"/>
      <c r="H41" s="54"/>
      <c r="I41" s="56">
        <f t="shared" si="1"/>
        <v>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292">
        <v>80</v>
      </c>
      <c r="B42" s="293">
        <v>282</v>
      </c>
      <c r="C42" s="293">
        <v>7</v>
      </c>
      <c r="D42" s="293">
        <v>42</v>
      </c>
      <c r="E42" s="54"/>
      <c r="F42" s="54"/>
      <c r="G42" s="54"/>
      <c r="H42" s="54"/>
      <c r="I42" s="56">
        <f t="shared" si="1"/>
        <v>6.1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92">
        <v>90</v>
      </c>
      <c r="B43" s="292">
        <v>296</v>
      </c>
      <c r="C43" s="292">
        <v>8</v>
      </c>
      <c r="D43" s="292">
        <v>42</v>
      </c>
      <c r="E43" s="54"/>
      <c r="F43" s="54"/>
      <c r="G43" s="54"/>
      <c r="H43" s="54"/>
      <c r="I43" s="52">
        <f t="shared" si="1"/>
        <v>5.6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92">
        <v>100</v>
      </c>
      <c r="B44" s="292">
        <v>303</v>
      </c>
      <c r="C44" s="292" t="s">
        <v>324</v>
      </c>
      <c r="D44" s="292">
        <v>303</v>
      </c>
      <c r="E44" s="54"/>
      <c r="F44" s="54"/>
      <c r="G44" s="54"/>
      <c r="H44" s="54"/>
      <c r="I44" s="52">
        <f t="shared" si="1"/>
        <v>4.9000000000000004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293"/>
      <c r="C45" s="293"/>
      <c r="D45" s="29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293"/>
      <c r="C46" s="293"/>
      <c r="D46" s="293"/>
      <c r="E46" s="54"/>
      <c r="F46" s="54"/>
      <c r="G46" s="54"/>
      <c r="H46" s="54"/>
      <c r="I46" s="52" t="str">
        <f t="shared" ref="I46:I55" si="2">IF(A46&lt;&gt;0,(B46-(B45-D45))/(A46-A45),"")</f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293"/>
      <c r="C47" s="293"/>
      <c r="D47" s="293"/>
      <c r="E47" s="54"/>
      <c r="F47" s="54"/>
      <c r="G47" s="54"/>
      <c r="H47" s="54"/>
      <c r="I47" s="52" t="str">
        <f t="shared" si="2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293"/>
      <c r="C48" s="293"/>
      <c r="D48" s="293"/>
      <c r="E48" s="54"/>
      <c r="F48" s="54"/>
      <c r="G48" s="54"/>
      <c r="H48" s="54"/>
      <c r="I48" s="52" t="str">
        <f t="shared" si="2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293"/>
      <c r="C49" s="293"/>
      <c r="D49" s="293"/>
      <c r="E49" s="54"/>
      <c r="F49" s="54"/>
      <c r="G49" s="54"/>
      <c r="H49" s="54"/>
      <c r="I49" s="52" t="str">
        <f t="shared" si="2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292"/>
      <c r="C50" s="292"/>
      <c r="D50" s="292"/>
      <c r="E50" s="54"/>
      <c r="F50" s="54"/>
      <c r="G50" s="54"/>
      <c r="H50" s="54"/>
      <c r="I50" s="52" t="str">
        <f t="shared" si="2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292"/>
      <c r="C51" s="292"/>
      <c r="D51" s="292"/>
      <c r="E51" s="54"/>
      <c r="F51" s="54"/>
      <c r="G51" s="54"/>
      <c r="H51" s="54"/>
      <c r="I51" s="52" t="str">
        <f t="shared" si="2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2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2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2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2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Charme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6" t="s">
        <v>186</v>
      </c>
      <c r="D60" s="296"/>
      <c r="E60" s="297" t="s">
        <v>187</v>
      </c>
      <c r="F60" s="298"/>
      <c r="G60" s="298"/>
      <c r="H60" s="299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62</v>
      </c>
      <c r="C62" s="63">
        <v>1</v>
      </c>
      <c r="D62" s="63">
        <v>8</v>
      </c>
      <c r="E62" s="54"/>
      <c r="F62" s="54"/>
      <c r="G62" s="54">
        <v>0.4</v>
      </c>
      <c r="H62" s="54">
        <v>0.6</v>
      </c>
      <c r="I62" s="56">
        <f>IFERROR(B62/A62,"")</f>
        <v>2.48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97</v>
      </c>
      <c r="C63" s="63">
        <v>2</v>
      </c>
      <c r="D63" s="63">
        <v>21</v>
      </c>
      <c r="E63" s="54"/>
      <c r="F63" s="54"/>
      <c r="G63" s="54">
        <v>0.4</v>
      </c>
      <c r="H63" s="54">
        <v>0.6</v>
      </c>
      <c r="I63" s="52">
        <f>IF(A63&lt;&gt;0,(B63-(B62-D62))/(A63-A62),"")</f>
        <v>8.6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40</v>
      </c>
      <c r="B64" s="63">
        <v>158</v>
      </c>
      <c r="C64" s="63">
        <v>3</v>
      </c>
      <c r="D64" s="63">
        <v>42</v>
      </c>
      <c r="E64" s="54"/>
      <c r="F64" s="54"/>
      <c r="G64" s="54"/>
      <c r="H64" s="54"/>
      <c r="I64" s="52">
        <f>IF(A64&lt;&gt;0,(B64-(B63-D63))/(A64-A63),"")</f>
        <v>8.1999999999999993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50</v>
      </c>
      <c r="B65" s="63">
        <v>199</v>
      </c>
      <c r="C65" s="63">
        <v>4</v>
      </c>
      <c r="D65" s="63">
        <v>42</v>
      </c>
      <c r="E65" s="54"/>
      <c r="F65" s="54"/>
      <c r="G65" s="54"/>
      <c r="H65" s="54"/>
      <c r="I65" s="52">
        <f>IF(A65&lt;&gt;0,(B65-(B64-D64))/(A65-A64),"")</f>
        <v>8.3000000000000007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60</v>
      </c>
      <c r="B66" s="63">
        <v>235</v>
      </c>
      <c r="C66" s="63">
        <v>5</v>
      </c>
      <c r="D66" s="63">
        <v>42</v>
      </c>
      <c r="E66" s="54"/>
      <c r="F66" s="54"/>
      <c r="G66" s="54"/>
      <c r="H66" s="54"/>
      <c r="I66" s="52">
        <f t="shared" ref="I66:I81" si="3">IF(A66&lt;&gt;0,(B66-(B65-D65))/(A66-A65),"")</f>
        <v>7.8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70</v>
      </c>
      <c r="B67" s="63">
        <v>263</v>
      </c>
      <c r="C67" s="63">
        <v>6</v>
      </c>
      <c r="D67" s="63">
        <v>42</v>
      </c>
      <c r="E67" s="54"/>
      <c r="F67" s="54"/>
      <c r="G67" s="54"/>
      <c r="H67" s="54"/>
      <c r="I67" s="52">
        <f t="shared" si="3"/>
        <v>7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80</v>
      </c>
      <c r="B68" s="63">
        <v>282</v>
      </c>
      <c r="C68" s="63">
        <v>7</v>
      </c>
      <c r="D68" s="63">
        <v>42</v>
      </c>
      <c r="E68" s="54"/>
      <c r="F68" s="54"/>
      <c r="G68" s="54"/>
      <c r="H68" s="54"/>
      <c r="I68" s="52">
        <f t="shared" si="3"/>
        <v>6.1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90</v>
      </c>
      <c r="B69" s="53">
        <v>296</v>
      </c>
      <c r="C69" s="53">
        <v>8</v>
      </c>
      <c r="D69" s="53">
        <v>42</v>
      </c>
      <c r="E69" s="54"/>
      <c r="F69" s="54"/>
      <c r="G69" s="54"/>
      <c r="H69" s="54"/>
      <c r="I69" s="52">
        <f t="shared" si="3"/>
        <v>5.6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100</v>
      </c>
      <c r="B70" s="53">
        <v>303</v>
      </c>
      <c r="C70" s="53" t="s">
        <v>324</v>
      </c>
      <c r="D70" s="53">
        <v>303</v>
      </c>
      <c r="E70" s="54"/>
      <c r="F70" s="54"/>
      <c r="G70" s="54"/>
      <c r="H70" s="54"/>
      <c r="I70" s="52">
        <f t="shared" si="3"/>
        <v>4.9000000000000004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3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3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3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3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3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3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3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3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3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3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3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Merisier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6" t="s">
        <v>186</v>
      </c>
      <c r="D86" s="296"/>
      <c r="E86" s="297" t="s">
        <v>187</v>
      </c>
      <c r="F86" s="298"/>
      <c r="G86" s="298"/>
      <c r="H86" s="299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25</v>
      </c>
      <c r="B88" s="63">
        <v>89</v>
      </c>
      <c r="C88" s="63">
        <v>1</v>
      </c>
      <c r="D88" s="63">
        <v>28</v>
      </c>
      <c r="E88" s="54"/>
      <c r="F88" s="54"/>
      <c r="G88" s="54">
        <v>1</v>
      </c>
      <c r="H88" s="93"/>
      <c r="I88" s="56">
        <f>IFERROR(B88/A88,"")</f>
        <v>3.56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132</v>
      </c>
      <c r="C89" s="63">
        <v>2</v>
      </c>
      <c r="D89" s="63">
        <v>24</v>
      </c>
      <c r="E89" s="54"/>
      <c r="F89" s="54"/>
      <c r="G89" s="54">
        <v>1</v>
      </c>
      <c r="H89" s="93"/>
      <c r="I89" s="56">
        <f t="shared" ref="I89:I107" si="4">IF(A89&lt;&gt;0,(B89-(B88-D88))/(A89-A88),"")</f>
        <v>14.2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40</v>
      </c>
      <c r="B90" s="63">
        <v>208</v>
      </c>
      <c r="C90" s="63">
        <v>3</v>
      </c>
      <c r="D90" s="63">
        <v>32</v>
      </c>
      <c r="E90" s="93"/>
      <c r="F90" s="93"/>
      <c r="G90" s="93"/>
      <c r="H90" s="93"/>
      <c r="I90" s="56">
        <f t="shared" si="4"/>
        <v>10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50</v>
      </c>
      <c r="B91" s="63">
        <v>253</v>
      </c>
      <c r="C91" s="63">
        <v>4</v>
      </c>
      <c r="D91" s="63">
        <v>30</v>
      </c>
      <c r="E91" s="93"/>
      <c r="F91" s="93"/>
      <c r="G91" s="93"/>
      <c r="H91" s="93"/>
      <c r="I91" s="56">
        <f t="shared" si="4"/>
        <v>7.7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60</v>
      </c>
      <c r="B92" s="63">
        <v>271</v>
      </c>
      <c r="C92" s="63">
        <v>5</v>
      </c>
      <c r="D92" s="63">
        <v>27</v>
      </c>
      <c r="E92" s="93"/>
      <c r="F92" s="93"/>
      <c r="G92" s="93"/>
      <c r="H92" s="93"/>
      <c r="I92" s="56">
        <f t="shared" si="4"/>
        <v>4.8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75</v>
      </c>
      <c r="B93" s="63">
        <v>286</v>
      </c>
      <c r="C93" s="63" t="s">
        <v>324</v>
      </c>
      <c r="D93" s="63">
        <v>286</v>
      </c>
      <c r="E93" s="93"/>
      <c r="F93" s="93"/>
      <c r="G93" s="93"/>
      <c r="H93" s="93"/>
      <c r="I93" s="56">
        <f t="shared" si="4"/>
        <v>2.8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4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4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4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4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4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4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4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4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4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4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4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4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4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4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6" t="s">
        <v>186</v>
      </c>
      <c r="D112" s="296"/>
      <c r="E112" s="297" t="s">
        <v>187</v>
      </c>
      <c r="F112" s="298"/>
      <c r="G112" s="298"/>
      <c r="H112" s="299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5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5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5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5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5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5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5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5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5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5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5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5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5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5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5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5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5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5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5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6" t="s">
        <v>186</v>
      </c>
      <c r="D138" s="296"/>
      <c r="E138" s="297" t="s">
        <v>187</v>
      </c>
      <c r="F138" s="298"/>
      <c r="G138" s="298"/>
      <c r="H138" s="299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6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6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6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6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6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6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6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6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6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6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6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6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6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6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6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6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6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6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6" t="s">
        <v>186</v>
      </c>
      <c r="D164" s="296"/>
      <c r="E164" s="297" t="s">
        <v>187</v>
      </c>
      <c r="F164" s="298"/>
      <c r="G164" s="298"/>
      <c r="H164" s="299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7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7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7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7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7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7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7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7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7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7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7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7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7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7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7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7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7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7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7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6" t="s">
        <v>186</v>
      </c>
      <c r="D190" s="296"/>
      <c r="E190" s="297" t="s">
        <v>187</v>
      </c>
      <c r="F190" s="298"/>
      <c r="G190" s="298"/>
      <c r="H190" s="299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8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8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8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8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8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8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8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8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8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8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8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8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8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8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8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8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8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8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8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6" t="s">
        <v>186</v>
      </c>
      <c r="D216" s="296"/>
      <c r="E216" s="297" t="s">
        <v>187</v>
      </c>
      <c r="F216" s="298"/>
      <c r="G216" s="298"/>
      <c r="H216" s="299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9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9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9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9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9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9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9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9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9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9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9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9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9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9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9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9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9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9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9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6" t="s">
        <v>186</v>
      </c>
      <c r="D242" s="296"/>
      <c r="E242" s="297" t="s">
        <v>187</v>
      </c>
      <c r="F242" s="298"/>
      <c r="G242" s="298"/>
      <c r="H242" s="299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10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10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10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10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10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10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10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10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10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10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10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10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10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10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10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10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10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6" t="s">
        <v>186</v>
      </c>
      <c r="D268" s="296"/>
      <c r="E268" s="297" t="s">
        <v>187</v>
      </c>
      <c r="F268" s="298"/>
      <c r="G268" s="298"/>
      <c r="H268" s="299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1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1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1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1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1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1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1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1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1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1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1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1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1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1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1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1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1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1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7" sqref="B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10" t="s">
        <v>191</v>
      </c>
      <c r="C2" s="311"/>
      <c r="D2" s="311"/>
      <c r="E2" s="311"/>
      <c r="F2" s="311"/>
      <c r="G2" s="312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9"/>
      <c r="C4" s="309"/>
      <c r="D4" s="309"/>
      <c r="E4" s="309"/>
      <c r="F4" s="309"/>
      <c r="G4" s="309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6" t="s">
        <v>176</v>
      </c>
      <c r="C1" s="317"/>
      <c r="D1" s="317"/>
      <c r="E1" s="317"/>
      <c r="F1" s="317"/>
      <c r="G1" s="317"/>
      <c r="H1" s="318"/>
      <c r="I1" s="313" t="str">
        <f>IF('Données projet'!$B$9="","",'Données projet'!$B$9)</f>
        <v>Chêne sessile</v>
      </c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5"/>
      <c r="AD1" s="314" t="str">
        <f>IF('Données projet'!$B$10="","",'Données projet'!$B$10)</f>
        <v>Charme</v>
      </c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  <c r="AU1" s="314"/>
      <c r="AV1" s="314"/>
      <c r="AW1" s="314"/>
      <c r="AX1" s="315"/>
      <c r="AY1" s="313" t="str">
        <f>IF('Données projet'!$B$11="","",'Données projet'!$B$11)</f>
        <v>Merisier</v>
      </c>
      <c r="AZ1" s="314"/>
      <c r="BA1" s="314"/>
      <c r="BB1" s="314"/>
      <c r="BC1" s="314"/>
      <c r="BD1" s="314"/>
      <c r="BE1" s="314"/>
      <c r="BF1" s="314"/>
      <c r="BG1" s="314"/>
      <c r="BH1" s="314"/>
      <c r="BI1" s="314"/>
      <c r="BJ1" s="314"/>
      <c r="BK1" s="314"/>
      <c r="BL1" s="314"/>
      <c r="BM1" s="314"/>
      <c r="BN1" s="314"/>
      <c r="BO1" s="314"/>
      <c r="BP1" s="314"/>
      <c r="BQ1" s="314"/>
      <c r="BR1" s="314"/>
      <c r="BS1" s="315"/>
      <c r="BT1" s="313" t="str">
        <f>IF('Données projet'!$B$12="","",'Données projet'!$B$12)</f>
        <v/>
      </c>
      <c r="BU1" s="314"/>
      <c r="BV1" s="314"/>
      <c r="BW1" s="314"/>
      <c r="BX1" s="314"/>
      <c r="BY1" s="314"/>
      <c r="BZ1" s="314"/>
      <c r="CA1" s="314"/>
      <c r="CB1" s="314"/>
      <c r="CC1" s="314"/>
      <c r="CD1" s="314"/>
      <c r="CE1" s="314"/>
      <c r="CF1" s="314"/>
      <c r="CG1" s="314"/>
      <c r="CH1" s="314"/>
      <c r="CI1" s="314"/>
      <c r="CJ1" s="314"/>
      <c r="CK1" s="314"/>
      <c r="CL1" s="314"/>
      <c r="CM1" s="314"/>
      <c r="CN1" s="315"/>
      <c r="CO1" s="313" t="str">
        <f>IF('Données projet'!$B$13="","",'Données projet'!$B$13)</f>
        <v/>
      </c>
      <c r="CP1" s="314"/>
      <c r="CQ1" s="314"/>
      <c r="CR1" s="314"/>
      <c r="CS1" s="314"/>
      <c r="CT1" s="314"/>
      <c r="CU1" s="314"/>
      <c r="CV1" s="314"/>
      <c r="CW1" s="314"/>
      <c r="CX1" s="314"/>
      <c r="CY1" s="314"/>
      <c r="CZ1" s="314"/>
      <c r="DA1" s="314"/>
      <c r="DB1" s="314"/>
      <c r="DC1" s="314"/>
      <c r="DD1" s="314"/>
      <c r="DE1" s="314"/>
      <c r="DF1" s="314"/>
      <c r="DG1" s="314"/>
      <c r="DH1" s="314"/>
      <c r="DI1" s="315"/>
      <c r="DJ1" s="313" t="str">
        <f>IF('Données projet'!$B$14="","",'Données projet'!$B$14)</f>
        <v/>
      </c>
      <c r="DK1" s="314"/>
      <c r="DL1" s="314"/>
      <c r="DM1" s="314"/>
      <c r="DN1" s="314"/>
      <c r="DO1" s="314"/>
      <c r="DP1" s="314"/>
      <c r="DQ1" s="314"/>
      <c r="DR1" s="314"/>
      <c r="DS1" s="314"/>
      <c r="DT1" s="314"/>
      <c r="DU1" s="314"/>
      <c r="DV1" s="314"/>
      <c r="DW1" s="314"/>
      <c r="DX1" s="314"/>
      <c r="DY1" s="314"/>
      <c r="DZ1" s="314"/>
      <c r="EA1" s="314"/>
      <c r="EB1" s="314"/>
      <c r="EC1" s="314"/>
      <c r="ED1" s="315"/>
      <c r="EE1" s="313" t="str">
        <f>IF('Données projet'!$B$15="","",'Données projet'!$B$15)</f>
        <v/>
      </c>
      <c r="EF1" s="314"/>
      <c r="EG1" s="314"/>
      <c r="EH1" s="314"/>
      <c r="EI1" s="314"/>
      <c r="EJ1" s="314"/>
      <c r="EK1" s="314"/>
      <c r="EL1" s="314"/>
      <c r="EM1" s="314"/>
      <c r="EN1" s="314"/>
      <c r="EO1" s="314"/>
      <c r="EP1" s="314"/>
      <c r="EQ1" s="314"/>
      <c r="ER1" s="314"/>
      <c r="ES1" s="314"/>
      <c r="ET1" s="314"/>
      <c r="EU1" s="314"/>
      <c r="EV1" s="314"/>
      <c r="EW1" s="314"/>
      <c r="EX1" s="314"/>
      <c r="EY1" s="315"/>
      <c r="EZ1" s="313" t="str">
        <f>IF('Données projet'!$B$16="","",'Données projet'!$B$16)</f>
        <v/>
      </c>
      <c r="FA1" s="314"/>
      <c r="FB1" s="314"/>
      <c r="FC1" s="314"/>
      <c r="FD1" s="314"/>
      <c r="FE1" s="314"/>
      <c r="FF1" s="314"/>
      <c r="FG1" s="314"/>
      <c r="FH1" s="314"/>
      <c r="FI1" s="314"/>
      <c r="FJ1" s="314"/>
      <c r="FK1" s="314"/>
      <c r="FL1" s="314"/>
      <c r="FM1" s="314"/>
      <c r="FN1" s="314"/>
      <c r="FO1" s="314"/>
      <c r="FP1" s="314"/>
      <c r="FQ1" s="314"/>
      <c r="FR1" s="314"/>
      <c r="FS1" s="314"/>
      <c r="FT1" s="315"/>
      <c r="FU1" s="313" t="str">
        <f>IF('Données projet'!$B$17="","",'Données projet'!$B$17)</f>
        <v/>
      </c>
      <c r="FV1" s="314"/>
      <c r="FW1" s="314"/>
      <c r="FX1" s="314"/>
      <c r="FY1" s="314"/>
      <c r="FZ1" s="314"/>
      <c r="GA1" s="314"/>
      <c r="GB1" s="314"/>
      <c r="GC1" s="314"/>
      <c r="GD1" s="314"/>
      <c r="GE1" s="314"/>
      <c r="GF1" s="314"/>
      <c r="GG1" s="314"/>
      <c r="GH1" s="314"/>
      <c r="GI1" s="314"/>
      <c r="GJ1" s="314"/>
      <c r="GK1" s="314"/>
      <c r="GL1" s="314"/>
      <c r="GM1" s="314"/>
      <c r="GN1" s="314"/>
      <c r="GO1" s="315"/>
      <c r="GP1" s="313" t="str">
        <f>IF('Données projet'!$B$18="","",'Données projet'!$B$18)</f>
        <v/>
      </c>
      <c r="GQ1" s="314"/>
      <c r="GR1" s="314"/>
      <c r="GS1" s="314"/>
      <c r="GT1" s="314"/>
      <c r="GU1" s="314"/>
      <c r="GV1" s="314"/>
      <c r="GW1" s="314"/>
      <c r="GX1" s="314"/>
      <c r="GY1" s="314"/>
      <c r="GZ1" s="314"/>
      <c r="HA1" s="314"/>
      <c r="HB1" s="314"/>
      <c r="HC1" s="314"/>
      <c r="HD1" s="314"/>
      <c r="HE1" s="314"/>
      <c r="HF1" s="314"/>
      <c r="HG1" s="314"/>
      <c r="HH1" s="314"/>
      <c r="HI1" s="314"/>
      <c r="HJ1" s="315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373.32387393685957</v>
      </c>
      <c r="T3" s="62">
        <f>IF('Données projet'!E9&gt;30,$R$33-$H$33,LOOKUP('Données projet'!$E$9,$A$3:$A$203,R3:R203)-LOOKUP('Données projet'!$E$9,$A$3:$A$203,$H$3:$H$203))</f>
        <v>250.47702091764879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389.09361178264629</v>
      </c>
      <c r="AO3" s="62">
        <f>IF('Données projet'!E10&gt;30,$AM$33-$H$33,LOOKUP('Données projet'!$E$10,$A$3:$A$203,AM3:AM203)-LOOKUP('Données projet'!$E$10,$A$3:$A$203,$H$3:$H$203))</f>
        <v>260.29028006191822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306.25520286004314</v>
      </c>
      <c r="BJ3" s="62">
        <f>IF('Données projet'!E11&gt;30,$BH$33-$H$33,LOOKUP('Données projet'!$E$11,$A$3:$A$203,BH3:BH203)-LOOKUP('Données projet'!$E$11,$A$3:$A$203,$H$3:$H$203))</f>
        <v>283.28099819802776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2.48</v>
      </c>
      <c r="N4" s="14">
        <f>IF('Données projet'!$A$36&gt;35,N3+M4-V3,IF(A4&lt;'Données projet'!$A$36,$K$205^A4,IF(A4='Données projet'!$A$36,'Données projet'!$B$36,N3+M4-V3)))</f>
        <v>1.1794938141711815</v>
      </c>
      <c r="O4" s="14">
        <f>N4*VLOOKUP('Données projet'!$B$9,Paramètres!$A$1:$I$89,3,0)*VLOOKUP('Données projet'!$B$9,Paramètres!$A$1:$I$89,5,0)</f>
        <v>1.0672060030620851</v>
      </c>
      <c r="P4" s="14">
        <f>EXP(-1.0587+0.8836*LN(O4)+0.284)</f>
        <v>0.48810384294377773</v>
      </c>
      <c r="Q4" s="22">
        <f t="shared" ref="Q4:Q34" si="2">(O4+P4)*0.475*44/12</f>
        <v>2.7088313151268779</v>
      </c>
      <c r="R4" s="62">
        <f t="shared" si="0"/>
        <v>170.52126526805071</v>
      </c>
      <c r="S4" s="62">
        <f ca="1">AVERAGE(OFFSET($R$3,0,0,'Données projet'!$E$9+1,1))-AVERAGE(OFFSET($H$3,0,0,'Données projet'!$E$9+1,1))</f>
        <v>373.32387393685957</v>
      </c>
      <c r="T4" s="62">
        <f>$T$3</f>
        <v>250.47702091764879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2.48</v>
      </c>
      <c r="AI4" s="14">
        <f>IF('Données projet'!$A$62&gt;35,AI3+AH4-AQ3,IF(A4&lt;'Données projet'!$A$62,$AF$205^A4,IF(A4='Données projet'!$A$62,'Données projet'!$B$62,AI3+AH4-AQ3)))</f>
        <v>1.1794938141711815</v>
      </c>
      <c r="AJ4" s="14">
        <f>AI4*VLOOKUP('Données projet'!$B$10,Paramètres!$A$1:$I$89,3,0)*VLOOKUP('Données projet'!$B$10,Paramètres!$A$1:$I$89,5,0)</f>
        <v>1.1224063135652962</v>
      </c>
      <c r="AK4" s="14">
        <f>EXP(-1.0587+0.8836*LN(AJ4)+0.284)</f>
        <v>0.51034597516546876</v>
      </c>
      <c r="AL4" s="22">
        <f t="shared" ref="AL4:AL67" si="4">(AJ4+AK4)*0.475*44/12</f>
        <v>2.8437102362060824</v>
      </c>
      <c r="AM4" s="62">
        <f t="shared" ref="AM4:AM67" si="5">AL4+(AD4+AE4)*44/12</f>
        <v>170.65614418912992</v>
      </c>
      <c r="AN4" s="62">
        <f ca="1">AVERAGE(OFFSET($AM$3,0,0,'Données projet'!$E$10+1,1))-AVERAGE(OFFSET($H$3,0,0,'Données projet'!$E$10+1,1))</f>
        <v>389.09361178264629</v>
      </c>
      <c r="AO4" s="62">
        <f>$AO$3</f>
        <v>260.29028006191822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3.56</v>
      </c>
      <c r="BD4" s="13">
        <f>IF('Données projet'!$A$88&gt;35,BD3+BC4-BL3,IF(A4&lt;'Données projet'!$A$88,$BA$205^A4,IF(A4='Données projet'!$A$88,'Données projet'!$B$88,BD3+BC4-BL3)))</f>
        <v>1.1966732973638288</v>
      </c>
      <c r="BE4" s="14">
        <f>BD4*VLOOKUP('Données projet'!$B$11,Paramètres!$A$1:$I$89,3,0)*VLOOKUP('Données projet'!$B$11,Paramètres!$A$1:$I$89,5,0)</f>
        <v>0.93340517194378647</v>
      </c>
      <c r="BF4" s="14">
        <f>EXP(-1.0587+0.8836*LN(BE4)+0.284)</f>
        <v>0.43361679609549247</v>
      </c>
      <c r="BG4" s="22">
        <f t="shared" ref="BG4:BG67" si="7">(BE4+BF4)*0.475*44/12</f>
        <v>2.3808965943350775</v>
      </c>
      <c r="BH4" s="62">
        <f t="shared" ref="BH4:BH67" si="8">BG4+(AY4+AZ4)*44/12</f>
        <v>170.19333054725891</v>
      </c>
      <c r="BI4" s="62">
        <f ca="1">AVERAGE(OFFSET($BH$3,0,0,'Données projet'!$E$11+1,1))-AVERAGE(OFFSET($H$3,0,0,'Données projet'!$E$11+1,1))</f>
        <v>306.25520286004314</v>
      </c>
      <c r="BJ4" s="62">
        <f>$BJ$3</f>
        <v>283.28099819802776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2.48</v>
      </c>
      <c r="N5" s="14">
        <f>IF('Données projet'!$A$36&gt;35,N4+M5-V4,IF(A5&lt;'Données projet'!$A$36,$K$205^A5,IF(A5='Données projet'!$A$36,'Données projet'!$B$36,N4+M5-V4)))</f>
        <v>1.3912056576680816</v>
      </c>
      <c r="O5" s="14">
        <f>N5*VLOOKUP('Données projet'!$B$9,Paramètres!$A$1:$I$89,3,0)*VLOOKUP('Données projet'!$B$9,Paramètres!$A$1:$I$89,5,0)</f>
        <v>1.25876287905808</v>
      </c>
      <c r="P5" s="14">
        <f t="shared" ref="P5:P68" si="33">EXP(-1.0587+0.8836*LN(O5)+0.284)</f>
        <v>0.56475816549150826</v>
      </c>
      <c r="Q5" s="22">
        <f t="shared" si="2"/>
        <v>3.1759658192571991</v>
      </c>
      <c r="R5" s="62">
        <f t="shared" si="0"/>
        <v>173.77324710675802</v>
      </c>
      <c r="S5" s="62">
        <f ca="1">AVERAGE(OFFSET($R$3,0,0,'Données projet'!$E$9+1,1))-AVERAGE(OFFSET($H$3,0,0,'Données projet'!$E$9+1,1))</f>
        <v>373.32387393685957</v>
      </c>
      <c r="T5" s="62">
        <f t="shared" ref="T5:T68" si="34">$T$3</f>
        <v>250.47702091764879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2.48</v>
      </c>
      <c r="AI5" s="14">
        <f>IF('Données projet'!$A$62&gt;35,AI4+AH5-AQ4,IF(A5&lt;'Données projet'!$A$62,$AF$205^A5,IF(A5='Données projet'!$A$62,'Données projet'!$B$62,AI4+AH5-AQ4)))</f>
        <v>1.3912056576680816</v>
      </c>
      <c r="AJ5" s="14">
        <f>AI5*VLOOKUP('Données projet'!$B$10,Paramètres!$A$1:$I$89,3,0)*VLOOKUP('Données projet'!$B$10,Paramètres!$A$1:$I$89,5,0)</f>
        <v>1.3238713038369463</v>
      </c>
      <c r="AK5" s="14">
        <f t="shared" ref="AK5:AK68" si="35">EXP(-1.0587+0.8836*LN(AJ5)+0.284)</f>
        <v>0.59049331585292164</v>
      </c>
      <c r="AL5" s="22">
        <f t="shared" si="4"/>
        <v>3.334185045959853</v>
      </c>
      <c r="AM5" s="62">
        <f t="shared" si="5"/>
        <v>173.93146633346069</v>
      </c>
      <c r="AN5" s="62">
        <f ca="1">AVERAGE(OFFSET($AM$3,0,0,'Données projet'!$E$10+1,1))-AVERAGE(OFFSET($H$3,0,0,'Données projet'!$E$10+1,1))</f>
        <v>389.09361178264629</v>
      </c>
      <c r="AO5" s="62">
        <f t="shared" ref="AO5:AO68" si="36">$AO$3</f>
        <v>260.29028006191822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3.56</v>
      </c>
      <c r="BD5" s="13">
        <f>IF('Données projet'!$A$88&gt;35,BD4+BC5-BL4,IF(A5&lt;'Données projet'!$A$88,$BA$205^A5,IF(A5='Données projet'!$A$88,'Données projet'!$B$88,BD4+BC5-BL4)))</f>
        <v>1.4320269806236186</v>
      </c>
      <c r="BE5" s="14">
        <f>BD5*VLOOKUP('Données projet'!$B$11,Paramètres!$A$1:$I$89,3,0)*VLOOKUP('Données projet'!$B$11,Paramètres!$A$1:$I$89,5,0)</f>
        <v>1.1169810448864226</v>
      </c>
      <c r="BF5" s="14">
        <f t="shared" ref="BF5:BF68" si="37">EXP(-1.0587+0.8836*LN(BE5)+0.284)</f>
        <v>0.50816568684575236</v>
      </c>
      <c r="BG5" s="22">
        <f t="shared" si="7"/>
        <v>2.8304638911002047</v>
      </c>
      <c r="BH5" s="62">
        <f t="shared" si="8"/>
        <v>173.42774517860104</v>
      </c>
      <c r="BI5" s="62">
        <f ca="1">AVERAGE(OFFSET($BH$3,0,0,'Données projet'!$E$11+1,1))-AVERAGE(OFFSET($H$3,0,0,'Données projet'!$E$11+1,1))</f>
        <v>306.25520286004314</v>
      </c>
      <c r="BJ5" s="62">
        <f t="shared" ref="BJ5:BJ68" si="38">$BJ$3</f>
        <v>283.28099819802776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2.48</v>
      </c>
      <c r="N6" s="14">
        <f>IF('Données projet'!$A$36&gt;35,N5+M6-V5,IF(A6&lt;'Données projet'!$A$36,$K$205^A6,IF(A6='Données projet'!$A$36,'Données projet'!$B$36,N5+M6-V5)))</f>
        <v>1.6409184674594526</v>
      </c>
      <c r="O6" s="14">
        <f>N6*VLOOKUP('Données projet'!$B$9,Paramètres!$A$1:$I$89,3,0)*VLOOKUP('Données projet'!$B$9,Paramètres!$A$1:$I$89,5,0)</f>
        <v>1.4847030293573127</v>
      </c>
      <c r="P6" s="14">
        <f t="shared" si="33"/>
        <v>0.65345067468782947</v>
      </c>
      <c r="Q6" s="22">
        <f t="shared" si="2"/>
        <v>3.7239510345452889</v>
      </c>
      <c r="R6" s="62">
        <f t="shared" si="0"/>
        <v>177.07897160443017</v>
      </c>
      <c r="S6" s="62">
        <f ca="1">AVERAGE(OFFSET($R$3,0,0,'Données projet'!$E$9+1,1))-AVERAGE(OFFSET($H$3,0,0,'Données projet'!$E$9+1,1))</f>
        <v>373.32387393685957</v>
      </c>
      <c r="T6" s="62">
        <f t="shared" si="34"/>
        <v>250.47702091764879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2.48</v>
      </c>
      <c r="AI6" s="14">
        <f>IF('Données projet'!$A$62&gt;35,AI5+AH6-AQ5,IF(A6&lt;'Données projet'!$A$62,$AF$205^A6,IF(A6='Données projet'!$A$62,'Données projet'!$B$62,AI5+AH6-AQ5)))</f>
        <v>1.6409184674594526</v>
      </c>
      <c r="AJ6" s="14">
        <f>AI6*VLOOKUP('Données projet'!$B$10,Paramètres!$A$1:$I$89,3,0)*VLOOKUP('Données projet'!$B$10,Paramètres!$A$1:$I$89,5,0)</f>
        <v>1.561498013634415</v>
      </c>
      <c r="AK6" s="14">
        <f t="shared" si="35"/>
        <v>0.68322740461296982</v>
      </c>
      <c r="AL6" s="22">
        <f t="shared" si="4"/>
        <v>3.9095634367808625</v>
      </c>
      <c r="AM6" s="62">
        <f t="shared" si="5"/>
        <v>177.26458400666576</v>
      </c>
      <c r="AN6" s="62">
        <f ca="1">AVERAGE(OFFSET($AM$3,0,0,'Données projet'!$E$10+1,1))-AVERAGE(OFFSET($H$3,0,0,'Données projet'!$E$10+1,1))</f>
        <v>389.09361178264629</v>
      </c>
      <c r="AO6" s="62">
        <f t="shared" si="36"/>
        <v>260.29028006191822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3.56</v>
      </c>
      <c r="BD6" s="13">
        <f>IF('Données projet'!$A$88&gt;35,BD5+BC6-BL5,IF(A6&lt;'Données projet'!$A$88,$BA$205^A6,IF(A6='Données projet'!$A$88,'Données projet'!$B$88,BD5+BC6-BL5)))</f>
        <v>1.7136684488168334</v>
      </c>
      <c r="BE6" s="14">
        <f>BD6*VLOOKUP('Données projet'!$B$11,Paramètres!$A$1:$I$89,3,0)*VLOOKUP('Données projet'!$B$11,Paramètres!$A$1:$I$89,5,0)</f>
        <v>1.33666139007713</v>
      </c>
      <c r="BF6" s="14">
        <f t="shared" si="37"/>
        <v>0.59553127926010163</v>
      </c>
      <c r="BG6" s="22">
        <f t="shared" si="7"/>
        <v>3.3652355657623452</v>
      </c>
      <c r="BH6" s="62">
        <f t="shared" si="8"/>
        <v>176.72025613564722</v>
      </c>
      <c r="BI6" s="62">
        <f ca="1">AVERAGE(OFFSET($BH$3,0,0,'Données projet'!$E$11+1,1))-AVERAGE(OFFSET($H$3,0,0,'Données projet'!$E$11+1,1))</f>
        <v>306.25520286004314</v>
      </c>
      <c r="BJ6" s="62">
        <f t="shared" si="38"/>
        <v>283.28099819802776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2.48</v>
      </c>
      <c r="N7" s="14">
        <f>IF('Données projet'!$A$36&gt;35,N6+M7-V6,IF(A7&lt;'Données projet'!$A$36,$K$205^A7,IF(A7='Données projet'!$A$36,'Données projet'!$B$36,N6+M7-V6)))</f>
        <v>1.9354531819276795</v>
      </c>
      <c r="O7" s="14">
        <f>N7*VLOOKUP('Données projet'!$B$9,Paramètres!$A$1:$I$89,3,0)*VLOOKUP('Données projet'!$B$9,Paramètres!$A$1:$I$89,5,0)</f>
        <v>1.7511980390081645</v>
      </c>
      <c r="P7" s="14">
        <f t="shared" si="33"/>
        <v>0.75607190889991649</v>
      </c>
      <c r="Q7" s="22">
        <f t="shared" si="2"/>
        <v>4.3668284926065741</v>
      </c>
      <c r="R7" s="62">
        <f t="shared" si="0"/>
        <v>180.45295055678352</v>
      </c>
      <c r="S7" s="62">
        <f ca="1">AVERAGE(OFFSET($R$3,0,0,'Données projet'!$E$9+1,1))-AVERAGE(OFFSET($H$3,0,0,'Données projet'!$E$9+1,1))</f>
        <v>373.32387393685957</v>
      </c>
      <c r="T7" s="62">
        <f t="shared" si="34"/>
        <v>250.47702091764879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2.48</v>
      </c>
      <c r="AI7" s="14">
        <f>IF('Données projet'!$A$62&gt;35,AI6+AH7-AQ6,IF(A7&lt;'Données projet'!$A$62,$AF$205^A7,IF(A7='Données projet'!$A$62,'Données projet'!$B$62,AI6+AH7-AQ6)))</f>
        <v>1.9354531819276795</v>
      </c>
      <c r="AJ7" s="14">
        <f>AI7*VLOOKUP('Données projet'!$B$10,Paramètres!$A$1:$I$89,3,0)*VLOOKUP('Données projet'!$B$10,Paramètres!$A$1:$I$89,5,0)</f>
        <v>1.8417772479223797</v>
      </c>
      <c r="AK7" s="14">
        <f t="shared" si="35"/>
        <v>0.79052492870290825</v>
      </c>
      <c r="AL7" s="22">
        <f t="shared" si="4"/>
        <v>4.5845929576223758</v>
      </c>
      <c r="AM7" s="62">
        <f t="shared" si="5"/>
        <v>180.67071502179931</v>
      </c>
      <c r="AN7" s="62">
        <f ca="1">AVERAGE(OFFSET($AM$3,0,0,'Données projet'!$E$10+1,1))-AVERAGE(OFFSET($H$3,0,0,'Données projet'!$E$10+1,1))</f>
        <v>389.09361178264629</v>
      </c>
      <c r="AO7" s="62">
        <f t="shared" si="36"/>
        <v>260.29028006191822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3.56</v>
      </c>
      <c r="BD7" s="13">
        <f>IF('Données projet'!$A$88&gt;35,BD6+BC7-BL6,IF(A7&lt;'Données projet'!$A$88,$BA$205^A7,IF(A7='Données projet'!$A$88,'Données projet'!$B$88,BD6+BC7-BL6)))</f>
        <v>2.0507012732339978</v>
      </c>
      <c r="BE7" s="14">
        <f>BD7*VLOOKUP('Données projet'!$B$11,Paramètres!$A$1:$I$89,3,0)*VLOOKUP('Données projet'!$B$11,Paramètres!$A$1:$I$89,5,0)</f>
        <v>1.5995469931225184</v>
      </c>
      <c r="BF7" s="14">
        <f t="shared" si="37"/>
        <v>0.69791706476400706</v>
      </c>
      <c r="BG7" s="22">
        <f t="shared" si="7"/>
        <v>4.0014165674856983</v>
      </c>
      <c r="BH7" s="62">
        <f t="shared" si="8"/>
        <v>180.08753863166265</v>
      </c>
      <c r="BI7" s="62">
        <f ca="1">AVERAGE(OFFSET($BH$3,0,0,'Données projet'!$E$11+1,1))-AVERAGE(OFFSET($H$3,0,0,'Données projet'!$E$11+1,1))</f>
        <v>306.25520286004314</v>
      </c>
      <c r="BJ7" s="62">
        <f t="shared" si="38"/>
        <v>283.28099819802776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2.48</v>
      </c>
      <c r="N8" s="14">
        <f>IF('Données projet'!$A$36&gt;35,N7+M8-V7,IF(A8&lt;'Données projet'!$A$36,$K$205^A8,IF(A8='Données projet'!$A$36,'Données projet'!$B$36,N7+M8-V7)))</f>
        <v>2.2828550557016283</v>
      </c>
      <c r="O8" s="14">
        <f>N8*VLOOKUP('Données projet'!$B$9,Paramètres!$A$1:$I$89,3,0)*VLOOKUP('Données projet'!$B$9,Paramètres!$A$1:$I$89,5,0)</f>
        <v>2.065527254398833</v>
      </c>
      <c r="P8" s="14">
        <f t="shared" si="33"/>
        <v>0.87480930630403464</v>
      </c>
      <c r="Q8" s="22">
        <f t="shared" si="2"/>
        <v>5.121086176557494</v>
      </c>
      <c r="R8" s="62">
        <f t="shared" si="0"/>
        <v>183.91213405300485</v>
      </c>
      <c r="S8" s="62">
        <f ca="1">AVERAGE(OFFSET($R$3,0,0,'Données projet'!$E$9+1,1))-AVERAGE(OFFSET($H$3,0,0,'Données projet'!$E$9+1,1))</f>
        <v>373.32387393685957</v>
      </c>
      <c r="T8" s="62">
        <f t="shared" si="34"/>
        <v>250.47702091764879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2.48</v>
      </c>
      <c r="AI8" s="14">
        <f>IF('Données projet'!$A$62&gt;35,AI7+AH8-AQ7,IF(A8&lt;'Données projet'!$A$62,$AF$205^A8,IF(A8='Données projet'!$A$62,'Données projet'!$B$62,AI7+AH8-AQ7)))</f>
        <v>2.2828550557016283</v>
      </c>
      <c r="AJ8" s="14">
        <f>AI8*VLOOKUP('Données projet'!$B$10,Paramètres!$A$1:$I$89,3,0)*VLOOKUP('Données projet'!$B$10,Paramètres!$A$1:$I$89,5,0)</f>
        <v>2.1723648710056698</v>
      </c>
      <c r="AK8" s="14">
        <f t="shared" si="35"/>
        <v>0.91467300445119615</v>
      </c>
      <c r="AL8" s="22">
        <f t="shared" si="4"/>
        <v>5.3765909664207072</v>
      </c>
      <c r="AM8" s="62">
        <f t="shared" si="5"/>
        <v>184.16763884286806</v>
      </c>
      <c r="AN8" s="62">
        <f ca="1">AVERAGE(OFFSET($AM$3,0,0,'Données projet'!$E$10+1,1))-AVERAGE(OFFSET($H$3,0,0,'Données projet'!$E$10+1,1))</f>
        <v>389.09361178264629</v>
      </c>
      <c r="AO8" s="62">
        <f t="shared" si="36"/>
        <v>260.29028006191822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3.56</v>
      </c>
      <c r="BD8" s="13">
        <f>IF('Données projet'!$A$88&gt;35,BD7+BC8-BL7,IF(A8&lt;'Données projet'!$A$88,$BA$205^A8,IF(A8='Données projet'!$A$88,'Données projet'!$B$88,BD7+BC8-BL7)))</f>
        <v>2.4540194545491301</v>
      </c>
      <c r="BE8" s="14">
        <f>BD8*VLOOKUP('Données projet'!$B$11,Paramètres!$A$1:$I$89,3,0)*VLOOKUP('Données projet'!$B$11,Paramètres!$A$1:$I$89,5,0)</f>
        <v>1.9141351745483215</v>
      </c>
      <c r="BF8" s="14">
        <f t="shared" si="37"/>
        <v>0.81790536660639246</v>
      </c>
      <c r="BG8" s="22">
        <f t="shared" si="7"/>
        <v>4.7583039425111266</v>
      </c>
      <c r="BH8" s="62">
        <f t="shared" si="8"/>
        <v>183.54935181895848</v>
      </c>
      <c r="BI8" s="62">
        <f ca="1">AVERAGE(OFFSET($BH$3,0,0,'Données projet'!$E$11+1,1))-AVERAGE(OFFSET($H$3,0,0,'Données projet'!$E$11+1,1))</f>
        <v>306.25520286004314</v>
      </c>
      <c r="BJ8" s="62">
        <f t="shared" si="38"/>
        <v>283.28099819802776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2.48</v>
      </c>
      <c r="N9" s="14">
        <f>IF('Données projet'!$A$36&gt;35,N8+M9-V8,IF(A9&lt;'Données projet'!$A$36,$K$205^A9,IF(A9='Données projet'!$A$36,'Données projet'!$B$36,N8+M9-V8)))</f>
        <v>2.6926134168494786</v>
      </c>
      <c r="O9" s="14">
        <f>N9*VLOOKUP('Données projet'!$B$9,Paramètres!$A$1:$I$89,3,0)*VLOOKUP('Données projet'!$B$9,Paramètres!$A$1:$I$89,5,0)</f>
        <v>2.4362766195654082</v>
      </c>
      <c r="P9" s="14">
        <f t="shared" si="33"/>
        <v>1.0121938315492294</v>
      </c>
      <c r="Q9" s="22">
        <f t="shared" si="2"/>
        <v>6.0060860356913262</v>
      </c>
      <c r="R9" s="62">
        <f t="shared" si="0"/>
        <v>187.47633813195031</v>
      </c>
      <c r="S9" s="62">
        <f ca="1">AVERAGE(OFFSET($R$3,0,0,'Données projet'!$E$9+1,1))-AVERAGE(OFFSET($H$3,0,0,'Données projet'!$E$9+1,1))</f>
        <v>373.32387393685957</v>
      </c>
      <c r="T9" s="62">
        <f t="shared" si="34"/>
        <v>250.47702091764879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2.48</v>
      </c>
      <c r="AI9" s="14">
        <f>IF('Données projet'!$A$62&gt;35,AI8+AH9-AQ8,IF(A9&lt;'Données projet'!$A$62,$AF$205^A9,IF(A9='Données projet'!$A$62,'Données projet'!$B$62,AI8+AH9-AQ8)))</f>
        <v>2.6926134168494786</v>
      </c>
      <c r="AJ9" s="14">
        <f>AI9*VLOOKUP('Données projet'!$B$10,Paramètres!$A$1:$I$89,3,0)*VLOOKUP('Données projet'!$B$10,Paramètres!$A$1:$I$89,5,0)</f>
        <v>2.5622909274739638</v>
      </c>
      <c r="AK9" s="14">
        <f t="shared" si="35"/>
        <v>1.0583179286256201</v>
      </c>
      <c r="AL9" s="22">
        <f t="shared" si="4"/>
        <v>6.3058937577067757</v>
      </c>
      <c r="AM9" s="62">
        <f t="shared" si="5"/>
        <v>187.77614585396574</v>
      </c>
      <c r="AN9" s="62">
        <f ca="1">AVERAGE(OFFSET($AM$3,0,0,'Données projet'!$E$10+1,1))-AVERAGE(OFFSET($H$3,0,0,'Données projet'!$E$10+1,1))</f>
        <v>389.09361178264629</v>
      </c>
      <c r="AO9" s="62">
        <f t="shared" si="36"/>
        <v>260.29028006191822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3.56</v>
      </c>
      <c r="BD9" s="13">
        <f>IF('Données projet'!$A$88&gt;35,BD8+BC9-BL8,IF(A9&lt;'Données projet'!$A$88,$BA$205^A9,IF(A9='Données projet'!$A$88,'Données projet'!$B$88,BD8+BC9-BL8)))</f>
        <v>2.9366595524702919</v>
      </c>
      <c r="BE9" s="14">
        <f>BD9*VLOOKUP('Données projet'!$B$11,Paramètres!$A$1:$I$89,3,0)*VLOOKUP('Données projet'!$B$11,Paramètres!$A$1:$I$89,5,0)</f>
        <v>2.2905944509268279</v>
      </c>
      <c r="BF9" s="14">
        <f t="shared" si="37"/>
        <v>0.95852246992949186</v>
      </c>
      <c r="BG9" s="22">
        <f t="shared" si="7"/>
        <v>5.6588786371580904</v>
      </c>
      <c r="BH9" s="62">
        <f t="shared" si="8"/>
        <v>187.12913073341707</v>
      </c>
      <c r="BI9" s="62">
        <f ca="1">AVERAGE(OFFSET($BH$3,0,0,'Données projet'!$E$11+1,1))-AVERAGE(OFFSET($H$3,0,0,'Données projet'!$E$11+1,1))</f>
        <v>306.25520286004314</v>
      </c>
      <c r="BJ9" s="62">
        <f t="shared" si="38"/>
        <v>283.28099819802776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2.48</v>
      </c>
      <c r="N10" s="14">
        <f>IF('Données projet'!$A$36&gt;35,N9+M10-V9,IF(A10&lt;'Données projet'!$A$36,$K$205^A10,IF(A10='Données projet'!$A$36,'Données projet'!$B$36,N9+M10-V9)))</f>
        <v>3.175920869128289</v>
      </c>
      <c r="O10" s="14">
        <f>N10*VLOOKUP('Données projet'!$B$9,Paramètres!$A$1:$I$89,3,0)*VLOOKUP('Données projet'!$B$9,Paramètres!$A$1:$I$89,5,0)</f>
        <v>2.8735732023872758</v>
      </c>
      <c r="P10" s="14">
        <f t="shared" si="33"/>
        <v>1.1711539249106233</v>
      </c>
      <c r="Q10" s="22">
        <f t="shared" si="2"/>
        <v>7.0445664133771748</v>
      </c>
      <c r="R10" s="62">
        <f t="shared" si="0"/>
        <v>191.1687473491134</v>
      </c>
      <c r="S10" s="62">
        <f ca="1">AVERAGE(OFFSET($R$3,0,0,'Données projet'!$E$9+1,1))-AVERAGE(OFFSET($H$3,0,0,'Données projet'!$E$9+1,1))</f>
        <v>373.32387393685957</v>
      </c>
      <c r="T10" s="62">
        <f t="shared" si="34"/>
        <v>250.47702091764879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2.48</v>
      </c>
      <c r="AI10" s="14">
        <f>IF('Données projet'!$A$62&gt;35,AI9+AH10-AQ9,IF(A10&lt;'Données projet'!$A$62,$AF$205^A10,IF(A10='Données projet'!$A$62,'Données projet'!$B$62,AI9+AH10-AQ9)))</f>
        <v>3.175920869128289</v>
      </c>
      <c r="AJ10" s="14">
        <f>AI10*VLOOKUP('Données projet'!$B$10,Paramètres!$A$1:$I$89,3,0)*VLOOKUP('Données projet'!$B$10,Paramètres!$A$1:$I$89,5,0)</f>
        <v>3.0222062990624798</v>
      </c>
      <c r="AK10" s="14">
        <f t="shared" si="35"/>
        <v>1.224521585965517</v>
      </c>
      <c r="AL10" s="22">
        <f t="shared" si="4"/>
        <v>7.3963843997570935</v>
      </c>
      <c r="AM10" s="62">
        <f t="shared" si="5"/>
        <v>191.52056533549333</v>
      </c>
      <c r="AN10" s="62">
        <f ca="1">AVERAGE(OFFSET($AM$3,0,0,'Données projet'!$E$10+1,1))-AVERAGE(OFFSET($H$3,0,0,'Données projet'!$E$10+1,1))</f>
        <v>389.09361178264629</v>
      </c>
      <c r="AO10" s="62">
        <f t="shared" si="36"/>
        <v>260.29028006191822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3.56</v>
      </c>
      <c r="BD10" s="13">
        <f>IF('Données projet'!$A$88&gt;35,BD9+BC10-BL9,IF(A10&lt;'Données projet'!$A$88,$BA$205^A10,IF(A10='Données projet'!$A$88,'Données projet'!$B$88,BD9+BC10-BL9)))</f>
        <v>3.5142220698896103</v>
      </c>
      <c r="BE10" s="14">
        <f>BD10*VLOOKUP('Données projet'!$B$11,Paramètres!$A$1:$I$89,3,0)*VLOOKUP('Données projet'!$B$11,Paramètres!$A$1:$I$89,5,0)</f>
        <v>2.7410932145138962</v>
      </c>
      <c r="BF10" s="14">
        <f t="shared" si="37"/>
        <v>1.1233149492242895</v>
      </c>
      <c r="BG10" s="22">
        <f t="shared" si="7"/>
        <v>6.730510885177341</v>
      </c>
      <c r="BH10" s="62">
        <f t="shared" si="8"/>
        <v>190.85469182091359</v>
      </c>
      <c r="BI10" s="62">
        <f ca="1">AVERAGE(OFFSET($BH$3,0,0,'Données projet'!$E$11+1,1))-AVERAGE(OFFSET($H$3,0,0,'Données projet'!$E$11+1,1))</f>
        <v>306.25520286004314</v>
      </c>
      <c r="BJ10" s="62">
        <f t="shared" si="38"/>
        <v>283.28099819802776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2.48</v>
      </c>
      <c r="N11" s="14">
        <f>IF('Données projet'!$A$36&gt;35,N10+M11-V10,IF(A11&lt;'Données projet'!$A$36,$K$205^A11,IF(A11='Données projet'!$A$36,'Données projet'!$B$36,N10+M11-V10)))</f>
        <v>3.745979019433979</v>
      </c>
      <c r="O11" s="14">
        <f>N11*VLOOKUP('Données projet'!$B$9,Paramètres!$A$1:$I$89,3,0)*VLOOKUP('Données projet'!$B$9,Paramètres!$A$1:$I$89,5,0)</f>
        <v>3.3893618167838642</v>
      </c>
      <c r="P11" s="14">
        <f t="shared" si="33"/>
        <v>1.3550779238935204</v>
      </c>
      <c r="Q11" s="22">
        <f t="shared" si="2"/>
        <v>8.2632325483464424</v>
      </c>
      <c r="R11" s="62">
        <f t="shared" si="0"/>
        <v>195.01650541456701</v>
      </c>
      <c r="S11" s="62">
        <f ca="1">AVERAGE(OFFSET($R$3,0,0,'Données projet'!$E$9+1,1))-AVERAGE(OFFSET($H$3,0,0,'Données projet'!$E$9+1,1))</f>
        <v>373.32387393685957</v>
      </c>
      <c r="T11" s="62">
        <f t="shared" si="34"/>
        <v>250.47702091764879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2.48</v>
      </c>
      <c r="AI11" s="14">
        <f>IF('Données projet'!$A$62&gt;35,AI10+AH11-AQ10,IF(A11&lt;'Données projet'!$A$62,$AF$205^A11,IF(A11='Données projet'!$A$62,'Données projet'!$B$62,AI10+AH11-AQ10)))</f>
        <v>3.745979019433979</v>
      </c>
      <c r="AJ11" s="14">
        <f>AI11*VLOOKUP('Données projet'!$B$10,Paramètres!$A$1:$I$89,3,0)*VLOOKUP('Données projet'!$B$10,Paramètres!$A$1:$I$89,5,0)</f>
        <v>3.5646736348933747</v>
      </c>
      <c r="AK11" s="14">
        <f t="shared" si="35"/>
        <v>1.4168267152411973</v>
      </c>
      <c r="AL11" s="22">
        <f t="shared" si="4"/>
        <v>8.6761131098177131</v>
      </c>
      <c r="AM11" s="62">
        <f t="shared" si="5"/>
        <v>195.42938597603828</v>
      </c>
      <c r="AN11" s="62">
        <f ca="1">AVERAGE(OFFSET($AM$3,0,0,'Données projet'!$E$10+1,1))-AVERAGE(OFFSET($H$3,0,0,'Données projet'!$E$10+1,1))</f>
        <v>389.09361178264629</v>
      </c>
      <c r="AO11" s="62">
        <f t="shared" si="36"/>
        <v>260.29028006191822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3.56</v>
      </c>
      <c r="BD11" s="13">
        <f>IF('Données projet'!$A$88&gt;35,BD10+BC11-BL10,IF(A11&lt;'Données projet'!$A$88,$BA$205^A11,IF(A11='Données projet'!$A$88,'Données projet'!$B$88,BD10+BC11-BL10)))</f>
        <v>4.2053757120435398</v>
      </c>
      <c r="BE11" s="14">
        <f>BD11*VLOOKUP('Données projet'!$B$11,Paramètres!$A$1:$I$89,3,0)*VLOOKUP('Données projet'!$B$11,Paramètres!$A$1:$I$89,5,0)</f>
        <v>3.2801930553939611</v>
      </c>
      <c r="BF11" s="14">
        <f t="shared" si="37"/>
        <v>1.3164391182645805</v>
      </c>
      <c r="BG11" s="22">
        <f t="shared" si="7"/>
        <v>8.0058010357886271</v>
      </c>
      <c r="BH11" s="62">
        <f t="shared" si="8"/>
        <v>194.75907390200919</v>
      </c>
      <c r="BI11" s="62">
        <f ca="1">AVERAGE(OFFSET($BH$3,0,0,'Données projet'!$E$11+1,1))-AVERAGE(OFFSET($H$3,0,0,'Données projet'!$E$11+1,1))</f>
        <v>306.25520286004314</v>
      </c>
      <c r="BJ11" s="62">
        <f t="shared" si="38"/>
        <v>283.28099819802776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2.48</v>
      </c>
      <c r="N12" s="14">
        <f>IF('Données projet'!$A$36&gt;35,N11+M12-V11,IF(A12&lt;'Données projet'!$A$36,$K$205^A12,IF(A12='Données projet'!$A$36,'Données projet'!$B$36,N11+M12-V11)))</f>
        <v>4.4183590814374067</v>
      </c>
      <c r="O12" s="14">
        <f>N12*VLOOKUP('Données projet'!$B$9,Paramètres!$A$1:$I$89,3,0)*VLOOKUP('Données projet'!$B$9,Paramètres!$A$1:$I$89,5,0)</f>
        <v>3.9977312968845657</v>
      </c>
      <c r="P12" s="14">
        <f t="shared" si="33"/>
        <v>1.5678862878453033</v>
      </c>
      <c r="Q12" s="22">
        <f t="shared" si="2"/>
        <v>9.6934506267378548</v>
      </c>
      <c r="R12" s="62">
        <f t="shared" si="0"/>
        <v>199.05140937929391</v>
      </c>
      <c r="S12" s="62">
        <f ca="1">AVERAGE(OFFSET($R$3,0,0,'Données projet'!$E$9+1,1))-AVERAGE(OFFSET($H$3,0,0,'Données projet'!$E$9+1,1))</f>
        <v>373.32387393685957</v>
      </c>
      <c r="T12" s="62">
        <f t="shared" si="34"/>
        <v>250.47702091764879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2.48</v>
      </c>
      <c r="AI12" s="14">
        <f>IF('Données projet'!$A$62&gt;35,AI11+AH12-AQ11,IF(A12&lt;'Données projet'!$A$62,$AF$205^A12,IF(A12='Données projet'!$A$62,'Données projet'!$B$62,AI11+AH12-AQ11)))</f>
        <v>4.4183590814374067</v>
      </c>
      <c r="AJ12" s="14">
        <f>AI12*VLOOKUP('Données projet'!$B$10,Paramètres!$A$1:$I$89,3,0)*VLOOKUP('Données projet'!$B$10,Paramètres!$A$1:$I$89,5,0)</f>
        <v>4.204510501895836</v>
      </c>
      <c r="AK12" s="14">
        <f t="shared" si="35"/>
        <v>1.6393324250289611</v>
      </c>
      <c r="AL12" s="22">
        <f t="shared" si="4"/>
        <v>10.178026431060688</v>
      </c>
      <c r="AM12" s="62">
        <f t="shared" si="5"/>
        <v>199.53598518361676</v>
      </c>
      <c r="AN12" s="62">
        <f ca="1">AVERAGE(OFFSET($AM$3,0,0,'Données projet'!$E$10+1,1))-AVERAGE(OFFSET($H$3,0,0,'Données projet'!$E$10+1,1))</f>
        <v>389.09361178264629</v>
      </c>
      <c r="AO12" s="62">
        <f t="shared" si="36"/>
        <v>260.29028006191822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3.56</v>
      </c>
      <c r="BD12" s="13">
        <f>IF('Données projet'!$A$88&gt;35,BD11+BC12-BL11,IF(A12&lt;'Données projet'!$A$88,$BA$205^A12,IF(A12='Données projet'!$A$88,'Données projet'!$B$88,BD11+BC12-BL11)))</f>
        <v>5.0324608199849017</v>
      </c>
      <c r="BE12" s="14">
        <f>BD12*VLOOKUP('Données projet'!$B$11,Paramètres!$A$1:$I$89,3,0)*VLOOKUP('Données projet'!$B$11,Paramètres!$A$1:$I$89,5,0)</f>
        <v>3.9253194395882236</v>
      </c>
      <c r="BF12" s="14">
        <f t="shared" si="37"/>
        <v>1.5427658585813051</v>
      </c>
      <c r="BG12" s="22">
        <f t="shared" si="7"/>
        <v>9.5235818943119295</v>
      </c>
      <c r="BH12" s="62">
        <f t="shared" si="8"/>
        <v>198.88154064686799</v>
      </c>
      <c r="BI12" s="62">
        <f ca="1">AVERAGE(OFFSET($BH$3,0,0,'Données projet'!$E$11+1,1))-AVERAGE(OFFSET($H$3,0,0,'Données projet'!$E$11+1,1))</f>
        <v>306.25520286004314</v>
      </c>
      <c r="BJ12" s="62">
        <f t="shared" si="38"/>
        <v>283.28099819802776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2.48</v>
      </c>
      <c r="N13" s="14">
        <f>IF('Données projet'!$A$36&gt;35,N12+M13-V12,IF(A13&lt;'Données projet'!$A$36,$K$205^A13,IF(A13='Données projet'!$A$36,'Données projet'!$B$36,N12+M13-V12)))</f>
        <v>5.2114272053424839</v>
      </c>
      <c r="O13" s="14">
        <f>N13*VLOOKUP('Données projet'!$B$9,Paramètres!$A$1:$I$89,3,0)*VLOOKUP('Données projet'!$B$9,Paramètres!$A$1:$I$89,5,0)</f>
        <v>4.7152993353938797</v>
      </c>
      <c r="P13" s="14">
        <f t="shared" si="33"/>
        <v>1.8141151650895693</v>
      </c>
      <c r="Q13" s="22">
        <f t="shared" si="2"/>
        <v>11.372063588342007</v>
      </c>
      <c r="R13" s="62">
        <f t="shared" si="0"/>
        <v>203.31072557338689</v>
      </c>
      <c r="S13" s="62">
        <f ca="1">AVERAGE(OFFSET($R$3,0,0,'Données projet'!$E$9+1,1))-AVERAGE(OFFSET($H$3,0,0,'Données projet'!$E$9+1,1))</f>
        <v>373.32387393685957</v>
      </c>
      <c r="T13" s="62">
        <f t="shared" si="34"/>
        <v>250.47702091764879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2.48</v>
      </c>
      <c r="AI13" s="14">
        <f>IF('Données projet'!$A$62&gt;35,AI12+AH13-AQ12,IF(A13&lt;'Données projet'!$A$62,$AF$205^A13,IF(A13='Données projet'!$A$62,'Données projet'!$B$62,AI12+AH13-AQ12)))</f>
        <v>5.2114272053424839</v>
      </c>
      <c r="AJ13" s="14">
        <f>AI13*VLOOKUP('Données projet'!$B$10,Paramètres!$A$1:$I$89,3,0)*VLOOKUP('Données projet'!$B$10,Paramètres!$A$1:$I$89,5,0)</f>
        <v>4.9591941286039081</v>
      </c>
      <c r="AK13" s="14">
        <f t="shared" si="35"/>
        <v>1.8967815688694409</v>
      </c>
      <c r="AL13" s="22">
        <f t="shared" si="4"/>
        <v>11.940824339766083</v>
      </c>
      <c r="AM13" s="62">
        <f t="shared" si="5"/>
        <v>203.87948632481098</v>
      </c>
      <c r="AN13" s="62">
        <f ca="1">AVERAGE(OFFSET($AM$3,0,0,'Données projet'!$E$10+1,1))-AVERAGE(OFFSET($H$3,0,0,'Données projet'!$E$10+1,1))</f>
        <v>389.09361178264629</v>
      </c>
      <c r="AO13" s="62">
        <f t="shared" si="36"/>
        <v>260.29028006191822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3.56</v>
      </c>
      <c r="BD13" s="13">
        <f>IF('Données projet'!$A$88&gt;35,BD12+BC13-BL12,IF(A13&lt;'Données projet'!$A$88,$BA$205^A13,IF(A13='Données projet'!$A$88,'Données projet'!$B$88,BD12+BC13-BL12)))</f>
        <v>6.0222114833056102</v>
      </c>
      <c r="BE13" s="14">
        <f>BD13*VLOOKUP('Données projet'!$B$11,Paramètres!$A$1:$I$89,3,0)*VLOOKUP('Données projet'!$B$11,Paramètres!$A$1:$I$89,5,0)</f>
        <v>4.6973249569783757</v>
      </c>
      <c r="BF13" s="14">
        <f t="shared" si="37"/>
        <v>1.8080034704086858</v>
      </c>
      <c r="BG13" s="22">
        <f t="shared" si="7"/>
        <v>11.330113677699131</v>
      </c>
      <c r="BH13" s="62">
        <f t="shared" si="8"/>
        <v>203.26877566274402</v>
      </c>
      <c r="BI13" s="62">
        <f ca="1">AVERAGE(OFFSET($BH$3,0,0,'Données projet'!$E$11+1,1))-AVERAGE(OFFSET($H$3,0,0,'Données projet'!$E$11+1,1))</f>
        <v>306.25520286004314</v>
      </c>
      <c r="BJ13" s="62">
        <f t="shared" si="38"/>
        <v>283.28099819802776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2.48</v>
      </c>
      <c r="N14" s="14">
        <f>IF('Données projet'!$A$36&gt;35,N13+M14-V13,IF(A14&lt;'Données projet'!$A$36,$K$205^A14,IF(A14='Données projet'!$A$36,'Données projet'!$B$36,N13+M14-V13)))</f>
        <v>6.1468461517048683</v>
      </c>
      <c r="O14" s="14">
        <f>N14*VLOOKUP('Données projet'!$B$9,Paramètres!$A$1:$I$89,3,0)*VLOOKUP('Données projet'!$B$9,Paramètres!$A$1:$I$89,5,0)</f>
        <v>5.5616663980625649</v>
      </c>
      <c r="P14" s="14">
        <f t="shared" si="33"/>
        <v>2.099013083870191</v>
      </c>
      <c r="Q14" s="22">
        <f t="shared" si="2"/>
        <v>13.342350097699549</v>
      </c>
      <c r="R14" s="62">
        <f t="shared" si="0"/>
        <v>207.83814870681368</v>
      </c>
      <c r="S14" s="62">
        <f ca="1">AVERAGE(OFFSET($R$3,0,0,'Données projet'!$E$9+1,1))-AVERAGE(OFFSET($H$3,0,0,'Données projet'!$E$9+1,1))</f>
        <v>373.32387393685957</v>
      </c>
      <c r="T14" s="62">
        <f t="shared" si="34"/>
        <v>250.47702091764879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2.48</v>
      </c>
      <c r="AI14" s="14">
        <f>IF('Données projet'!$A$62&gt;35,AI13+AH14-AQ13,IF(A14&lt;'Données projet'!$A$62,$AF$205^A14,IF(A14='Données projet'!$A$62,'Données projet'!$B$62,AI13+AH14-AQ13)))</f>
        <v>6.1468461517048683</v>
      </c>
      <c r="AJ14" s="14">
        <f>AI14*VLOOKUP('Données projet'!$B$10,Paramètres!$A$1:$I$89,3,0)*VLOOKUP('Données projet'!$B$10,Paramètres!$A$1:$I$89,5,0)</f>
        <v>5.8493387979623526</v>
      </c>
      <c r="AK14" s="14">
        <f t="shared" si="35"/>
        <v>2.1946618422674447</v>
      </c>
      <c r="AL14" s="22">
        <f t="shared" si="4"/>
        <v>14.009967781733563</v>
      </c>
      <c r="AM14" s="62">
        <f t="shared" si="5"/>
        <v>208.5057663908477</v>
      </c>
      <c r="AN14" s="62">
        <f ca="1">AVERAGE(OFFSET($AM$3,0,0,'Données projet'!$E$10+1,1))-AVERAGE(OFFSET($H$3,0,0,'Données projet'!$E$10+1,1))</f>
        <v>389.09361178264629</v>
      </c>
      <c r="AO14" s="62">
        <f t="shared" si="36"/>
        <v>260.29028006191822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3.56</v>
      </c>
      <c r="BD14" s="13">
        <f>IF('Données projet'!$A$88&gt;35,BD13+BC14-BL13,IF(A14&lt;'Données projet'!$A$88,$BA$205^A14,IF(A14='Données projet'!$A$88,'Données projet'!$B$88,BD13+BC14-BL13)))</f>
        <v>7.206619673149639</v>
      </c>
      <c r="BE14" s="14">
        <f>BD14*VLOOKUP('Données projet'!$B$11,Paramètres!$A$1:$I$89,3,0)*VLOOKUP('Données projet'!$B$11,Paramètres!$A$1:$I$89,5,0)</f>
        <v>5.6211633450567184</v>
      </c>
      <c r="BF14" s="14">
        <f t="shared" si="37"/>
        <v>2.1188416445874947</v>
      </c>
      <c r="BG14" s="22">
        <f t="shared" si="7"/>
        <v>13.480508690297002</v>
      </c>
      <c r="BH14" s="62">
        <f t="shared" si="8"/>
        <v>207.97630729941113</v>
      </c>
      <c r="BI14" s="62">
        <f ca="1">AVERAGE(OFFSET($BH$3,0,0,'Données projet'!$E$11+1,1))-AVERAGE(OFFSET($H$3,0,0,'Données projet'!$E$11+1,1))</f>
        <v>306.25520286004314</v>
      </c>
      <c r="BJ14" s="62">
        <f t="shared" si="38"/>
        <v>283.28099819802776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2.48</v>
      </c>
      <c r="N15" s="14">
        <f>IF('Données projet'!$A$36&gt;35,N14+M15-V14,IF(A15&lt;'Données projet'!$A$36,$K$205^A15,IF(A15='Données projet'!$A$36,'Données projet'!$B$36,N14+M15-V14)))</f>
        <v>7.2501670125978235</v>
      </c>
      <c r="O15" s="14">
        <f>N15*VLOOKUP('Données projet'!$B$9,Paramètres!$A$1:$I$89,3,0)*VLOOKUP('Données projet'!$B$9,Paramètres!$A$1:$I$89,5,0)</f>
        <v>6.5599511129985109</v>
      </c>
      <c r="P15" s="14">
        <f t="shared" si="33"/>
        <v>2.4286528281354811</v>
      </c>
      <c r="Q15" s="22">
        <f t="shared" si="2"/>
        <v>15.655151864141702</v>
      </c>
      <c r="R15" s="62">
        <f t="shared" si="0"/>
        <v>212.68492931687459</v>
      </c>
      <c r="S15" s="62">
        <f ca="1">AVERAGE(OFFSET($R$3,0,0,'Données projet'!$E$9+1,1))-AVERAGE(OFFSET($H$3,0,0,'Données projet'!$E$9+1,1))</f>
        <v>373.32387393685957</v>
      </c>
      <c r="T15" s="62">
        <f t="shared" si="34"/>
        <v>250.47702091764879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2.48</v>
      </c>
      <c r="AI15" s="14">
        <f>IF('Données projet'!$A$62&gt;35,AI14+AH15-AQ14,IF(A15&lt;'Données projet'!$A$62,$AF$205^A15,IF(A15='Données projet'!$A$62,'Données projet'!$B$62,AI14+AH15-AQ14)))</f>
        <v>7.2501670125978235</v>
      </c>
      <c r="AJ15" s="14">
        <f>AI15*VLOOKUP('Données projet'!$B$10,Paramètres!$A$1:$I$89,3,0)*VLOOKUP('Données projet'!$B$10,Paramètres!$A$1:$I$89,5,0)</f>
        <v>6.8992589291880879</v>
      </c>
      <c r="AK15" s="14">
        <f t="shared" si="35"/>
        <v>2.5393227564814365</v>
      </c>
      <c r="AL15" s="22">
        <f t="shared" si="4"/>
        <v>16.438863102541085</v>
      </c>
      <c r="AM15" s="62">
        <f t="shared" si="5"/>
        <v>213.46864055527396</v>
      </c>
      <c r="AN15" s="62">
        <f ca="1">AVERAGE(OFFSET($AM$3,0,0,'Données projet'!$E$10+1,1))-AVERAGE(OFFSET($H$3,0,0,'Données projet'!$E$10+1,1))</f>
        <v>389.09361178264629</v>
      </c>
      <c r="AO15" s="62">
        <f t="shared" si="36"/>
        <v>260.29028006191822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3.56</v>
      </c>
      <c r="BD15" s="13">
        <f>IF('Données projet'!$A$88&gt;35,BD14+BC15-BL14,IF(A15&lt;'Données projet'!$A$88,$BA$205^A15,IF(A15='Données projet'!$A$88,'Données projet'!$B$88,BD14+BC15-BL14)))</f>
        <v>8.6239693271150166</v>
      </c>
      <c r="BE15" s="14">
        <f>BD15*VLOOKUP('Données projet'!$B$11,Paramètres!$A$1:$I$89,3,0)*VLOOKUP('Données projet'!$B$11,Paramètres!$A$1:$I$89,5,0)</f>
        <v>6.7266960751497136</v>
      </c>
      <c r="BF15" s="14">
        <f t="shared" si="37"/>
        <v>2.4831201866130401</v>
      </c>
      <c r="BG15" s="22">
        <f t="shared" si="7"/>
        <v>16.040429989236795</v>
      </c>
      <c r="BH15" s="62">
        <f t="shared" si="8"/>
        <v>213.07020744196967</v>
      </c>
      <c r="BI15" s="62">
        <f ca="1">AVERAGE(OFFSET($BH$3,0,0,'Données projet'!$E$11+1,1))-AVERAGE(OFFSET($H$3,0,0,'Données projet'!$E$11+1,1))</f>
        <v>306.25520286004314</v>
      </c>
      <c r="BJ15" s="62">
        <f t="shared" si="38"/>
        <v>283.28099819802776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2.48</v>
      </c>
      <c r="N16" s="14">
        <f>IF('Données projet'!$A$36&gt;35,N15+M16-V15,IF(A16&lt;'Données projet'!$A$36,$K$205^A16,IF(A16='Données projet'!$A$36,'Données projet'!$B$36,N15+M16-V15)))</f>
        <v>8.5515271430670872</v>
      </c>
      <c r="O16" s="14">
        <f>N16*VLOOKUP('Données projet'!$B$9,Paramètres!$A$1:$I$89,3,0)*VLOOKUP('Données projet'!$B$9,Paramètres!$A$1:$I$89,5,0)</f>
        <v>7.7374217590471002</v>
      </c>
      <c r="P16" s="14">
        <f t="shared" si="33"/>
        <v>2.8100608828673908</v>
      </c>
      <c r="Q16" s="22">
        <f t="shared" si="2"/>
        <v>18.370198934667741</v>
      </c>
      <c r="R16" s="62">
        <f t="shared" si="0"/>
        <v>217.91119918628655</v>
      </c>
      <c r="S16" s="62">
        <f ca="1">AVERAGE(OFFSET($R$3,0,0,'Données projet'!$E$9+1,1))-AVERAGE(OFFSET($H$3,0,0,'Données projet'!$E$9+1,1))</f>
        <v>373.32387393685957</v>
      </c>
      <c r="T16" s="62">
        <f t="shared" si="34"/>
        <v>250.47702091764879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2.48</v>
      </c>
      <c r="AI16" s="14">
        <f>IF('Données projet'!$A$62&gt;35,AI15+AH16-AQ15,IF(A16&lt;'Données projet'!$A$62,$AF$205^A16,IF(A16='Données projet'!$A$62,'Données projet'!$B$62,AI15+AH16-AQ15)))</f>
        <v>8.5515271430670872</v>
      </c>
      <c r="AJ16" s="14">
        <f>AI16*VLOOKUP('Données projet'!$B$10,Paramètres!$A$1:$I$89,3,0)*VLOOKUP('Données projet'!$B$10,Paramètres!$A$1:$I$89,5,0)</f>
        <v>8.1376332293426401</v>
      </c>
      <c r="AK16" s="14">
        <f t="shared" si="35"/>
        <v>2.9381109824748579</v>
      </c>
      <c r="AL16" s="22">
        <f t="shared" si="4"/>
        <v>19.290254502248803</v>
      </c>
      <c r="AM16" s="62">
        <f t="shared" si="5"/>
        <v>218.83125475386763</v>
      </c>
      <c r="AN16" s="62">
        <f ca="1">AVERAGE(OFFSET($AM$3,0,0,'Données projet'!$E$10+1,1))-AVERAGE(OFFSET($H$3,0,0,'Données projet'!$E$10+1,1))</f>
        <v>389.09361178264629</v>
      </c>
      <c r="AO16" s="62">
        <f t="shared" si="36"/>
        <v>260.29028006191822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3.56</v>
      </c>
      <c r="BD16" s="13">
        <f>IF('Données projet'!$A$88&gt;35,BD15+BC16-BL15,IF(A16&lt;'Données projet'!$A$88,$BA$205^A16,IF(A16='Données projet'!$A$88,'Données projet'!$B$88,BD15+BC16-BL15)))</f>
        <v>10.320073811043248</v>
      </c>
      <c r="BE16" s="14">
        <f>BD16*VLOOKUP('Données projet'!$B$11,Paramètres!$A$1:$I$89,3,0)*VLOOKUP('Données projet'!$B$11,Paramètres!$A$1:$I$89,5,0)</f>
        <v>8.049657572613734</v>
      </c>
      <c r="BF16" s="14">
        <f t="shared" si="37"/>
        <v>2.9100267483017022</v>
      </c>
      <c r="BG16" s="22">
        <f t="shared" si="7"/>
        <v>19.088116858927716</v>
      </c>
      <c r="BH16" s="62">
        <f t="shared" si="8"/>
        <v>218.62911711054653</v>
      </c>
      <c r="BI16" s="62">
        <f ca="1">AVERAGE(OFFSET($BH$3,0,0,'Données projet'!$E$11+1,1))-AVERAGE(OFFSET($H$3,0,0,'Données projet'!$E$11+1,1))</f>
        <v>306.25520286004314</v>
      </c>
      <c r="BJ16" s="62">
        <f t="shared" si="38"/>
        <v>283.28099819802776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2.48</v>
      </c>
      <c r="N17" s="14">
        <f>IF('Données projet'!$A$36&gt;35,N16+M17-V16,IF(A17&lt;'Données projet'!$A$36,$K$205^A17,IF(A17='Données projet'!$A$36,'Données projet'!$B$36,N16+M17-V16)))</f>
        <v>10.086473366964587</v>
      </c>
      <c r="O17" s="14">
        <f>N17*VLOOKUP('Données projet'!$B$9,Paramètres!$A$1:$I$89,3,0)*VLOOKUP('Données projet'!$B$9,Paramètres!$A$1:$I$89,5,0)</f>
        <v>9.1262411024295567</v>
      </c>
      <c r="P17" s="14">
        <f t="shared" si="33"/>
        <v>3.2513672081668794</v>
      </c>
      <c r="Q17" s="22">
        <f t="shared" si="2"/>
        <v>21.557667807622124</v>
      </c>
      <c r="R17" s="62">
        <f t="shared" si="0"/>
        <v>223.58752957989532</v>
      </c>
      <c r="S17" s="62">
        <f ca="1">AVERAGE(OFFSET($R$3,0,0,'Données projet'!$E$9+1,1))-AVERAGE(OFFSET($H$3,0,0,'Données projet'!$E$9+1,1))</f>
        <v>373.32387393685957</v>
      </c>
      <c r="T17" s="62">
        <f t="shared" si="34"/>
        <v>250.47702091764879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2.48</v>
      </c>
      <c r="AI17" s="14">
        <f>IF('Données projet'!$A$62&gt;35,AI16+AH17-AQ16,IF(A17&lt;'Données projet'!$A$62,$AF$205^A17,IF(A17='Données projet'!$A$62,'Données projet'!$B$62,AI16+AH17-AQ16)))</f>
        <v>10.086473366964587</v>
      </c>
      <c r="AJ17" s="14">
        <f>AI17*VLOOKUP('Données projet'!$B$10,Paramètres!$A$1:$I$89,3,0)*VLOOKUP('Données projet'!$B$10,Paramètres!$A$1:$I$89,5,0)</f>
        <v>9.5982880560035007</v>
      </c>
      <c r="AK17" s="14">
        <f t="shared" si="35"/>
        <v>3.3995269499733971</v>
      </c>
      <c r="AL17" s="22">
        <f t="shared" si="4"/>
        <v>22.637861135409764</v>
      </c>
      <c r="AM17" s="62">
        <f t="shared" si="5"/>
        <v>224.66772290768296</v>
      </c>
      <c r="AN17" s="62">
        <f ca="1">AVERAGE(OFFSET($AM$3,0,0,'Données projet'!$E$10+1,1))-AVERAGE(OFFSET($H$3,0,0,'Données projet'!$E$10+1,1))</f>
        <v>389.09361178264629</v>
      </c>
      <c r="AO17" s="62">
        <f t="shared" si="36"/>
        <v>260.29028006191822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3.56</v>
      </c>
      <c r="BD17" s="13">
        <f>IF('Données projet'!$A$88&gt;35,BD16+BC17-BL16,IF(A17&lt;'Données projet'!$A$88,$BA$205^A17,IF(A17='Données projet'!$A$88,'Données projet'!$B$88,BD16+BC17-BL16)))</f>
        <v>12.349756756499216</v>
      </c>
      <c r="BE17" s="14">
        <f>BD17*VLOOKUP('Données projet'!$B$11,Paramètres!$A$1:$I$89,3,0)*VLOOKUP('Données projet'!$B$11,Paramètres!$A$1:$I$89,5,0)</f>
        <v>9.6328102700693883</v>
      </c>
      <c r="BF17" s="14">
        <f t="shared" si="37"/>
        <v>3.4103285541655652</v>
      </c>
      <c r="BG17" s="22">
        <f t="shared" si="7"/>
        <v>22.716800118875877</v>
      </c>
      <c r="BH17" s="62">
        <f t="shared" si="8"/>
        <v>224.74666189114907</v>
      </c>
      <c r="BI17" s="62">
        <f ca="1">AVERAGE(OFFSET($BH$3,0,0,'Données projet'!$E$11+1,1))-AVERAGE(OFFSET($H$3,0,0,'Données projet'!$E$11+1,1))</f>
        <v>306.25520286004314</v>
      </c>
      <c r="BJ17" s="62">
        <f t="shared" si="38"/>
        <v>283.28099819802776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2.48</v>
      </c>
      <c r="N18" s="14">
        <f>IF('Données projet'!$A$36&gt;35,N17+M18-V17,IF(A18&lt;'Données projet'!$A$36,$K$205^A18,IF(A18='Données projet'!$A$36,'Données projet'!$B$36,N17+M18-V17)))</f>
        <v>11.896932943137099</v>
      </c>
      <c r="O18" s="14">
        <f>N18*VLOOKUP('Données projet'!$B$9,Paramètres!$A$1:$I$89,3,0)*VLOOKUP('Données projet'!$B$9,Paramètres!$A$1:$I$89,5,0)</f>
        <v>10.764344926950447</v>
      </c>
      <c r="P18" s="14">
        <f t="shared" si="33"/>
        <v>3.7619785346272754</v>
      </c>
      <c r="Q18" s="22">
        <f t="shared" si="2"/>
        <v>25.300013362247864</v>
      </c>
      <c r="R18" s="62">
        <f t="shared" si="0"/>
        <v>229.7967632951289</v>
      </c>
      <c r="S18" s="62">
        <f ca="1">AVERAGE(OFFSET($R$3,0,0,'Données projet'!$E$9+1,1))-AVERAGE(OFFSET($H$3,0,0,'Données projet'!$E$9+1,1))</f>
        <v>373.32387393685957</v>
      </c>
      <c r="T18" s="62">
        <f t="shared" si="34"/>
        <v>250.47702091764879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2.48</v>
      </c>
      <c r="AI18" s="14">
        <f>IF('Données projet'!$A$62&gt;35,AI17+AH18-AQ17,IF(A18&lt;'Données projet'!$A$62,$AF$205^A18,IF(A18='Données projet'!$A$62,'Données projet'!$B$62,AI17+AH18-AQ17)))</f>
        <v>11.896932943137099</v>
      </c>
      <c r="AJ18" s="14">
        <f>AI18*VLOOKUP('Données projet'!$B$10,Paramètres!$A$1:$I$89,3,0)*VLOOKUP('Données projet'!$B$10,Paramètres!$A$1:$I$89,5,0)</f>
        <v>11.321121388689264</v>
      </c>
      <c r="AK18" s="14">
        <f t="shared" si="35"/>
        <v>3.9334060396387076</v>
      </c>
      <c r="AL18" s="22">
        <f t="shared" si="4"/>
        <v>26.568301937671219</v>
      </c>
      <c r="AM18" s="62">
        <f t="shared" si="5"/>
        <v>231.06505187055225</v>
      </c>
      <c r="AN18" s="62">
        <f ca="1">AVERAGE(OFFSET($AM$3,0,0,'Données projet'!$E$10+1,1))-AVERAGE(OFFSET($H$3,0,0,'Données projet'!$E$10+1,1))</f>
        <v>389.09361178264629</v>
      </c>
      <c r="AO18" s="62">
        <f t="shared" si="36"/>
        <v>260.29028006191822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3.56</v>
      </c>
      <c r="BD18" s="13">
        <f>IF('Données projet'!$A$88&gt;35,BD17+BC18-BL17,IF(A18&lt;'Données projet'!$A$88,$BA$205^A18,IF(A18='Données projet'!$A$88,'Données projet'!$B$88,BD17+BC18-BL17)))</f>
        <v>14.778624139441142</v>
      </c>
      <c r="BE18" s="14">
        <f>BD18*VLOOKUP('Données projet'!$B$11,Paramètres!$A$1:$I$89,3,0)*VLOOKUP('Données projet'!$B$11,Paramètres!$A$1:$I$89,5,0)</f>
        <v>11.527326828764091</v>
      </c>
      <c r="BF18" s="14">
        <f t="shared" si="37"/>
        <v>3.9966439669822584</v>
      </c>
      <c r="BG18" s="22">
        <f t="shared" si="7"/>
        <v>27.037582469258226</v>
      </c>
      <c r="BH18" s="62">
        <f t="shared" si="8"/>
        <v>231.53433240213928</v>
      </c>
      <c r="BI18" s="62">
        <f ca="1">AVERAGE(OFFSET($BH$3,0,0,'Données projet'!$E$11+1,1))-AVERAGE(OFFSET($H$3,0,0,'Données projet'!$E$11+1,1))</f>
        <v>306.25520286004314</v>
      </c>
      <c r="BJ18" s="62">
        <f t="shared" si="38"/>
        <v>283.28099819802776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2.48</v>
      </c>
      <c r="N19" s="14">
        <f>IF('Données projet'!$A$36&gt;35,N18+M19-V18,IF(A19&lt;'Données projet'!$A$36,$K$205^A19,IF(A19='Données projet'!$A$36,'Données projet'!$B$36,N18+M19-V18)))</f>
        <v>14.032358814039554</v>
      </c>
      <c r="O19" s="14">
        <f>N19*VLOOKUP('Données projet'!$B$9,Paramètres!$A$1:$I$89,3,0)*VLOOKUP('Données projet'!$B$9,Paramètres!$A$1:$I$89,5,0)</f>
        <v>12.696478254942988</v>
      </c>
      <c r="P19" s="14">
        <f t="shared" si="33"/>
        <v>4.3527788738988793</v>
      </c>
      <c r="Q19" s="22">
        <f t="shared" si="2"/>
        <v>29.694122832732916</v>
      </c>
      <c r="R19" s="62">
        <f t="shared" si="0"/>
        <v>236.63616875484698</v>
      </c>
      <c r="S19" s="62">
        <f ca="1">AVERAGE(OFFSET($R$3,0,0,'Données projet'!$E$9+1,1))-AVERAGE(OFFSET($H$3,0,0,'Données projet'!$E$9+1,1))</f>
        <v>373.32387393685957</v>
      </c>
      <c r="T19" s="62">
        <f t="shared" si="34"/>
        <v>250.47702091764879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2.48</v>
      </c>
      <c r="AI19" s="14">
        <f>IF('Données projet'!$A$62&gt;35,AI18+AH19-AQ18,IF(A19&lt;'Données projet'!$A$62,$AF$205^A19,IF(A19='Données projet'!$A$62,'Données projet'!$B$62,AI18+AH19-AQ18)))</f>
        <v>14.032358814039554</v>
      </c>
      <c r="AJ19" s="14">
        <f>AI19*VLOOKUP('Données projet'!$B$10,Paramètres!$A$1:$I$89,3,0)*VLOOKUP('Données projet'!$B$10,Paramètres!$A$1:$I$89,5,0)</f>
        <v>13.353192647440039</v>
      </c>
      <c r="AK19" s="14">
        <f t="shared" si="35"/>
        <v>4.5511282305872971</v>
      </c>
      <c r="AL19" s="22">
        <f t="shared" si="4"/>
        <v>31.183358862564273</v>
      </c>
      <c r="AM19" s="62">
        <f t="shared" si="5"/>
        <v>238.12540478467832</v>
      </c>
      <c r="AN19" s="62">
        <f ca="1">AVERAGE(OFFSET($AM$3,0,0,'Données projet'!$E$10+1,1))-AVERAGE(OFFSET($H$3,0,0,'Données projet'!$E$10+1,1))</f>
        <v>389.09361178264629</v>
      </c>
      <c r="AO19" s="62">
        <f t="shared" si="36"/>
        <v>260.29028006191822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3.56</v>
      </c>
      <c r="BD19" s="13">
        <f>IF('Données projet'!$A$88&gt;35,BD18+BC19-BL18,IF(A19&lt;'Données projet'!$A$88,$BA$205^A19,IF(A19='Données projet'!$A$88,'Données projet'!$B$88,BD18+BC19-BL18)))</f>
        <v>17.68518487944571</v>
      </c>
      <c r="BE19" s="14">
        <f>BD19*VLOOKUP('Données projet'!$B$11,Paramètres!$A$1:$I$89,3,0)*VLOOKUP('Données projet'!$B$11,Paramètres!$A$1:$I$89,5,0)</f>
        <v>13.794444205967654</v>
      </c>
      <c r="BF19" s="14">
        <f t="shared" si="37"/>
        <v>4.6837607418514473</v>
      </c>
      <c r="BG19" s="22">
        <f t="shared" si="7"/>
        <v>32.182873617451598</v>
      </c>
      <c r="BH19" s="62">
        <f t="shared" si="8"/>
        <v>239.12491953956567</v>
      </c>
      <c r="BI19" s="62">
        <f ca="1">AVERAGE(OFFSET($BH$3,0,0,'Données projet'!$E$11+1,1))-AVERAGE(OFFSET($H$3,0,0,'Données projet'!$E$11+1,1))</f>
        <v>306.25520286004314</v>
      </c>
      <c r="BJ19" s="62">
        <f t="shared" si="38"/>
        <v>283.28099819802776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2.48</v>
      </c>
      <c r="N20" s="14">
        <f>IF('Données projet'!$A$36&gt;35,N19+M20-V19,IF(A20&lt;'Données projet'!$A$36,$K$205^A20,IF(A20='Données projet'!$A$36,'Données projet'!$B$36,N19+M20-V19)))</f>
        <v>16.551080419390111</v>
      </c>
      <c r="O20" s="14">
        <f>N20*VLOOKUP('Données projet'!$B$9,Paramètres!$A$1:$I$89,3,0)*VLOOKUP('Données projet'!$B$9,Paramètres!$A$1:$I$89,5,0)</f>
        <v>14.975417563464172</v>
      </c>
      <c r="P20" s="14">
        <f t="shared" si="33"/>
        <v>5.0363615184576229</v>
      </c>
      <c r="Q20" s="22">
        <f t="shared" si="2"/>
        <v>34.853848567680451</v>
      </c>
      <c r="R20" s="62">
        <f t="shared" si="0"/>
        <v>244.21997288355317</v>
      </c>
      <c r="S20" s="62">
        <f ca="1">AVERAGE(OFFSET($R$3,0,0,'Données projet'!$E$9+1,1))-AVERAGE(OFFSET($H$3,0,0,'Données projet'!$E$9+1,1))</f>
        <v>373.32387393685957</v>
      </c>
      <c r="T20" s="62">
        <f t="shared" si="34"/>
        <v>250.47702091764879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2.48</v>
      </c>
      <c r="AI20" s="14">
        <f>IF('Données projet'!$A$62&gt;35,AI19+AH20-AQ19,IF(A20&lt;'Données projet'!$A$62,$AF$205^A20,IF(A20='Données projet'!$A$62,'Données projet'!$B$62,AI19+AH20-AQ19)))</f>
        <v>16.551080419390111</v>
      </c>
      <c r="AJ20" s="14">
        <f>AI20*VLOOKUP('Données projet'!$B$10,Paramètres!$A$1:$I$89,3,0)*VLOOKUP('Données projet'!$B$10,Paramètres!$A$1:$I$89,5,0)</f>
        <v>15.750008127091631</v>
      </c>
      <c r="AK20" s="14">
        <f t="shared" si="35"/>
        <v>5.265860672027439</v>
      </c>
      <c r="AL20" s="22">
        <f t="shared" si="4"/>
        <v>36.602638158465716</v>
      </c>
      <c r="AM20" s="62">
        <f t="shared" si="5"/>
        <v>245.96876247433843</v>
      </c>
      <c r="AN20" s="62">
        <f ca="1">AVERAGE(OFFSET($AM$3,0,0,'Données projet'!$E$10+1,1))-AVERAGE(OFFSET($H$3,0,0,'Données projet'!$E$10+1,1))</f>
        <v>389.09361178264629</v>
      </c>
      <c r="AO20" s="62">
        <f t="shared" si="36"/>
        <v>260.29028006191822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3.56</v>
      </c>
      <c r="BD20" s="13">
        <f>IF('Données projet'!$A$88&gt;35,BD19+BC20-BL19,IF(A20&lt;'Données projet'!$A$88,$BA$205^A20,IF(A20='Données projet'!$A$88,'Données projet'!$B$88,BD19+BC20-BL19)))</f>
        <v>21.163388504175224</v>
      </c>
      <c r="BE20" s="14">
        <f>BD20*VLOOKUP('Données projet'!$B$11,Paramètres!$A$1:$I$89,3,0)*VLOOKUP('Données projet'!$B$11,Paramètres!$A$1:$I$89,5,0)</f>
        <v>16.507443033256674</v>
      </c>
      <c r="BF20" s="14">
        <f t="shared" si="37"/>
        <v>5.4890089955831698</v>
      </c>
      <c r="BG20" s="22">
        <f t="shared" si="7"/>
        <v>38.310487283562729</v>
      </c>
      <c r="BH20" s="62">
        <f t="shared" si="8"/>
        <v>247.67661159943546</v>
      </c>
      <c r="BI20" s="62">
        <f ca="1">AVERAGE(OFFSET($BH$3,0,0,'Données projet'!$E$11+1,1))-AVERAGE(OFFSET($H$3,0,0,'Données projet'!$E$11+1,1))</f>
        <v>306.25520286004314</v>
      </c>
      <c r="BJ20" s="62">
        <f t="shared" si="38"/>
        <v>283.28099819802776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2.48</v>
      </c>
      <c r="N21" s="14">
        <f>IF('Données projet'!$A$36&gt;35,N20+M21-V20,IF(A21&lt;'Données projet'!$A$36,$K$205^A21,IF(A21='Données projet'!$A$36,'Données projet'!$B$36,N20+M21-V20)))</f>
        <v>19.521896972520398</v>
      </c>
      <c r="O21" s="14">
        <f>N21*VLOOKUP('Données projet'!$B$9,Paramètres!$A$1:$I$89,3,0)*VLOOKUP('Données projet'!$B$9,Paramètres!$A$1:$I$89,5,0)</f>
        <v>17.663412380736453</v>
      </c>
      <c r="P21" s="14">
        <f t="shared" si="33"/>
        <v>5.8272974758032738</v>
      </c>
      <c r="Q21" s="22">
        <f t="shared" si="2"/>
        <v>40.912986333473356</v>
      </c>
      <c r="R21" s="62">
        <f t="shared" si="0"/>
        <v>252.68233952547646</v>
      </c>
      <c r="S21" s="62">
        <f ca="1">AVERAGE(OFFSET($R$3,0,0,'Données projet'!$E$9+1,1))-AVERAGE(OFFSET($H$3,0,0,'Données projet'!$E$9+1,1))</f>
        <v>373.32387393685957</v>
      </c>
      <c r="T21" s="62">
        <f t="shared" si="34"/>
        <v>250.47702091764879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2.48</v>
      </c>
      <c r="AI21" s="14">
        <f>IF('Données projet'!$A$62&gt;35,AI20+AH21-AQ20,IF(A21&lt;'Données projet'!$A$62,$AF$205^A21,IF(A21='Données projet'!$A$62,'Données projet'!$B$62,AI20+AH21-AQ20)))</f>
        <v>19.521896972520398</v>
      </c>
      <c r="AJ21" s="14">
        <f>AI21*VLOOKUP('Données projet'!$B$10,Paramètres!$A$1:$I$89,3,0)*VLOOKUP('Données projet'!$B$10,Paramètres!$A$1:$I$89,5,0)</f>
        <v>18.577037159050413</v>
      </c>
      <c r="AK21" s="14">
        <f t="shared" si="35"/>
        <v>6.0928383495858922</v>
      </c>
      <c r="AL21" s="22">
        <f t="shared" si="4"/>
        <v>42.966699844208229</v>
      </c>
      <c r="AM21" s="62">
        <f t="shared" si="5"/>
        <v>254.73605303621133</v>
      </c>
      <c r="AN21" s="62">
        <f ca="1">AVERAGE(OFFSET($AM$3,0,0,'Données projet'!$E$10+1,1))-AVERAGE(OFFSET($H$3,0,0,'Données projet'!$E$10+1,1))</f>
        <v>389.09361178264629</v>
      </c>
      <c r="AO21" s="62">
        <f t="shared" si="36"/>
        <v>260.29028006191822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3.56</v>
      </c>
      <c r="BD21" s="13">
        <f>IF('Données projet'!$A$88&gt;35,BD20+BC21-BL20,IF(A21&lt;'Données projet'!$A$88,$BA$205^A21,IF(A21='Données projet'!$A$88,'Données projet'!$B$88,BD20+BC21-BL20)))</f>
        <v>25.325661904683113</v>
      </c>
      <c r="BE21" s="14">
        <f>BD21*VLOOKUP('Données projet'!$B$11,Paramètres!$A$1:$I$89,3,0)*VLOOKUP('Données projet'!$B$11,Paramètres!$A$1:$I$89,5,0)</f>
        <v>19.754016285652828</v>
      </c>
      <c r="BF21" s="14">
        <f t="shared" si="37"/>
        <v>6.4326982982660121</v>
      </c>
      <c r="BG21" s="22">
        <f t="shared" si="7"/>
        <v>45.608527900325306</v>
      </c>
      <c r="BH21" s="62">
        <f t="shared" si="8"/>
        <v>257.37788109232844</v>
      </c>
      <c r="BI21" s="62">
        <f ca="1">AVERAGE(OFFSET($BH$3,0,0,'Données projet'!$E$11+1,1))-AVERAGE(OFFSET($H$3,0,0,'Données projet'!$E$11+1,1))</f>
        <v>306.25520286004314</v>
      </c>
      <c r="BJ21" s="62">
        <f t="shared" si="38"/>
        <v>283.28099819802776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2.48</v>
      </c>
      <c r="N22" s="14">
        <f>IF('Données projet'!$A$36&gt;35,N21+M22-V21,IF(A22&lt;'Données projet'!$A$36,$K$205^A22,IF(A22='Données projet'!$A$36,'Données projet'!$B$36,N21+M22-V21)))</f>
        <v>23.025956719974928</v>
      </c>
      <c r="O22" s="14">
        <f>N22*VLOOKUP('Données projet'!$B$9,Paramètres!$A$1:$I$89,3,0)*VLOOKUP('Données projet'!$B$9,Paramètres!$A$1:$I$89,5,0)</f>
        <v>20.833885640233316</v>
      </c>
      <c r="P22" s="14">
        <f t="shared" si="33"/>
        <v>6.7424460589363377</v>
      </c>
      <c r="Q22" s="22">
        <f t="shared" si="2"/>
        <v>48.02877770938715</v>
      </c>
      <c r="R22" s="62">
        <f t="shared" si="0"/>
        <v>262.18087195241066</v>
      </c>
      <c r="S22" s="62">
        <f ca="1">AVERAGE(OFFSET($R$3,0,0,'Données projet'!$E$9+1,1))-AVERAGE(OFFSET($H$3,0,0,'Données projet'!$E$9+1,1))</f>
        <v>373.32387393685957</v>
      </c>
      <c r="T22" s="62">
        <f t="shared" si="34"/>
        <v>250.47702091764879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2.48</v>
      </c>
      <c r="AI22" s="14">
        <f>IF('Données projet'!$A$62&gt;35,AI21+AH22-AQ21,IF(A22&lt;'Données projet'!$A$62,$AF$205^A22,IF(A22='Données projet'!$A$62,'Données projet'!$B$62,AI21+AH22-AQ21)))</f>
        <v>23.025956719974928</v>
      </c>
      <c r="AJ22" s="14">
        <f>AI22*VLOOKUP('Données projet'!$B$10,Paramètres!$A$1:$I$89,3,0)*VLOOKUP('Données projet'!$B$10,Paramètres!$A$1:$I$89,5,0)</f>
        <v>21.911500414728142</v>
      </c>
      <c r="AK22" s="14">
        <f t="shared" si="35"/>
        <v>7.0496888289092752</v>
      </c>
      <c r="AL22" s="22">
        <f t="shared" si="4"/>
        <v>50.440737932668497</v>
      </c>
      <c r="AM22" s="62">
        <f t="shared" si="5"/>
        <v>264.59283217569202</v>
      </c>
      <c r="AN22" s="62">
        <f ca="1">AVERAGE(OFFSET($AM$3,0,0,'Données projet'!$E$10+1,1))-AVERAGE(OFFSET($H$3,0,0,'Données projet'!$E$10+1,1))</f>
        <v>389.09361178264629</v>
      </c>
      <c r="AO22" s="62">
        <f t="shared" si="36"/>
        <v>260.29028006191822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3.56</v>
      </c>
      <c r="BD22" s="13">
        <f>IF('Données projet'!$A$88&gt;35,BD21+BC22-BL21,IF(A22&lt;'Données projet'!$A$88,$BA$205^A22,IF(A22='Données projet'!$A$88,'Données projet'!$B$88,BD21+BC22-BL21)))</f>
        <v>30.306543339398647</v>
      </c>
      <c r="BE22" s="14">
        <f>BD22*VLOOKUP('Données projet'!$B$11,Paramètres!$A$1:$I$89,3,0)*VLOOKUP('Données projet'!$B$11,Paramètres!$A$1:$I$89,5,0)</f>
        <v>23.639103804730947</v>
      </c>
      <c r="BF22" s="14">
        <f t="shared" si="37"/>
        <v>7.5386299111208031</v>
      </c>
      <c r="BG22" s="22">
        <f t="shared" si="7"/>
        <v>54.301219555108467</v>
      </c>
      <c r="BH22" s="62">
        <f t="shared" si="8"/>
        <v>268.453313798132</v>
      </c>
      <c r="BI22" s="62">
        <f ca="1">AVERAGE(OFFSET($BH$3,0,0,'Données projet'!$E$11+1,1))-AVERAGE(OFFSET($H$3,0,0,'Données projet'!$E$11+1,1))</f>
        <v>306.25520286004314</v>
      </c>
      <c r="BJ22" s="62">
        <f t="shared" si="38"/>
        <v>283.28099819802776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2.48</v>
      </c>
      <c r="N23" s="14">
        <f>IF('Données projet'!$A$36&gt;35,N22+M23-V22,IF(A23&lt;'Données projet'!$A$36,$K$205^A23,IF(A23='Données projet'!$A$36,'Données projet'!$B$36,N22+M23-V22)))</f>
        <v>27.158973516583774</v>
      </c>
      <c r="O23" s="14">
        <f>N23*VLOOKUP('Données projet'!$B$9,Paramètres!$A$1:$I$89,3,0)*VLOOKUP('Données projet'!$B$9,Paramètres!$A$1:$I$89,5,0)</f>
        <v>24.573439237804998</v>
      </c>
      <c r="P23" s="14">
        <f t="shared" si="33"/>
        <v>7.8013142535510465</v>
      </c>
      <c r="Q23" s="22">
        <f t="shared" si="2"/>
        <v>56.386028997445116</v>
      </c>
      <c r="R23" s="62">
        <f t="shared" si="0"/>
        <v>272.90073188434081</v>
      </c>
      <c r="S23" s="62">
        <f ca="1">AVERAGE(OFFSET($R$3,0,0,'Données projet'!$E$9+1,1))-AVERAGE(OFFSET($H$3,0,0,'Données projet'!$E$9+1,1))</f>
        <v>373.32387393685957</v>
      </c>
      <c r="T23" s="62">
        <f t="shared" si="34"/>
        <v>250.47702091764879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2.48</v>
      </c>
      <c r="AI23" s="14">
        <f>IF('Données projet'!$A$62&gt;35,AI22+AH23-AQ22,IF(A23&lt;'Données projet'!$A$62,$AF$205^A23,IF(A23='Données projet'!$A$62,'Données projet'!$B$62,AI22+AH23-AQ22)))</f>
        <v>27.158973516583774</v>
      </c>
      <c r="AJ23" s="14">
        <f>AI23*VLOOKUP('Données projet'!$B$10,Paramètres!$A$1:$I$89,3,0)*VLOOKUP('Données projet'!$B$10,Paramètres!$A$1:$I$89,5,0)</f>
        <v>25.844479198381119</v>
      </c>
      <c r="AK23" s="14">
        <f t="shared" si="35"/>
        <v>8.1568079986605984</v>
      </c>
      <c r="AL23" s="22">
        <f t="shared" si="4"/>
        <v>59.218908534847664</v>
      </c>
      <c r="AM23" s="62">
        <f t="shared" si="5"/>
        <v>275.73361142174338</v>
      </c>
      <c r="AN23" s="62">
        <f ca="1">AVERAGE(OFFSET($AM$3,0,0,'Données projet'!$E$10+1,1))-AVERAGE(OFFSET($H$3,0,0,'Données projet'!$E$10+1,1))</f>
        <v>389.09361178264629</v>
      </c>
      <c r="AO23" s="62">
        <f t="shared" si="36"/>
        <v>260.29028006191822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3.56</v>
      </c>
      <c r="BD23" s="13">
        <f>IF('Données projet'!$A$88&gt;35,BD22+BC23-BL22,IF(A23&lt;'Données projet'!$A$88,$BA$205^A23,IF(A23='Données projet'!$A$88,'Données projet'!$B$88,BD22+BC23-BL22)))</f>
        <v>36.267031149657967</v>
      </c>
      <c r="BE23" s="14">
        <f>BD23*VLOOKUP('Données projet'!$B$11,Paramètres!$A$1:$I$89,3,0)*VLOOKUP('Données projet'!$B$11,Paramètres!$A$1:$I$89,5,0)</f>
        <v>28.288284296733217</v>
      </c>
      <c r="BF23" s="14">
        <f t="shared" si="37"/>
        <v>8.834697090047662</v>
      </c>
      <c r="BG23" s="22">
        <f t="shared" si="7"/>
        <v>64.655859248643353</v>
      </c>
      <c r="BH23" s="62">
        <f t="shared" si="8"/>
        <v>281.17056213553906</v>
      </c>
      <c r="BI23" s="62">
        <f ca="1">AVERAGE(OFFSET($BH$3,0,0,'Données projet'!$E$11+1,1))-AVERAGE(OFFSET($H$3,0,0,'Données projet'!$E$11+1,1))</f>
        <v>306.25520286004314</v>
      </c>
      <c r="BJ23" s="62">
        <f t="shared" si="38"/>
        <v>283.28099819802776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2.48</v>
      </c>
      <c r="N24" s="14">
        <f>IF('Données projet'!$A$36&gt;35,N23+M24-V23,IF(A24&lt;'Données projet'!$A$36,$K$205^A24,IF(A24='Données projet'!$A$36,'Données projet'!$B$36,N23+M24-V23)))</f>
        <v>32.033841262049499</v>
      </c>
      <c r="O24" s="14">
        <f>N24*VLOOKUP('Données projet'!$B$9,Paramètres!$A$1:$I$89,3,0)*VLOOKUP('Données projet'!$B$9,Paramètres!$A$1:$I$89,5,0)</f>
        <v>28.984219573902383</v>
      </c>
      <c r="P24" s="14">
        <f t="shared" si="33"/>
        <v>9.0264725220893922</v>
      </c>
      <c r="Q24" s="22">
        <f t="shared" si="2"/>
        <v>66.201955400518997</v>
      </c>
      <c r="R24" s="62">
        <f t="shared" si="0"/>
        <v>285.05948377639339</v>
      </c>
      <c r="S24" s="62">
        <f ca="1">AVERAGE(OFFSET($R$3,0,0,'Données projet'!$E$9+1,1))-AVERAGE(OFFSET($H$3,0,0,'Données projet'!$E$9+1,1))</f>
        <v>373.32387393685957</v>
      </c>
      <c r="T24" s="62">
        <f t="shared" si="34"/>
        <v>250.47702091764879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2.48</v>
      </c>
      <c r="AI24" s="14">
        <f>IF('Données projet'!$A$62&gt;35,AI23+AH24-AQ23,IF(A24&lt;'Données projet'!$A$62,$AF$205^A24,IF(A24='Données projet'!$A$62,'Données projet'!$B$62,AI23+AH24-AQ23)))</f>
        <v>32.033841262049499</v>
      </c>
      <c r="AJ24" s="14">
        <f>AI24*VLOOKUP('Données projet'!$B$10,Paramètres!$A$1:$I$89,3,0)*VLOOKUP('Données projet'!$B$10,Paramètres!$A$1:$I$89,5,0)</f>
        <v>30.483403344966305</v>
      </c>
      <c r="AK24" s="14">
        <f t="shared" si="35"/>
        <v>9.4377948221166417</v>
      </c>
      <c r="AL24" s="22">
        <f t="shared" si="4"/>
        <v>69.529420141002802</v>
      </c>
      <c r="AM24" s="62">
        <f t="shared" si="5"/>
        <v>288.38694851687717</v>
      </c>
      <c r="AN24" s="62">
        <f ca="1">AVERAGE(OFFSET($AM$3,0,0,'Données projet'!$E$10+1,1))-AVERAGE(OFFSET($H$3,0,0,'Données projet'!$E$10+1,1))</f>
        <v>389.09361178264629</v>
      </c>
      <c r="AO24" s="62">
        <f t="shared" si="36"/>
        <v>260.29028006191822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3.56</v>
      </c>
      <c r="BD24" s="13">
        <f>IF('Données projet'!$A$88&gt;35,BD23+BC24-BL23,IF(A24&lt;'Données projet'!$A$88,$BA$205^A24,IF(A24='Données projet'!$A$88,'Données projet'!$B$88,BD23+BC24-BL23)))</f>
        <v>43.399787751457886</v>
      </c>
      <c r="BE24" s="14">
        <f>BD24*VLOOKUP('Données projet'!$B$11,Paramètres!$A$1:$I$89,3,0)*VLOOKUP('Données projet'!$B$11,Paramètres!$A$1:$I$89,5,0)</f>
        <v>33.851834446137154</v>
      </c>
      <c r="BF24" s="14">
        <f t="shared" si="37"/>
        <v>10.353588595423204</v>
      </c>
      <c r="BG24" s="22">
        <f t="shared" si="7"/>
        <v>76.991111797384278</v>
      </c>
      <c r="BH24" s="62">
        <f t="shared" si="8"/>
        <v>295.84864017325867</v>
      </c>
      <c r="BI24" s="62">
        <f ca="1">AVERAGE(OFFSET($BH$3,0,0,'Données projet'!$E$11+1,1))-AVERAGE(OFFSET($H$3,0,0,'Données projet'!$E$11+1,1))</f>
        <v>306.25520286004314</v>
      </c>
      <c r="BJ24" s="62">
        <f t="shared" si="38"/>
        <v>283.28099819802776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2.48</v>
      </c>
      <c r="N25" s="14">
        <f>IF('Données projet'!$A$36&gt;35,N24+M25-V24,IF(A25&lt;'Données projet'!$A$36,$K$205^A25,IF(A25='Données projet'!$A$36,'Données projet'!$B$36,N24+M25-V24)))</f>
        <v>37.783717612728942</v>
      </c>
      <c r="O25" s="14">
        <f>N25*VLOOKUP('Données projet'!$B$9,Paramètres!$A$1:$I$89,3,0)*VLOOKUP('Données projet'!$B$9,Paramètres!$A$1:$I$89,5,0)</f>
        <v>34.186707695997143</v>
      </c>
      <c r="P25" s="14">
        <f t="shared" si="33"/>
        <v>10.444035907789205</v>
      </c>
      <c r="Q25" s="22">
        <f t="shared" si="2"/>
        <v>77.731878443261223</v>
      </c>
      <c r="R25" s="62">
        <f t="shared" si="0"/>
        <v>298.91279234672959</v>
      </c>
      <c r="S25" s="62">
        <f ca="1">AVERAGE(OFFSET($R$3,0,0,'Données projet'!$E$9+1,1))-AVERAGE(OFFSET($H$3,0,0,'Données projet'!$E$9+1,1))</f>
        <v>373.32387393685957</v>
      </c>
      <c r="T25" s="62">
        <f t="shared" si="34"/>
        <v>250.47702091764879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2.48</v>
      </c>
      <c r="AI25" s="14">
        <f>IF('Données projet'!$A$62&gt;35,AI24+AH25-AQ24,IF(A25&lt;'Données projet'!$A$62,$AF$205^A25,IF(A25='Données projet'!$A$62,'Données projet'!$B$62,AI24+AH25-AQ24)))</f>
        <v>37.783717612728942</v>
      </c>
      <c r="AJ25" s="14">
        <f>AI25*VLOOKUP('Données projet'!$B$10,Paramètres!$A$1:$I$89,3,0)*VLOOKUP('Données projet'!$B$10,Paramètres!$A$1:$I$89,5,0)</f>
        <v>35.954985680272863</v>
      </c>
      <c r="AK25" s="14">
        <f t="shared" si="35"/>
        <v>10.919954364378558</v>
      </c>
      <c r="AL25" s="22">
        <f t="shared" si="4"/>
        <v>81.640520577767887</v>
      </c>
      <c r="AM25" s="62">
        <f t="shared" si="5"/>
        <v>302.82143448123628</v>
      </c>
      <c r="AN25" s="62">
        <f ca="1">AVERAGE(OFFSET($AM$3,0,0,'Données projet'!$E$10+1,1))-AVERAGE(OFFSET($H$3,0,0,'Données projet'!$E$10+1,1))</f>
        <v>389.09361178264629</v>
      </c>
      <c r="AO25" s="62">
        <f t="shared" si="36"/>
        <v>260.29028006191822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3.56</v>
      </c>
      <c r="BD25" s="13">
        <f>IF('Données projet'!$A$88&gt;35,BD24+BC25-BL24,IF(A25&lt;'Données projet'!$A$88,$BA$205^A25,IF(A25='Données projet'!$A$88,'Données projet'!$B$88,BD24+BC25-BL24)))</f>
        <v>51.935367113427411</v>
      </c>
      <c r="BE25" s="14">
        <f>BD25*VLOOKUP('Données projet'!$B$11,Paramètres!$A$1:$I$89,3,0)*VLOOKUP('Données projet'!$B$11,Paramètres!$A$1:$I$89,5,0)</f>
        <v>40.509586348473384</v>
      </c>
      <c r="BF25" s="14">
        <f t="shared" si="37"/>
        <v>12.133613151721432</v>
      </c>
      <c r="BG25" s="22">
        <f t="shared" si="7"/>
        <v>91.686905796172638</v>
      </c>
      <c r="BH25" s="62">
        <f t="shared" si="8"/>
        <v>312.86781969964102</v>
      </c>
      <c r="BI25" s="62">
        <f ca="1">AVERAGE(OFFSET($BH$3,0,0,'Données projet'!$E$11+1,1))-AVERAGE(OFFSET($H$3,0,0,'Données projet'!$E$11+1,1))</f>
        <v>306.25520286004314</v>
      </c>
      <c r="BJ25" s="62">
        <f t="shared" si="38"/>
        <v>283.28099819802776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2.48</v>
      </c>
      <c r="N26" s="14">
        <f>IF('Données projet'!$A$36&gt;35,N25+M26-V25,IF(A26&lt;'Données projet'!$A$36,$K$205^A26,IF(A26='Données projet'!$A$36,'Données projet'!$B$36,N25+M26-V25)))</f>
        <v>44.565661200604509</v>
      </c>
      <c r="O26" s="14">
        <f>N26*VLOOKUP('Données projet'!$B$9,Paramètres!$A$1:$I$89,3,0)*VLOOKUP('Données projet'!$B$9,Paramètres!$A$1:$I$89,5,0)</f>
        <v>40.323010254306958</v>
      </c>
      <c r="P26" s="14">
        <f t="shared" si="33"/>
        <v>12.084220693771249</v>
      </c>
      <c r="Q26" s="22">
        <f t="shared" si="2"/>
        <v>91.275927234569551</v>
      </c>
      <c r="R26" s="62">
        <f t="shared" si="0"/>
        <v>314.76112394411604</v>
      </c>
      <c r="S26" s="62">
        <f ca="1">AVERAGE(OFFSET($R$3,0,0,'Données projet'!$E$9+1,1))-AVERAGE(OFFSET($H$3,0,0,'Données projet'!$E$9+1,1))</f>
        <v>373.32387393685957</v>
      </c>
      <c r="T26" s="62">
        <f t="shared" si="34"/>
        <v>250.47702091764879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2.48</v>
      </c>
      <c r="AI26" s="14">
        <f>IF('Données projet'!$A$62&gt;35,AI25+AH26-AQ25,IF(A26&lt;'Données projet'!$A$62,$AF$205^A26,IF(A26='Données projet'!$A$62,'Données projet'!$B$62,AI25+AH26-AQ25)))</f>
        <v>44.565661200604509</v>
      </c>
      <c r="AJ26" s="14">
        <f>AI26*VLOOKUP('Données projet'!$B$10,Paramètres!$A$1:$I$89,3,0)*VLOOKUP('Données projet'!$B$10,Paramètres!$A$1:$I$89,5,0)</f>
        <v>42.408683198495254</v>
      </c>
      <c r="AK26" s="14">
        <f t="shared" si="35"/>
        <v>12.634879817546921</v>
      </c>
      <c r="AL26" s="22">
        <f t="shared" si="4"/>
        <v>95.867538919606773</v>
      </c>
      <c r="AM26" s="62">
        <f t="shared" si="5"/>
        <v>319.35273562915324</v>
      </c>
      <c r="AN26" s="62">
        <f ca="1">AVERAGE(OFFSET($AM$3,0,0,'Données projet'!$E$10+1,1))-AVERAGE(OFFSET($H$3,0,0,'Données projet'!$E$10+1,1))</f>
        <v>389.09361178264629</v>
      </c>
      <c r="AO26" s="62">
        <f t="shared" si="36"/>
        <v>260.29028006191822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3.56</v>
      </c>
      <c r="BD26" s="13">
        <f>IF('Données projet'!$A$88&gt;35,BD25+BC26-BL25,IF(A26&lt;'Données projet'!$A$88,$BA$205^A26,IF(A26='Données projet'!$A$88,'Données projet'!$B$88,BD25+BC26-BL25)))</f>
        <v>62.149667013426139</v>
      </c>
      <c r="BE26" s="14">
        <f>BD26*VLOOKUP('Données projet'!$B$11,Paramètres!$A$1:$I$89,3,0)*VLOOKUP('Données projet'!$B$11,Paramètres!$A$1:$I$89,5,0)</f>
        <v>48.476740270472391</v>
      </c>
      <c r="BF26" s="14">
        <f t="shared" si="37"/>
        <v>14.219665651067873</v>
      </c>
      <c r="BG26" s="22">
        <f t="shared" si="7"/>
        <v>109.19624031334928</v>
      </c>
      <c r="BH26" s="62">
        <f t="shared" si="8"/>
        <v>332.68143702289581</v>
      </c>
      <c r="BI26" s="62">
        <f ca="1">AVERAGE(OFFSET($BH$3,0,0,'Données projet'!$E$11+1,1))-AVERAGE(OFFSET($H$3,0,0,'Données projet'!$E$11+1,1))</f>
        <v>306.25520286004314</v>
      </c>
      <c r="BJ26" s="62">
        <f t="shared" si="38"/>
        <v>283.28099819802776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2.48</v>
      </c>
      <c r="N27" s="14">
        <f>IF('Données projet'!$A$36&gt;35,N26+M27-V26,IF(A27&lt;'Données projet'!$A$36,$K$205^A27,IF(A27='Données projet'!$A$36,'Données projet'!$B$36,N26+M27-V26)))</f>
        <v>52.564921710561642</v>
      </c>
      <c r="O27" s="14">
        <f>N27*VLOOKUP('Données projet'!$B$9,Paramètres!$A$1:$I$89,3,0)*VLOOKUP('Données projet'!$B$9,Paramètres!$A$1:$I$89,5,0)</f>
        <v>47.560741163716173</v>
      </c>
      <c r="P27" s="14">
        <f t="shared" si="33"/>
        <v>13.981988482714883</v>
      </c>
      <c r="Q27" s="22">
        <f t="shared" si="2"/>
        <v>107.18692080086741</v>
      </c>
      <c r="R27" s="62">
        <f t="shared" si="0"/>
        <v>332.9576289844872</v>
      </c>
      <c r="S27" s="62">
        <f ca="1">AVERAGE(OFFSET($R$3,0,0,'Données projet'!$E$9+1,1))-AVERAGE(OFFSET($H$3,0,0,'Données projet'!$E$9+1,1))</f>
        <v>373.32387393685957</v>
      </c>
      <c r="T27" s="62">
        <f t="shared" si="34"/>
        <v>250.47702091764879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2.48</v>
      </c>
      <c r="AI27" s="14">
        <f>IF('Données projet'!$A$62&gt;35,AI26+AH27-AQ26,IF(A27&lt;'Données projet'!$A$62,$AF$205^A27,IF(A27='Données projet'!$A$62,'Données projet'!$B$62,AI26+AH27-AQ26)))</f>
        <v>52.564921710561642</v>
      </c>
      <c r="AJ27" s="14">
        <f>AI27*VLOOKUP('Données projet'!$B$10,Paramètres!$A$1:$I$89,3,0)*VLOOKUP('Données projet'!$B$10,Paramètres!$A$1:$I$89,5,0)</f>
        <v>50.020779499770455</v>
      </c>
      <c r="AK27" s="14">
        <f t="shared" si="35"/>
        <v>14.619125930105412</v>
      </c>
      <c r="AL27" s="22">
        <f t="shared" si="4"/>
        <v>112.58116862370046</v>
      </c>
      <c r="AM27" s="62">
        <f t="shared" si="5"/>
        <v>338.35187680732025</v>
      </c>
      <c r="AN27" s="62">
        <f ca="1">AVERAGE(OFFSET($AM$3,0,0,'Données projet'!$E$10+1,1))-AVERAGE(OFFSET($H$3,0,0,'Données projet'!$E$10+1,1))</f>
        <v>389.09361178264629</v>
      </c>
      <c r="AO27" s="62">
        <f t="shared" si="36"/>
        <v>260.29028006191822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3.56</v>
      </c>
      <c r="BD27" s="13">
        <f>IF('Données projet'!$A$88&gt;35,BD26+BC27-BL26,IF(A27&lt;'Données projet'!$A$88,$BA$205^A27,IF(A27='Données projet'!$A$88,'Données projet'!$B$88,BD26+BC27-BL26)))</f>
        <v>74.372846955020648</v>
      </c>
      <c r="BE27" s="14">
        <f>BD27*VLOOKUP('Données projet'!$B$11,Paramètres!$A$1:$I$89,3,0)*VLOOKUP('Données projet'!$B$11,Paramètres!$A$1:$I$89,5,0)</f>
        <v>58.010820624916107</v>
      </c>
      <c r="BF27" s="14">
        <f t="shared" si="37"/>
        <v>16.664359469831368</v>
      </c>
      <c r="BG27" s="22">
        <f t="shared" si="7"/>
        <v>130.05927199835185</v>
      </c>
      <c r="BH27" s="62">
        <f t="shared" si="8"/>
        <v>355.82998018197168</v>
      </c>
      <c r="BI27" s="62">
        <f ca="1">AVERAGE(OFFSET($BH$3,0,0,'Données projet'!$E$11+1,1))-AVERAGE(OFFSET($H$3,0,0,'Données projet'!$E$11+1,1))</f>
        <v>306.25520286004314</v>
      </c>
      <c r="BJ27" s="62">
        <f t="shared" si="38"/>
        <v>283.28099819802776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62</v>
      </c>
      <c r="L28" s="13">
        <f>VLOOKUP(A28,'Données projet'!$A$35:$I$55,9,0)</f>
        <v>2.48</v>
      </c>
      <c r="M28" s="13">
        <f t="array" ref="M28">INDEX(L:L,MIN(IF(ISNUMBER(L28:L224),ROW(L28:L224),"")))</f>
        <v>2.48</v>
      </c>
      <c r="N28" s="14">
        <f>IF('Données projet'!$A$36&gt;35,N27+M28-V27,IF(A28&lt;'Données projet'!$A$36,$K$205^A28,IF(A28='Données projet'!$A$36,'Données projet'!$B$36,N27+M28-V27)))</f>
        <v>62</v>
      </c>
      <c r="O28" s="14">
        <f>N28*VLOOKUP('Données projet'!$B$9,Paramètres!$A$1:$I$89,3,0)*VLOOKUP('Données projet'!$B$9,Paramètres!$A$1:$I$89,5,0)</f>
        <v>56.0976</v>
      </c>
      <c r="P28" s="14">
        <f t="shared" si="33"/>
        <v>16.177791426098278</v>
      </c>
      <c r="Q28" s="22">
        <f t="shared" si="2"/>
        <v>125.87964006712117</v>
      </c>
      <c r="R28" s="62">
        <f t="shared" si="0"/>
        <v>353.91741403345327</v>
      </c>
      <c r="S28" s="62">
        <f ca="1">AVERAGE(OFFSET($R$3,0,0,'Données projet'!$E$9+1,1))-AVERAGE(OFFSET($H$3,0,0,'Données projet'!$E$9+1,1))</f>
        <v>373.32387393685957</v>
      </c>
      <c r="T28" s="62">
        <f t="shared" si="34"/>
        <v>250.47702091764879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2.731850087471857</v>
      </c>
      <c r="AC28" s="24">
        <f t="shared" si="3"/>
        <v>2.731850087471857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62</v>
      </c>
      <c r="AG28" s="13">
        <f>VLOOKUP(A28,'Données projet'!$A$61:$I$81,9,0)</f>
        <v>2.48</v>
      </c>
      <c r="AH28" s="13">
        <f t="array" ref="AH28">INDEX(AG:AG,MIN(IF(ISNUMBER(AG28:AG224),ROW(AG28:AG224),"")))</f>
        <v>2.48</v>
      </c>
      <c r="AI28" s="14">
        <f>IF('Données projet'!$A$62&gt;35,AI27+AH28-AQ27,IF(A28&lt;'Données projet'!$A$62,$AF$205^A28,IF(A28='Données projet'!$A$62,'Données projet'!$B$62,AI27+AH28-AQ27)))</f>
        <v>62</v>
      </c>
      <c r="AJ28" s="14">
        <f>AI28*VLOOKUP('Données projet'!$B$10,Paramètres!$A$1:$I$89,3,0)*VLOOKUP('Données projet'!$B$10,Paramètres!$A$1:$I$89,5,0)</f>
        <v>58.999200000000002</v>
      </c>
      <c r="AK28" s="14">
        <f t="shared" si="35"/>
        <v>16.914988195097422</v>
      </c>
      <c r="AL28" s="22">
        <f t="shared" si="4"/>
        <v>132.21721110646135</v>
      </c>
      <c r="AM28" s="62">
        <f t="shared" si="5"/>
        <v>360.25498507279349</v>
      </c>
      <c r="AN28" s="62">
        <f ca="1">AVERAGE(OFFSET($AM$3,0,0,'Données projet'!$E$10+1,1))-AVERAGE(OFFSET($H$3,0,0,'Données projet'!$E$10+1,1))</f>
        <v>389.09361178264629</v>
      </c>
      <c r="AO28" s="62">
        <f t="shared" si="36"/>
        <v>260.29028006191822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0.4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2.87315267820316</v>
      </c>
      <c r="AX28" s="23">
        <f t="shared" si="6"/>
        <v>2.87315267820316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89</v>
      </c>
      <c r="BB28" s="13">
        <f>VLOOKUP(A28,'Données projet'!$A$87:$I$107,9,0)</f>
        <v>3.56</v>
      </c>
      <c r="BC28" s="13">
        <f t="array" ref="BC28">INDEX(BB:BB,MIN(IF(ISNUMBER(BB28:BB224),ROW(BB28:BB224),"")))</f>
        <v>3.56</v>
      </c>
      <c r="BD28" s="13">
        <f>IF('Données projet'!$A$88&gt;35,BD27+BC28-BL27,IF(A28&lt;'Données projet'!$A$88,$BA$205^A28,IF(A28='Données projet'!$A$88,'Données projet'!$B$88,BD27+BC28-BL27)))</f>
        <v>89</v>
      </c>
      <c r="BE28" s="14">
        <f>BD28*VLOOKUP('Données projet'!$B$11,Paramètres!$A$1:$I$89,3,0)*VLOOKUP('Données projet'!$B$11,Paramètres!$A$1:$I$89,5,0)</f>
        <v>69.42</v>
      </c>
      <c r="BF28" s="14">
        <f t="shared" si="37"/>
        <v>19.529353456978352</v>
      </c>
      <c r="BG28" s="22">
        <f t="shared" si="7"/>
        <v>154.92012393757065</v>
      </c>
      <c r="BH28" s="62">
        <f t="shared" si="8"/>
        <v>382.95789790390279</v>
      </c>
      <c r="BI28" s="62">
        <f ca="1">AVERAGE(OFFSET($BH$3,0,0,'Données projet'!$E$11+1,1))-AVERAGE(OFFSET($H$3,0,0,'Données projet'!$E$11+1,1))</f>
        <v>306.25520286004314</v>
      </c>
      <c r="BJ28" s="62">
        <f t="shared" si="38"/>
        <v>283.28099819802776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28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1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20.606627814981682</v>
      </c>
      <c r="BS28" s="24">
        <f t="shared" si="9"/>
        <v>20.606627814981682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8.6</v>
      </c>
      <c r="N29" s="14">
        <f>IF('Données projet'!$A$36&gt;35,N28+M29-V28,IF(A29&lt;'Données projet'!$A$36,$K$205^A29,IF(A29='Données projet'!$A$36,'Données projet'!$B$36,N28+M29-V28)))</f>
        <v>62.599999999999994</v>
      </c>
      <c r="O29" s="14">
        <f>N29*VLOOKUP('Données projet'!$B$9,Paramètres!$A$1:$I$89,3,0)*VLOOKUP('Données projet'!$B$9,Paramètres!$A$1:$I$89,5,0)</f>
        <v>56.64047999999999</v>
      </c>
      <c r="P29" s="14">
        <f t="shared" si="33"/>
        <v>16.316049563605315</v>
      </c>
      <c r="Q29" s="22">
        <f t="shared" si="2"/>
        <v>127.06595565661257</v>
      </c>
      <c r="R29" s="62">
        <f t="shared" si="0"/>
        <v>357.35266970580278</v>
      </c>
      <c r="S29" s="62">
        <f ca="1">AVERAGE(OFFSET($R$3,0,0,'Données projet'!$E$9+1,1))-AVERAGE(OFFSET($H$3,0,0,'Données projet'!$E$9+1,1))</f>
        <v>373.32387393685957</v>
      </c>
      <c r="T29" s="62">
        <f t="shared" si="34"/>
        <v>250.47702091764879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1.9317097220364132</v>
      </c>
      <c r="AC29" s="24">
        <f t="shared" si="3"/>
        <v>1.9317097220364132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8.6</v>
      </c>
      <c r="AI29" s="14">
        <f>IF('Données projet'!$A$62&gt;35,AI28+AH29-AQ28,IF(A29&lt;'Données projet'!$A$62,$AF$205^A29,IF(A29='Données projet'!$A$62,'Données projet'!$B$62,AI28+AH29-AQ28)))</f>
        <v>62.599999999999994</v>
      </c>
      <c r="AJ29" s="14">
        <f>AI29*VLOOKUP('Données projet'!$B$10,Paramètres!$A$1:$I$89,3,0)*VLOOKUP('Données projet'!$B$10,Paramètres!$A$1:$I$89,5,0)</f>
        <v>59.570159999999994</v>
      </c>
      <c r="AK29" s="14">
        <f t="shared" si="35"/>
        <v>17.059546540684391</v>
      </c>
      <c r="AL29" s="22">
        <f t="shared" si="4"/>
        <v>133.46340555835863</v>
      </c>
      <c r="AM29" s="62">
        <f t="shared" si="5"/>
        <v>363.75011960754881</v>
      </c>
      <c r="AN29" s="62">
        <f ca="1">AVERAGE(OFFSET($AM$3,0,0,'Données projet'!$E$10+1,1))-AVERAGE(OFFSET($H$3,0,0,'Données projet'!$E$10+1,1))</f>
        <v>389.09361178264629</v>
      </c>
      <c r="AO29" s="62">
        <f t="shared" si="36"/>
        <v>260.29028006191822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2.031625742141745</v>
      </c>
      <c r="AX29" s="23">
        <f t="shared" si="6"/>
        <v>2.031625742141745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14.2</v>
      </c>
      <c r="BD29" s="13">
        <f>IF('Données projet'!$A$88&gt;35,BD28+BC29-BL28,IF(A29&lt;'Données projet'!$A$88,$BA$205^A29,IF(A29='Données projet'!$A$88,'Données projet'!$B$88,BD28+BC29-BL28)))</f>
        <v>75.2</v>
      </c>
      <c r="BE29" s="14">
        <f>BD29*VLOOKUP('Données projet'!$B$11,Paramètres!$A$1:$I$89,3,0)*VLOOKUP('Données projet'!$B$11,Paramètres!$A$1:$I$89,5,0)</f>
        <v>58.656000000000006</v>
      </c>
      <c r="BF29" s="14">
        <f t="shared" si="37"/>
        <v>16.828016909929076</v>
      </c>
      <c r="BG29" s="22">
        <f t="shared" si="7"/>
        <v>131.46799611812648</v>
      </c>
      <c r="BH29" s="62">
        <f t="shared" si="8"/>
        <v>361.75471016731666</v>
      </c>
      <c r="BI29" s="62">
        <f ca="1">AVERAGE(OFFSET($BH$3,0,0,'Données projet'!$E$11+1,1))-AVERAGE(OFFSET($H$3,0,0,'Données projet'!$E$11+1,1))</f>
        <v>306.25520286004314</v>
      </c>
      <c r="BJ29" s="62">
        <f t="shared" si="38"/>
        <v>283.28099819802776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14.571086265360877</v>
      </c>
      <c r="BS29" s="24">
        <f t="shared" si="9"/>
        <v>14.571086265360877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8.6</v>
      </c>
      <c r="N30" s="14">
        <f>IF('Données projet'!$A$36&gt;35,N29+M30-V29,IF(A30&lt;'Données projet'!$A$36,$K$205^A30,IF(A30='Données projet'!$A$36,'Données projet'!$B$36,N29+M30-V29)))</f>
        <v>71.199999999999989</v>
      </c>
      <c r="O30" s="14">
        <f>N30*VLOOKUP('Données projet'!$B$9,Paramètres!$A$1:$I$89,3,0)*VLOOKUP('Données projet'!$B$9,Paramètres!$A$1:$I$89,5,0)</f>
        <v>64.421759999999992</v>
      </c>
      <c r="P30" s="14">
        <f t="shared" si="33"/>
        <v>18.281560223896463</v>
      </c>
      <c r="Q30" s="22">
        <f t="shared" si="2"/>
        <v>144.04161605661966</v>
      </c>
      <c r="R30" s="62">
        <f t="shared" si="0"/>
        <v>376.55945892918317</v>
      </c>
      <c r="S30" s="62">
        <f ca="1">AVERAGE(OFFSET($R$3,0,0,'Données projet'!$E$9+1,1))-AVERAGE(OFFSET($H$3,0,0,'Données projet'!$E$9+1,1))</f>
        <v>373.32387393685957</v>
      </c>
      <c r="T30" s="62">
        <f t="shared" si="34"/>
        <v>250.47702091764879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1.3659250437359287</v>
      </c>
      <c r="AC30" s="24">
        <f t="shared" si="3"/>
        <v>1.3659250437359287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8.6</v>
      </c>
      <c r="AI30" s="14">
        <f>IF('Données projet'!$A$62&gt;35,AI29+AH30-AQ29,IF(A30&lt;'Données projet'!$A$62,$AF$205^A30,IF(A30='Données projet'!$A$62,'Données projet'!$B$62,AI29+AH30-AQ29)))</f>
        <v>71.199999999999989</v>
      </c>
      <c r="AJ30" s="14">
        <f>AI30*VLOOKUP('Données projet'!$B$10,Paramètres!$A$1:$I$89,3,0)*VLOOKUP('Données projet'!$B$10,Paramètres!$A$1:$I$89,5,0)</f>
        <v>67.753919999999994</v>
      </c>
      <c r="AK30" s="14">
        <f t="shared" si="35"/>
        <v>19.114622461772665</v>
      </c>
      <c r="AL30" s="22">
        <f t="shared" si="4"/>
        <v>151.29604478758739</v>
      </c>
      <c r="AM30" s="62">
        <f t="shared" si="5"/>
        <v>383.8138876601509</v>
      </c>
      <c r="AN30" s="62">
        <f ca="1">AVERAGE(OFFSET($AM$3,0,0,'Données projet'!$E$10+1,1))-AVERAGE(OFFSET($H$3,0,0,'Données projet'!$E$10+1,1))</f>
        <v>389.09361178264629</v>
      </c>
      <c r="AO30" s="62">
        <f t="shared" si="36"/>
        <v>260.29028006191822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1.4365763391015802</v>
      </c>
      <c r="AX30" s="23">
        <f t="shared" si="6"/>
        <v>1.4365763391015802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14.2</v>
      </c>
      <c r="BD30" s="13">
        <f>IF('Données projet'!$A$88&gt;35,BD29+BC30-BL29,IF(A30&lt;'Données projet'!$A$88,$BA$205^A30,IF(A30='Données projet'!$A$88,'Données projet'!$B$88,BD29+BC30-BL29)))</f>
        <v>89.4</v>
      </c>
      <c r="BE30" s="14">
        <f>BD30*VLOOKUP('Données projet'!$B$11,Paramètres!$A$1:$I$89,3,0)*VLOOKUP('Données projet'!$B$11,Paramètres!$A$1:$I$89,5,0)</f>
        <v>69.732000000000014</v>
      </c>
      <c r="BF30" s="14">
        <f t="shared" si="37"/>
        <v>19.606888874982506</v>
      </c>
      <c r="BG30" s="22">
        <f t="shared" si="7"/>
        <v>155.59856479059454</v>
      </c>
      <c r="BH30" s="62">
        <f t="shared" si="8"/>
        <v>388.11640766315804</v>
      </c>
      <c r="BI30" s="62">
        <f ca="1">AVERAGE(OFFSET($BH$3,0,0,'Données projet'!$E$11+1,1))-AVERAGE(OFFSET($H$3,0,0,'Données projet'!$E$11+1,1))</f>
        <v>306.25520286004314</v>
      </c>
      <c r="BJ30" s="62">
        <f t="shared" si="38"/>
        <v>283.28099819802776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10.303313907490843</v>
      </c>
      <c r="BS30" s="24">
        <f t="shared" si="9"/>
        <v>10.303313907490843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8.6</v>
      </c>
      <c r="N31" s="14">
        <f>IF('Données projet'!$A$36&gt;35,N30+M31-V30,IF(A31&lt;'Données projet'!$A$36,$K$205^A31,IF(A31='Données projet'!$A$36,'Données projet'!$B$36,N30+M31-V30)))</f>
        <v>79.799999999999983</v>
      </c>
      <c r="O31" s="14">
        <f>N31*VLOOKUP('Données projet'!$B$9,Paramètres!$A$1:$I$89,3,0)*VLOOKUP('Données projet'!$B$9,Paramètres!$A$1:$I$89,5,0)</f>
        <v>72.203039999999973</v>
      </c>
      <c r="P31" s="14">
        <f t="shared" si="33"/>
        <v>20.219559499787128</v>
      </c>
      <c r="Q31" s="22">
        <f t="shared" si="2"/>
        <v>160.96936079546251</v>
      </c>
      <c r="R31" s="62">
        <f t="shared" si="0"/>
        <v>395.70083021744659</v>
      </c>
      <c r="S31" s="62">
        <f ca="1">AVERAGE(OFFSET($R$3,0,0,'Données projet'!$E$9+1,1))-AVERAGE(OFFSET($H$3,0,0,'Données projet'!$E$9+1,1))</f>
        <v>373.32387393685957</v>
      </c>
      <c r="T31" s="62">
        <f t="shared" si="34"/>
        <v>250.47702091764879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0.96585486101820672</v>
      </c>
      <c r="AC31" s="24">
        <f t="shared" si="3"/>
        <v>0.96585486101820672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8.6</v>
      </c>
      <c r="AI31" s="14">
        <f>IF('Données projet'!$A$62&gt;35,AI30+AH31-AQ30,IF(A31&lt;'Données projet'!$A$62,$AF$205^A31,IF(A31='Données projet'!$A$62,'Données projet'!$B$62,AI30+AH31-AQ30)))</f>
        <v>79.799999999999983</v>
      </c>
      <c r="AJ31" s="14">
        <f>AI31*VLOOKUP('Données projet'!$B$10,Paramètres!$A$1:$I$89,3,0)*VLOOKUP('Données projet'!$B$10,Paramètres!$A$1:$I$89,5,0)</f>
        <v>75.937679999999986</v>
      </c>
      <c r="AK31" s="14">
        <f t="shared" si="35"/>
        <v>21.14093334750423</v>
      </c>
      <c r="AL31" s="22">
        <f t="shared" si="4"/>
        <v>169.07858491356984</v>
      </c>
      <c r="AM31" s="62">
        <f t="shared" si="5"/>
        <v>403.8100543355539</v>
      </c>
      <c r="AN31" s="62">
        <f ca="1">AVERAGE(OFFSET($AM$3,0,0,'Données projet'!$E$10+1,1))-AVERAGE(OFFSET($H$3,0,0,'Données projet'!$E$10+1,1))</f>
        <v>389.09361178264629</v>
      </c>
      <c r="AO31" s="62">
        <f t="shared" si="36"/>
        <v>260.29028006191822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1.0158128710708727</v>
      </c>
      <c r="AX31" s="23">
        <f t="shared" si="6"/>
        <v>1.0158128710708727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14.2</v>
      </c>
      <c r="BD31" s="13">
        <f>IF('Données projet'!$A$88&gt;35,BD30+BC31-BL30,IF(A31&lt;'Données projet'!$A$88,$BA$205^A31,IF(A31='Données projet'!$A$88,'Données projet'!$B$88,BD30+BC31-BL30)))</f>
        <v>103.60000000000001</v>
      </c>
      <c r="BE31" s="14">
        <f>BD31*VLOOKUP('Données projet'!$B$11,Paramètres!$A$1:$I$89,3,0)*VLOOKUP('Données projet'!$B$11,Paramètres!$A$1:$I$89,5,0)</f>
        <v>80.808000000000007</v>
      </c>
      <c r="BF31" s="14">
        <f t="shared" si="37"/>
        <v>22.334628633536209</v>
      </c>
      <c r="BG31" s="22">
        <f t="shared" si="7"/>
        <v>179.64007820340893</v>
      </c>
      <c r="BH31" s="62">
        <f t="shared" si="8"/>
        <v>414.37154762539302</v>
      </c>
      <c r="BI31" s="62">
        <f ca="1">AVERAGE(OFFSET($BH$3,0,0,'Données projet'!$E$11+1,1))-AVERAGE(OFFSET($H$3,0,0,'Données projet'!$E$11+1,1))</f>
        <v>306.25520286004314</v>
      </c>
      <c r="BJ31" s="62">
        <f t="shared" si="38"/>
        <v>283.28099819802776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7.2855431326804396</v>
      </c>
      <c r="BS31" s="24">
        <f t="shared" si="9"/>
        <v>7.2855431326804396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8.6</v>
      </c>
      <c r="N32" s="14">
        <f>IF('Données projet'!$A$36&gt;35,N31+M32-V31,IF(A32&lt;'Données projet'!$A$36,$K$205^A32,IF(A32='Données projet'!$A$36,'Données projet'!$B$36,N31+M32-V31)))</f>
        <v>88.399999999999977</v>
      </c>
      <c r="O32" s="14">
        <f>N32*VLOOKUP('Données projet'!$B$9,Paramètres!$A$1:$I$89,3,0)*VLOOKUP('Données projet'!$B$9,Paramètres!$A$1:$I$89,5,0)</f>
        <v>79.984319999999983</v>
      </c>
      <c r="P32" s="14">
        <f t="shared" si="33"/>
        <v>22.133350243409112</v>
      </c>
      <c r="Q32" s="22">
        <f t="shared" si="2"/>
        <v>177.85494234060414</v>
      </c>
      <c r="R32" s="62">
        <f t="shared" si="0"/>
        <v>414.78283966337995</v>
      </c>
      <c r="S32" s="62">
        <f ca="1">AVERAGE(OFFSET($R$3,0,0,'Données projet'!$E$9+1,1))-AVERAGE(OFFSET($H$3,0,0,'Données projet'!$E$9+1,1))</f>
        <v>373.32387393685957</v>
      </c>
      <c r="T32" s="62">
        <f t="shared" si="34"/>
        <v>250.47702091764879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0.68296252186796447</v>
      </c>
      <c r="AC32" s="24">
        <f t="shared" si="3"/>
        <v>0.68296252186796447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8.6</v>
      </c>
      <c r="AI32" s="14">
        <f>IF('Données projet'!$A$62&gt;35,AI31+AH32-AQ31,IF(A32&lt;'Données projet'!$A$62,$AF$205^A32,IF(A32='Données projet'!$A$62,'Données projet'!$B$62,AI31+AH32-AQ31)))</f>
        <v>88.399999999999977</v>
      </c>
      <c r="AJ32" s="14">
        <f>AI32*VLOOKUP('Données projet'!$B$10,Paramètres!$A$1:$I$89,3,0)*VLOOKUP('Données projet'!$B$10,Paramètres!$A$1:$I$89,5,0)</f>
        <v>84.121439999999978</v>
      </c>
      <c r="AK32" s="14">
        <f t="shared" si="35"/>
        <v>23.141932555840558</v>
      </c>
      <c r="AL32" s="22">
        <f t="shared" si="4"/>
        <v>186.81704053475559</v>
      </c>
      <c r="AM32" s="62">
        <f t="shared" si="5"/>
        <v>423.74493785753145</v>
      </c>
      <c r="AN32" s="62">
        <f ca="1">AVERAGE(OFFSET($AM$3,0,0,'Données projet'!$E$10+1,1))-AVERAGE(OFFSET($H$3,0,0,'Données projet'!$E$10+1,1))</f>
        <v>389.09361178264629</v>
      </c>
      <c r="AO32" s="62">
        <f t="shared" si="36"/>
        <v>260.29028006191822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0.71828816955079022</v>
      </c>
      <c r="AX32" s="23">
        <f t="shared" si="6"/>
        <v>0.71828816955079022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14.2</v>
      </c>
      <c r="BD32" s="13">
        <f>IF('Données projet'!$A$88&gt;35,BD31+BC32-BL31,IF(A32&lt;'Données projet'!$A$88,$BA$205^A32,IF(A32='Données projet'!$A$88,'Données projet'!$B$88,BD31+BC32-BL31)))</f>
        <v>117.80000000000001</v>
      </c>
      <c r="BE32" s="14">
        <f>BD32*VLOOKUP('Données projet'!$B$11,Paramètres!$A$1:$I$89,3,0)*VLOOKUP('Données projet'!$B$11,Paramètres!$A$1:$I$89,5,0)</f>
        <v>91.884000000000015</v>
      </c>
      <c r="BF32" s="14">
        <f t="shared" si="37"/>
        <v>25.019051117801563</v>
      </c>
      <c r="BG32" s="22">
        <f t="shared" si="7"/>
        <v>203.60614736350442</v>
      </c>
      <c r="BH32" s="62">
        <f t="shared" si="8"/>
        <v>440.53404468628025</v>
      </c>
      <c r="BI32" s="62">
        <f ca="1">AVERAGE(OFFSET($BH$3,0,0,'Données projet'!$E$11+1,1))-AVERAGE(OFFSET($H$3,0,0,'Données projet'!$E$11+1,1))</f>
        <v>306.25520286004314</v>
      </c>
      <c r="BJ32" s="62">
        <f t="shared" si="38"/>
        <v>283.28099819802776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5.1516569537454222</v>
      </c>
      <c r="BS32" s="24">
        <f t="shared" si="9"/>
        <v>5.1516569537454222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97</v>
      </c>
      <c r="L33" s="13">
        <f>VLOOKUP(A33,'Données projet'!$A$35:$I$55,9,0)</f>
        <v>8.6</v>
      </c>
      <c r="M33" s="13">
        <f t="array" ref="M33">INDEX(L:L,MIN(IF(ISNUMBER(L33:L229),ROW(L33:L229),"")))</f>
        <v>8.6</v>
      </c>
      <c r="N33" s="14">
        <f>IF('Données projet'!$A$36&gt;35,N32+M33-V32,IF(A33&lt;'Données projet'!$A$36,$K$205^A33,IF(A33='Données projet'!$A$36,'Données projet'!$B$36,N32+M33-V32)))</f>
        <v>96.999999999999972</v>
      </c>
      <c r="O33" s="14">
        <f>N33*VLOOKUP('Données projet'!$B$9,Paramètres!$A$1:$I$89,3,0)*VLOOKUP('Données projet'!$B$9,Paramètres!$A$1:$I$89,5,0)</f>
        <v>87.765599999999964</v>
      </c>
      <c r="P33" s="14">
        <f t="shared" si="33"/>
        <v>24.025555589247954</v>
      </c>
      <c r="Q33" s="22">
        <f t="shared" si="2"/>
        <v>194.70292931794015</v>
      </c>
      <c r="R33" s="62">
        <f t="shared" si="0"/>
        <v>433.81035425098213</v>
      </c>
      <c r="S33" s="62">
        <f ca="1">AVERAGE(OFFSET($R$3,0,0,'Données projet'!$E$9+1,1))-AVERAGE(OFFSET($H$3,0,0,'Données projet'!$E$9+1,1))</f>
        <v>373.32387393685957</v>
      </c>
      <c r="T33" s="62">
        <f t="shared" si="34"/>
        <v>250.47702091764879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21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0.4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7.6540339101227266</v>
      </c>
      <c r="AC33" s="24">
        <f t="shared" si="3"/>
        <v>7.6540339101227266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97</v>
      </c>
      <c r="AG33" s="13">
        <f>VLOOKUP(A33,'Données projet'!$A$61:$I$81,9,0)</f>
        <v>8.6</v>
      </c>
      <c r="AH33" s="13">
        <f t="array" ref="AH33">INDEX(AG:AG,MIN(IF(ISNUMBER(AG33:AG229),ROW(AG33:AG229),"")))</f>
        <v>8.6</v>
      </c>
      <c r="AI33" s="14">
        <f>IF('Données projet'!$A$62&gt;35,AI32+AH33-AQ32,IF(A33&lt;'Données projet'!$A$62,$AF$205^A33,IF(A33='Données projet'!$A$62,'Données projet'!$B$62,AI32+AH33-AQ32)))</f>
        <v>96.999999999999972</v>
      </c>
      <c r="AJ33" s="14">
        <f>AI33*VLOOKUP('Données projet'!$B$10,Paramètres!$A$1:$I$89,3,0)*VLOOKUP('Données projet'!$B$10,Paramètres!$A$1:$I$89,5,0)</f>
        <v>92.305199999999971</v>
      </c>
      <c r="AK33" s="14">
        <f t="shared" si="35"/>
        <v>25.120362753421809</v>
      </c>
      <c r="AL33" s="22">
        <f t="shared" si="4"/>
        <v>204.51618846220958</v>
      </c>
      <c r="AM33" s="62">
        <f t="shared" si="5"/>
        <v>443.6236133952516</v>
      </c>
      <c r="AN33" s="62">
        <f ca="1">AVERAGE(OFFSET($AM$3,0,0,'Données projet'!$E$10+1,1))-AVERAGE(OFFSET($H$3,0,0,'Données projet'!$E$10+1,1))</f>
        <v>389.09361178264629</v>
      </c>
      <c r="AO33" s="62">
        <f t="shared" si="36"/>
        <v>260.29028006191822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0.4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8.0499322158187301</v>
      </c>
      <c r="AX33" s="23">
        <f t="shared" si="6"/>
        <v>8.0499322158187301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132</v>
      </c>
      <c r="BB33" s="13">
        <f>VLOOKUP(A33,'Données projet'!$A$87:$I$107,9,0)</f>
        <v>14.2</v>
      </c>
      <c r="BC33" s="13">
        <f t="array" ref="BC33">INDEX(BB:BB,MIN(IF(ISNUMBER(BB33:BB229),ROW(BB33:BB229),"")))</f>
        <v>14.2</v>
      </c>
      <c r="BD33" s="13">
        <f>IF('Données projet'!$A$88&gt;35,BD32+BC33-BL32,IF(A33&lt;'Données projet'!$A$88,$BA$205^A33,IF(A33='Données projet'!$A$88,'Données projet'!$B$88,BD32+BC33-BL32)))</f>
        <v>132</v>
      </c>
      <c r="BE33" s="14">
        <f>BD33*VLOOKUP('Données projet'!$B$11,Paramètres!$A$1:$I$89,3,0)*VLOOKUP('Données projet'!$B$11,Paramètres!$A$1:$I$89,5,0)</f>
        <v>102.96000000000001</v>
      </c>
      <c r="BF33" s="14">
        <f t="shared" si="37"/>
        <v>27.665975080374633</v>
      </c>
      <c r="BG33" s="22">
        <f t="shared" si="7"/>
        <v>227.50690659831915</v>
      </c>
      <c r="BH33" s="62">
        <f t="shared" si="8"/>
        <v>466.61433153136113</v>
      </c>
      <c r="BI33" s="62">
        <f ca="1">AVERAGE(OFFSET($BH$3,0,0,'Données projet'!$E$11+1,1))-AVERAGE(OFFSET($H$3,0,0,'Données projet'!$E$11+1,1))</f>
        <v>306.25520286004314</v>
      </c>
      <c r="BJ33" s="62">
        <f t="shared" si="38"/>
        <v>283.28099819802776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24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1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21.305595407753088</v>
      </c>
      <c r="BS33" s="24">
        <f t="shared" si="9"/>
        <v>21.305595407753088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8.1999999999999993</v>
      </c>
      <c r="N34" s="14">
        <f>IF('Données projet'!$A$36&gt;35,N33+M34-V33,IF(A34&lt;'Données projet'!$A$36,$K$205^A34,IF(A34='Données projet'!$A$36,'Données projet'!$B$36,N33+M34-V33)))</f>
        <v>84.199999999999974</v>
      </c>
      <c r="O34" s="14">
        <f>N34*VLOOKUP('Données projet'!$B$9,Paramètres!$A$1:$I$89,3,0)*VLOOKUP('Données projet'!$B$9,Paramètres!$A$1:$I$89,5,0)</f>
        <v>76.184159999999977</v>
      </c>
      <c r="P34" s="14">
        <f t="shared" si="33"/>
        <v>21.201554232857205</v>
      </c>
      <c r="Q34" s="22">
        <f t="shared" si="2"/>
        <v>169.61345228889294</v>
      </c>
      <c r="R34" s="62">
        <f t="shared" si="0"/>
        <v>409.6615755017105</v>
      </c>
      <c r="S34" s="62">
        <f ca="1">AVERAGE(OFFSET($R$3,0,0,'Données projet'!$E$9+1,1))-AVERAGE(OFFSET($H$3,0,0,'Données projet'!$E$9+1,1))</f>
        <v>373.32387393685957</v>
      </c>
      <c r="T34" s="62">
        <f t="shared" si="34"/>
        <v>250.47702091764879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5.4122192812795662</v>
      </c>
      <c r="AC34" s="24">
        <f t="shared" si="3"/>
        <v>5.4122192812795662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8.1999999999999993</v>
      </c>
      <c r="AI34" s="14">
        <f>IF('Données projet'!$A$62&gt;35,AI33+AH34-AQ33,IF(A34&lt;'Données projet'!$A$62,$AF$205^A34,IF(A34='Données projet'!$A$62,'Données projet'!$B$62,AI33+AH34-AQ33)))</f>
        <v>84.199999999999974</v>
      </c>
      <c r="AJ34" s="14">
        <f>AI34*VLOOKUP('Données projet'!$B$10,Paramètres!$A$1:$I$89,3,0)*VLOOKUP('Données projet'!$B$10,Paramètres!$A$1:$I$89,5,0)</f>
        <v>80.124719999999968</v>
      </c>
      <c r="AK34" s="14">
        <f t="shared" si="35"/>
        <v>22.167676051748288</v>
      </c>
      <c r="AL34" s="22">
        <f t="shared" si="4"/>
        <v>178.15925645679488</v>
      </c>
      <c r="AM34" s="62">
        <f t="shared" si="5"/>
        <v>418.20737966961246</v>
      </c>
      <c r="AN34" s="62">
        <f ca="1">AVERAGE(OFFSET($AM$3,0,0,'Données projet'!$E$10+1,1))-AVERAGE(OFFSET($H$3,0,0,'Données projet'!$E$10+1,1))</f>
        <v>389.09361178264629</v>
      </c>
      <c r="AO34" s="62">
        <f t="shared" si="36"/>
        <v>260.29028006191822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5.6921616578974747</v>
      </c>
      <c r="AX34" s="23">
        <f t="shared" si="6"/>
        <v>5.6921616578974747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</v>
      </c>
      <c r="BD34" s="13">
        <f>IF('Données projet'!$A$88&gt;35,BD33+BC34-BL33,IF(A34&lt;'Données projet'!$A$88,$BA$205^A34,IF(A34='Données projet'!$A$88,'Données projet'!$B$88,BD33+BC34-BL33)))</f>
        <v>118</v>
      </c>
      <c r="BE34" s="14">
        <f>BD34*VLOOKUP('Données projet'!$B$11,Paramètres!$A$1:$I$89,3,0)*VLOOKUP('Données projet'!$B$11,Paramètres!$A$1:$I$89,5,0)</f>
        <v>92.04</v>
      </c>
      <c r="BF34" s="14">
        <f t="shared" si="37"/>
        <v>25.056580235859606</v>
      </c>
      <c r="BG34" s="22">
        <f t="shared" si="7"/>
        <v>203.94321057745549</v>
      </c>
      <c r="BH34" s="62">
        <f t="shared" si="8"/>
        <v>443.99133379027307</v>
      </c>
      <c r="BI34" s="62">
        <f ca="1">AVERAGE(OFFSET($BH$3,0,0,'Données projet'!$E$11+1,1))-AVERAGE(OFFSET($H$3,0,0,'Données projet'!$E$11+1,1))</f>
        <v>306.25520286004314</v>
      </c>
      <c r="BJ34" s="62">
        <f t="shared" si="38"/>
        <v>283.28099819802776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15.065330990039175</v>
      </c>
      <c r="BS34" s="24">
        <f t="shared" si="9"/>
        <v>15.065330990039175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8.1999999999999993</v>
      </c>
      <c r="N35" s="14">
        <f>IF('Données projet'!$A$36&gt;35,N34+M35-V34,IF(A35&lt;'Données projet'!$A$36,$K$205^A35,IF(A35='Données projet'!$A$36,'Données projet'!$B$36,N34+M35-V34)))</f>
        <v>92.399999999999977</v>
      </c>
      <c r="O35" s="14">
        <f>N35*VLOOKUP('Données projet'!$B$9,Paramètres!$A$1:$I$89,3,0)*VLOOKUP('Données projet'!$B$9,Paramètres!$A$1:$I$89,5,0)</f>
        <v>83.603519999999975</v>
      </c>
      <c r="P35" s="14">
        <f t="shared" si="33"/>
        <v>23.015991519299678</v>
      </c>
      <c r="Q35" s="22">
        <f t="shared" ref="Q35:Q66" si="53">(O35+P35)*0.475*44/12</f>
        <v>185.69564922944687</v>
      </c>
      <c r="R35" s="62">
        <f t="shared" si="0"/>
        <v>426.66815170997222</v>
      </c>
      <c r="S35" s="62">
        <f ca="1">AVERAGE(OFFSET($R$3,0,0,'Données projet'!$E$9+1,1))-AVERAGE(OFFSET($H$3,0,0,'Données projet'!$E$9+1,1))</f>
        <v>373.32387393685957</v>
      </c>
      <c r="T35" s="62">
        <f t="shared" si="34"/>
        <v>250.47702091764879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3.8270169550613642</v>
      </c>
      <c r="AC35" s="24">
        <f t="shared" si="3"/>
        <v>3.8270169550613642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8.1999999999999993</v>
      </c>
      <c r="AI35" s="14">
        <f>IF('Données projet'!$A$62&gt;35,AI34+AH35-AQ34,IF(A35&lt;'Données projet'!$A$62,$AF$205^A35,IF(A35='Données projet'!$A$62,'Données projet'!$B$62,AI34+AH35-AQ34)))</f>
        <v>92.399999999999977</v>
      </c>
      <c r="AJ35" s="14">
        <f>AI35*VLOOKUP('Données projet'!$B$10,Paramètres!$A$1:$I$89,3,0)*VLOOKUP('Données projet'!$B$10,Paramètres!$A$1:$I$89,5,0)</f>
        <v>87.927839999999975</v>
      </c>
      <c r="AK35" s="14">
        <f t="shared" si="35"/>
        <v>24.064794420539194</v>
      </c>
      <c r="AL35" s="22">
        <f t="shared" si="4"/>
        <v>195.05383828243905</v>
      </c>
      <c r="AM35" s="62">
        <f t="shared" si="5"/>
        <v>436.02634076296437</v>
      </c>
      <c r="AN35" s="62">
        <f ca="1">AVERAGE(OFFSET($AM$3,0,0,'Données projet'!$E$10+1,1))-AVERAGE(OFFSET($H$3,0,0,'Données projet'!$E$10+1,1))</f>
        <v>389.09361178264629</v>
      </c>
      <c r="AO35" s="62">
        <f t="shared" si="36"/>
        <v>260.29028006191822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4.0249661079093659</v>
      </c>
      <c r="AX35" s="23">
        <f t="shared" si="6"/>
        <v>4.0249661079093659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</v>
      </c>
      <c r="BD35" s="13">
        <f>IF('Données projet'!$A$88&gt;35,BD34+BC35-BL34,IF(A35&lt;'Données projet'!$A$88,$BA$205^A35,IF(A35='Données projet'!$A$88,'Données projet'!$B$88,BD34+BC35-BL34)))</f>
        <v>128</v>
      </c>
      <c r="BE35" s="14">
        <f>BD35*VLOOKUP('Données projet'!$B$11,Paramètres!$A$1:$I$89,3,0)*VLOOKUP('Données projet'!$B$11,Paramètres!$A$1:$I$89,5,0)</f>
        <v>99.84</v>
      </c>
      <c r="BF35" s="14">
        <f t="shared" si="37"/>
        <v>26.923876203052867</v>
      </c>
      <c r="BG35" s="22">
        <f t="shared" si="7"/>
        <v>220.7804177203171</v>
      </c>
      <c r="BH35" s="62">
        <f t="shared" si="8"/>
        <v>461.75292020084242</v>
      </c>
      <c r="BI35" s="62">
        <f ca="1">AVERAGE(OFFSET($BH$3,0,0,'Données projet'!$E$11+1,1))-AVERAGE(OFFSET($H$3,0,0,'Données projet'!$E$11+1,1))</f>
        <v>306.25520286004314</v>
      </c>
      <c r="BJ35" s="62">
        <f t="shared" si="38"/>
        <v>283.28099819802776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10.652797703876546</v>
      </c>
      <c r="BS35" s="24">
        <f t="shared" si="9"/>
        <v>10.652797703876546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8.1999999999999993</v>
      </c>
      <c r="N36" s="14">
        <f>IF('Données projet'!$A$36&gt;35,N35+M36-V35,IF(A36&lt;'Données projet'!$A$36,$K$205^A36,IF(A36='Données projet'!$A$36,'Données projet'!$B$36,N35+M36-V35)))</f>
        <v>100.59999999999998</v>
      </c>
      <c r="O36" s="14">
        <f>N36*VLOOKUP('Données projet'!$B$9,Paramètres!$A$1:$I$89,3,0)*VLOOKUP('Données projet'!$B$9,Paramètres!$A$1:$I$89,5,0)</f>
        <v>91.022879999999972</v>
      </c>
      <c r="P36" s="14">
        <f t="shared" si="33"/>
        <v>24.811756526220293</v>
      </c>
      <c r="Q36" s="22">
        <f t="shared" si="53"/>
        <v>201.74532528316695</v>
      </c>
      <c r="R36" s="62">
        <f t="shared" si="0"/>
        <v>443.62617111770771</v>
      </c>
      <c r="S36" s="62">
        <f ca="1">AVERAGE(OFFSET($R$3,0,0,'Données projet'!$E$9+1,1))-AVERAGE(OFFSET($H$3,0,0,'Données projet'!$E$9+1,1))</f>
        <v>373.32387393685957</v>
      </c>
      <c r="T36" s="62">
        <f t="shared" si="34"/>
        <v>250.47702091764879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2.7061096406397835</v>
      </c>
      <c r="AC36" s="24">
        <f t="shared" si="3"/>
        <v>2.7061096406397835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8.1999999999999993</v>
      </c>
      <c r="AI36" s="14">
        <f>IF('Données projet'!$A$62&gt;35,AI35+AH36-AQ35,IF(A36&lt;'Données projet'!$A$62,$AF$205^A36,IF(A36='Données projet'!$A$62,'Données projet'!$B$62,AI35+AH36-AQ35)))</f>
        <v>100.59999999999998</v>
      </c>
      <c r="AJ36" s="14">
        <f>AI36*VLOOKUP('Données projet'!$B$10,Paramètres!$A$1:$I$89,3,0)*VLOOKUP('Données projet'!$B$10,Paramètres!$A$1:$I$89,5,0)</f>
        <v>95.730959999999982</v>
      </c>
      <c r="AK36" s="14">
        <f t="shared" si="35"/>
        <v>25.942389643100256</v>
      </c>
      <c r="AL36" s="22">
        <f t="shared" si="4"/>
        <v>211.91441729506622</v>
      </c>
      <c r="AM36" s="62">
        <f t="shared" si="5"/>
        <v>453.79526312960695</v>
      </c>
      <c r="AN36" s="62">
        <f ca="1">AVERAGE(OFFSET($AM$3,0,0,'Données projet'!$E$10+1,1))-AVERAGE(OFFSET($H$3,0,0,'Données projet'!$E$10+1,1))</f>
        <v>389.09361178264629</v>
      </c>
      <c r="AO36" s="62">
        <f t="shared" si="36"/>
        <v>260.29028006191822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2.8460808289487383</v>
      </c>
      <c r="AX36" s="23">
        <f t="shared" si="6"/>
        <v>2.8460808289487383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</v>
      </c>
      <c r="BD36" s="13">
        <f>IF('Données projet'!$A$88&gt;35,BD35+BC36-BL35,IF(A36&lt;'Données projet'!$A$88,$BA$205^A36,IF(A36='Données projet'!$A$88,'Données projet'!$B$88,BD35+BC36-BL35)))</f>
        <v>138</v>
      </c>
      <c r="BE36" s="14">
        <f>BD36*VLOOKUP('Données projet'!$B$11,Paramètres!$A$1:$I$89,3,0)*VLOOKUP('Données projet'!$B$11,Paramètres!$A$1:$I$89,5,0)</f>
        <v>107.64</v>
      </c>
      <c r="BF36" s="14">
        <f t="shared" si="37"/>
        <v>28.774250263353583</v>
      </c>
      <c r="BG36" s="22">
        <f t="shared" si="7"/>
        <v>237.58815254200749</v>
      </c>
      <c r="BH36" s="62">
        <f t="shared" si="8"/>
        <v>479.46899837654826</v>
      </c>
      <c r="BI36" s="62">
        <f ca="1">AVERAGE(OFFSET($BH$3,0,0,'Données projet'!$E$11+1,1))-AVERAGE(OFFSET($H$3,0,0,'Données projet'!$E$11+1,1))</f>
        <v>306.25520286004314</v>
      </c>
      <c r="BJ36" s="62">
        <f t="shared" si="38"/>
        <v>283.28099819802776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7.5326654950195895</v>
      </c>
      <c r="BS36" s="24">
        <f t="shared" si="9"/>
        <v>7.5326654950195895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8.1999999999999993</v>
      </c>
      <c r="N37" s="14">
        <f>IF('Données projet'!$A$36&gt;35,N36+M37-V36,IF(A37&lt;'Données projet'!$A$36,$K$205^A37,IF(A37='Données projet'!$A$36,'Données projet'!$B$36,N36+M37-V36)))</f>
        <v>108.79999999999998</v>
      </c>
      <c r="O37" s="14">
        <f>N37*VLOOKUP('Données projet'!$B$9,Paramètres!$A$1:$I$89,3,0)*VLOOKUP('Données projet'!$B$9,Paramètres!$A$1:$I$89,5,0)</f>
        <v>98.442239999999984</v>
      </c>
      <c r="P37" s="14">
        <f t="shared" si="33"/>
        <v>26.590544283900247</v>
      </c>
      <c r="Q37" s="22">
        <f t="shared" si="53"/>
        <v>217.76543262779288</v>
      </c>
      <c r="R37" s="62">
        <f t="shared" si="0"/>
        <v>460.53886408990843</v>
      </c>
      <c r="S37" s="62">
        <f ca="1">AVERAGE(OFFSET($R$3,0,0,'Données projet'!$E$9+1,1))-AVERAGE(OFFSET($H$3,0,0,'Données projet'!$E$9+1,1))</f>
        <v>373.32387393685957</v>
      </c>
      <c r="T37" s="62">
        <f t="shared" si="34"/>
        <v>250.47702091764879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1.9135084775306823</v>
      </c>
      <c r="AC37" s="24">
        <f t="shared" si="3"/>
        <v>1.9135084775306823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8.1999999999999993</v>
      </c>
      <c r="AI37" s="14">
        <f>IF('Données projet'!$A$62&gt;35,AI36+AH37-AQ36,IF(A37&lt;'Données projet'!$A$62,$AF$205^A37,IF(A37='Données projet'!$A$62,'Données projet'!$B$62,AI36+AH37-AQ36)))</f>
        <v>108.79999999999998</v>
      </c>
      <c r="AJ37" s="14">
        <f>AI37*VLOOKUP('Données projet'!$B$10,Paramètres!$A$1:$I$89,3,0)*VLOOKUP('Données projet'!$B$10,Paramètres!$A$1:$I$89,5,0)</f>
        <v>103.53407999999999</v>
      </c>
      <c r="AK37" s="14">
        <f t="shared" si="35"/>
        <v>27.802233989603643</v>
      </c>
      <c r="AL37" s="22">
        <f t="shared" si="4"/>
        <v>228.74408019855966</v>
      </c>
      <c r="AM37" s="62">
        <f t="shared" si="5"/>
        <v>471.51751166067527</v>
      </c>
      <c r="AN37" s="62">
        <f ca="1">AVERAGE(OFFSET($AM$3,0,0,'Données projet'!$E$10+1,1))-AVERAGE(OFFSET($H$3,0,0,'Données projet'!$E$10+1,1))</f>
        <v>389.09361178264629</v>
      </c>
      <c r="AO37" s="62">
        <f t="shared" si="36"/>
        <v>260.29028006191822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2.0124830539546834</v>
      </c>
      <c r="AX37" s="23">
        <f t="shared" si="6"/>
        <v>2.0124830539546834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</v>
      </c>
      <c r="BD37" s="13">
        <f>IF('Données projet'!$A$88&gt;35,BD36+BC37-BL36,IF(A37&lt;'Données projet'!$A$88,$BA$205^A37,IF(A37='Données projet'!$A$88,'Données projet'!$B$88,BD36+BC37-BL36)))</f>
        <v>148</v>
      </c>
      <c r="BE37" s="14">
        <f>BD37*VLOOKUP('Données projet'!$B$11,Paramètres!$A$1:$I$89,3,0)*VLOOKUP('Données projet'!$B$11,Paramètres!$A$1:$I$89,5,0)</f>
        <v>115.44</v>
      </c>
      <c r="BF37" s="14">
        <f t="shared" si="37"/>
        <v>30.60906809471021</v>
      </c>
      <c r="BG37" s="22">
        <f t="shared" si="7"/>
        <v>254.36879359828689</v>
      </c>
      <c r="BH37" s="62">
        <f t="shared" si="8"/>
        <v>497.14222506040244</v>
      </c>
      <c r="BI37" s="62">
        <f ca="1">AVERAGE(OFFSET($BH$3,0,0,'Données projet'!$E$11+1,1))-AVERAGE(OFFSET($H$3,0,0,'Données projet'!$E$11+1,1))</f>
        <v>306.25520286004314</v>
      </c>
      <c r="BJ37" s="62">
        <f t="shared" si="38"/>
        <v>283.28099819802776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5.3263988519382739</v>
      </c>
      <c r="BS37" s="24">
        <f t="shared" si="9"/>
        <v>5.3263988519382739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8.1999999999999993</v>
      </c>
      <c r="N38" s="14">
        <f>IF('Données projet'!$A$36&gt;35,N37+M38-V37,IF(A38&lt;'Données projet'!$A$36,$K$205^A38,IF(A38='Données projet'!$A$36,'Données projet'!$B$36,N37+M38-V37)))</f>
        <v>116.99999999999999</v>
      </c>
      <c r="O38" s="14">
        <f>N38*VLOOKUP('Données projet'!$B$9,Paramètres!$A$1:$I$89,3,0)*VLOOKUP('Données projet'!$B$9,Paramètres!$A$1:$I$89,5,0)</f>
        <v>105.86159999999998</v>
      </c>
      <c r="P38" s="14">
        <f t="shared" si="33"/>
        <v>28.353779818951288</v>
      </c>
      <c r="Q38" s="22">
        <f t="shared" si="53"/>
        <v>233.75845318467347</v>
      </c>
      <c r="R38" s="62">
        <f t="shared" si="0"/>
        <v>477.40898590924797</v>
      </c>
      <c r="S38" s="62">
        <f ca="1">AVERAGE(OFFSET($R$3,0,0,'Données projet'!$E$9+1,1))-AVERAGE(OFFSET($H$3,0,0,'Données projet'!$E$9+1,1))</f>
        <v>373.32387393685957</v>
      </c>
      <c r="T38" s="62">
        <f t="shared" si="34"/>
        <v>250.47702091764879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1.353054820319892</v>
      </c>
      <c r="AC38" s="24">
        <f t="shared" si="3"/>
        <v>1.353054820319892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8.1999999999999993</v>
      </c>
      <c r="AI38" s="14">
        <f>IF('Données projet'!$A$62&gt;35,AI37+AH38-AQ37,IF(A38&lt;'Données projet'!$A$62,$AF$205^A38,IF(A38='Données projet'!$A$62,'Données projet'!$B$62,AI37+AH38-AQ37)))</f>
        <v>116.99999999999999</v>
      </c>
      <c r="AJ38" s="14">
        <f>AI38*VLOOKUP('Données projet'!$B$10,Paramètres!$A$1:$I$89,3,0)*VLOOKUP('Données projet'!$B$10,Paramètres!$A$1:$I$89,5,0)</f>
        <v>111.3372</v>
      </c>
      <c r="AK38" s="14">
        <f t="shared" si="35"/>
        <v>29.645817422905342</v>
      </c>
      <c r="AL38" s="22">
        <f t="shared" si="4"/>
        <v>245.54542201156008</v>
      </c>
      <c r="AM38" s="62">
        <f t="shared" si="5"/>
        <v>489.19595473613458</v>
      </c>
      <c r="AN38" s="62">
        <f ca="1">AVERAGE(OFFSET($AM$3,0,0,'Données projet'!$E$10+1,1))-AVERAGE(OFFSET($H$3,0,0,'Données projet'!$E$10+1,1))</f>
        <v>389.09361178264629</v>
      </c>
      <c r="AO38" s="62">
        <f t="shared" si="36"/>
        <v>260.29028006191822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1.4230404144743694</v>
      </c>
      <c r="AX38" s="23">
        <f t="shared" si="6"/>
        <v>1.4230404144743694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10</v>
      </c>
      <c r="BD38" s="13">
        <f>IF('Données projet'!$A$88&gt;35,BD37+BC38-BL37,IF(A38&lt;'Données projet'!$A$88,$BA$205^A38,IF(A38='Données projet'!$A$88,'Données projet'!$B$88,BD37+BC38-BL37)))</f>
        <v>158</v>
      </c>
      <c r="BE38" s="14">
        <f>BD38*VLOOKUP('Données projet'!$B$11,Paramètres!$A$1:$I$89,3,0)*VLOOKUP('Données projet'!$B$11,Paramètres!$A$1:$I$89,5,0)</f>
        <v>123.24000000000001</v>
      </c>
      <c r="BF38" s="14">
        <f t="shared" si="37"/>
        <v>32.429500380369085</v>
      </c>
      <c r="BG38" s="22">
        <f t="shared" si="7"/>
        <v>271.12437982914287</v>
      </c>
      <c r="BH38" s="62">
        <f t="shared" si="8"/>
        <v>514.7749125537174</v>
      </c>
      <c r="BI38" s="62">
        <f ca="1">AVERAGE(OFFSET($BH$3,0,0,'Données projet'!$E$11+1,1))-AVERAGE(OFFSET($H$3,0,0,'Données projet'!$E$11+1,1))</f>
        <v>306.25520286004314</v>
      </c>
      <c r="BJ38" s="62">
        <f t="shared" si="38"/>
        <v>283.28099819802776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3.7663327475097952</v>
      </c>
      <c r="BS38" s="24">
        <f t="shared" si="9"/>
        <v>3.7663327475097952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8.1999999999999993</v>
      </c>
      <c r="N39" s="14">
        <f>IF('Données projet'!$A$36&gt;35,N38+M39-V38,IF(A39&lt;'Données projet'!$A$36,$K$205^A39,IF(A39='Données projet'!$A$36,'Données projet'!$B$36,N38+M39-V38)))</f>
        <v>125.19999999999999</v>
      </c>
      <c r="O39" s="14">
        <f>N39*VLOOKUP('Données projet'!$B$9,Paramètres!$A$1:$I$89,3,0)*VLOOKUP('Données projet'!$B$9,Paramètres!$A$1:$I$89,5,0)</f>
        <v>113.28095999999998</v>
      </c>
      <c r="P39" s="14">
        <f t="shared" si="33"/>
        <v>30.102677097724456</v>
      </c>
      <c r="Q39" s="22">
        <f t="shared" si="53"/>
        <v>249.72650127853672</v>
      </c>
      <c r="R39" s="62">
        <f t="shared" si="0"/>
        <v>494.23891951957114</v>
      </c>
      <c r="S39" s="62">
        <f ca="1">AVERAGE(OFFSET($R$3,0,0,'Données projet'!$E$9+1,1))-AVERAGE(OFFSET($H$3,0,0,'Données projet'!$E$9+1,1))</f>
        <v>373.32387393685957</v>
      </c>
      <c r="T39" s="62">
        <f t="shared" si="34"/>
        <v>250.47702091764879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0.95675423876534127</v>
      </c>
      <c r="AC39" s="24">
        <f t="shared" si="3"/>
        <v>0.95675423876534127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8.1999999999999993</v>
      </c>
      <c r="AI39" s="14">
        <f>IF('Données projet'!$A$62&gt;35,AI38+AH39-AQ38,IF(A39&lt;'Données projet'!$A$62,$AF$205^A39,IF(A39='Données projet'!$A$62,'Données projet'!$B$62,AI38+AH39-AQ38)))</f>
        <v>125.19999999999999</v>
      </c>
      <c r="AJ39" s="14">
        <f>AI39*VLOOKUP('Données projet'!$B$10,Paramètres!$A$1:$I$89,3,0)*VLOOKUP('Données projet'!$B$10,Paramètres!$A$1:$I$89,5,0)</f>
        <v>119.14031999999999</v>
      </c>
      <c r="AK39" s="14">
        <f t="shared" si="35"/>
        <v>31.474409227912954</v>
      </c>
      <c r="AL39" s="22">
        <f t="shared" si="4"/>
        <v>262.32065340528169</v>
      </c>
      <c r="AM39" s="62">
        <f t="shared" si="5"/>
        <v>506.83307164631611</v>
      </c>
      <c r="AN39" s="62">
        <f ca="1">AVERAGE(OFFSET($AM$3,0,0,'Données projet'!$E$10+1,1))-AVERAGE(OFFSET($H$3,0,0,'Données projet'!$E$10+1,1))</f>
        <v>389.09361178264629</v>
      </c>
      <c r="AO39" s="62">
        <f t="shared" si="36"/>
        <v>260.29028006191822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1.0062415269773419</v>
      </c>
      <c r="AX39" s="23">
        <f t="shared" si="6"/>
        <v>1.0062415269773419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10</v>
      </c>
      <c r="BD39" s="13">
        <f>IF('Données projet'!$A$88&gt;35,BD38+BC39-BL38,IF(A39&lt;'Données projet'!$A$88,$BA$205^A39,IF(A39='Données projet'!$A$88,'Données projet'!$B$88,BD38+BC39-BL38)))</f>
        <v>168</v>
      </c>
      <c r="BE39" s="14">
        <f>BD39*VLOOKUP('Données projet'!$B$11,Paramètres!$A$1:$I$89,3,0)*VLOOKUP('Données projet'!$B$11,Paramètres!$A$1:$I$89,5,0)</f>
        <v>131.04</v>
      </c>
      <c r="BF39" s="14">
        <f t="shared" si="37"/>
        <v>34.236561238949918</v>
      </c>
      <c r="BG39" s="22">
        <f t="shared" si="7"/>
        <v>287.85667749117107</v>
      </c>
      <c r="BH39" s="62">
        <f t="shared" si="8"/>
        <v>532.36909573220555</v>
      </c>
      <c r="BI39" s="62">
        <f ca="1">AVERAGE(OFFSET($BH$3,0,0,'Données projet'!$E$11+1,1))-AVERAGE(OFFSET($H$3,0,0,'Données projet'!$E$11+1,1))</f>
        <v>306.25520286004314</v>
      </c>
      <c r="BJ39" s="62">
        <f t="shared" si="38"/>
        <v>283.28099819802776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2.6631994259691374</v>
      </c>
      <c r="BS39" s="24">
        <f t="shared" si="9"/>
        <v>2.6631994259691374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8.1999999999999993</v>
      </c>
      <c r="N40" s="14">
        <f>IF('Données projet'!$A$36&gt;35,N39+M40-V39,IF(A40&lt;'Données projet'!$A$36,$K$205^A40,IF(A40='Données projet'!$A$36,'Données projet'!$B$36,N39+M40-V39)))</f>
        <v>133.39999999999998</v>
      </c>
      <c r="O40" s="14">
        <f>N40*VLOOKUP('Données projet'!$B$9,Paramètres!$A$1:$I$89,3,0)*VLOOKUP('Données projet'!$B$9,Paramètres!$A$1:$I$89,5,0)</f>
        <v>120.70031999999998</v>
      </c>
      <c r="P40" s="14">
        <f t="shared" si="33"/>
        <v>31.838282075030818</v>
      </c>
      <c r="Q40" s="22">
        <f t="shared" si="53"/>
        <v>265.67139861401193</v>
      </c>
      <c r="R40" s="62">
        <f t="shared" si="0"/>
        <v>511.03075058468301</v>
      </c>
      <c r="S40" s="62">
        <f ca="1">AVERAGE(OFFSET($R$3,0,0,'Données projet'!$E$9+1,1))-AVERAGE(OFFSET($H$3,0,0,'Données projet'!$E$9+1,1))</f>
        <v>373.32387393685957</v>
      </c>
      <c r="T40" s="62">
        <f t="shared" si="34"/>
        <v>250.47702091764879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0.67652741015994611</v>
      </c>
      <c r="AC40" s="24">
        <f t="shared" si="3"/>
        <v>0.67652741015994611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8.1999999999999993</v>
      </c>
      <c r="AI40" s="14">
        <f>IF('Données projet'!$A$62&gt;35,AI39+AH40-AQ39,IF(A40&lt;'Données projet'!$A$62,$AF$205^A40,IF(A40='Données projet'!$A$62,'Données projet'!$B$62,AI39+AH40-AQ39)))</f>
        <v>133.39999999999998</v>
      </c>
      <c r="AJ40" s="14">
        <f>AI40*VLOOKUP('Données projet'!$B$10,Paramètres!$A$1:$I$89,3,0)*VLOOKUP('Données projet'!$B$10,Paramètres!$A$1:$I$89,5,0)</f>
        <v>126.94343999999998</v>
      </c>
      <c r="AK40" s="14">
        <f t="shared" si="35"/>
        <v>33.289103021969979</v>
      </c>
      <c r="AL40" s="22">
        <f t="shared" si="4"/>
        <v>279.07167909659762</v>
      </c>
      <c r="AM40" s="62">
        <f t="shared" si="5"/>
        <v>524.43103106726869</v>
      </c>
      <c r="AN40" s="62">
        <f ca="1">AVERAGE(OFFSET($AM$3,0,0,'Données projet'!$E$10+1,1))-AVERAGE(OFFSET($H$3,0,0,'Données projet'!$E$10+1,1))</f>
        <v>389.09361178264629</v>
      </c>
      <c r="AO40" s="62">
        <f t="shared" si="36"/>
        <v>260.29028006191822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0.71152020723718479</v>
      </c>
      <c r="AX40" s="23">
        <f t="shared" si="6"/>
        <v>0.71152020723718479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10</v>
      </c>
      <c r="BD40" s="13">
        <f>IF('Données projet'!$A$88&gt;35,BD39+BC40-BL39,IF(A40&lt;'Données projet'!$A$88,$BA$205^A40,IF(A40='Données projet'!$A$88,'Données projet'!$B$88,BD39+BC40-BL39)))</f>
        <v>178</v>
      </c>
      <c r="BE40" s="14">
        <f>BD40*VLOOKUP('Données projet'!$B$11,Paramètres!$A$1:$I$89,3,0)*VLOOKUP('Données projet'!$B$11,Paramètres!$A$1:$I$89,5,0)</f>
        <v>138.84</v>
      </c>
      <c r="BF40" s="14">
        <f t="shared" si="37"/>
        <v>36.031137240112955</v>
      </c>
      <c r="BG40" s="22">
        <f t="shared" si="7"/>
        <v>304.56723069319668</v>
      </c>
      <c r="BH40" s="62">
        <f t="shared" si="8"/>
        <v>549.92658266386775</v>
      </c>
      <c r="BI40" s="62">
        <f ca="1">AVERAGE(OFFSET($BH$3,0,0,'Données projet'!$E$11+1,1))-AVERAGE(OFFSET($H$3,0,0,'Données projet'!$E$11+1,1))</f>
        <v>306.25520286004314</v>
      </c>
      <c r="BJ40" s="62">
        <f t="shared" si="38"/>
        <v>283.28099819802776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1.883166373754898</v>
      </c>
      <c r="BS40" s="24">
        <f t="shared" si="9"/>
        <v>1.883166373754898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8.1999999999999993</v>
      </c>
      <c r="N41" s="14">
        <f>IF('Données projet'!$A$36&gt;35,N40+M41-V40,IF(A41&lt;'Données projet'!$A$36,$K$205^A41,IF(A41='Données projet'!$A$36,'Données projet'!$B$36,N40+M41-V40)))</f>
        <v>141.59999999999997</v>
      </c>
      <c r="O41" s="14">
        <f>N41*VLOOKUP('Données projet'!$B$9,Paramètres!$A$1:$I$89,3,0)*VLOOKUP('Données projet'!$B$9,Paramètres!$A$1:$I$89,5,0)</f>
        <v>128.11967999999996</v>
      </c>
      <c r="P41" s="14">
        <f t="shared" si="33"/>
        <v>33.561504850994297</v>
      </c>
      <c r="Q41" s="22">
        <f t="shared" si="53"/>
        <v>281.5947302821483</v>
      </c>
      <c r="R41" s="62">
        <f t="shared" si="0"/>
        <v>527.786323575707</v>
      </c>
      <c r="S41" s="62">
        <f ca="1">AVERAGE(OFFSET($R$3,0,0,'Données projet'!$E$9+1,1))-AVERAGE(OFFSET($H$3,0,0,'Données projet'!$E$9+1,1))</f>
        <v>373.32387393685957</v>
      </c>
      <c r="T41" s="62">
        <f t="shared" si="34"/>
        <v>250.47702091764879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0.47837711938267075</v>
      </c>
      <c r="AC41" s="24">
        <f t="shared" si="3"/>
        <v>0.47837711938267075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8.1999999999999993</v>
      </c>
      <c r="AI41" s="14">
        <f>IF('Données projet'!$A$62&gt;35,AI40+AH41-AQ40,IF(A41&lt;'Données projet'!$A$62,$AF$205^A41,IF(A41='Données projet'!$A$62,'Données projet'!$B$62,AI40+AH41-AQ40)))</f>
        <v>141.59999999999997</v>
      </c>
      <c r="AJ41" s="14">
        <f>AI41*VLOOKUP('Données projet'!$B$10,Paramètres!$A$1:$I$89,3,0)*VLOOKUP('Données projet'!$B$10,Paramètres!$A$1:$I$89,5,0)</f>
        <v>134.74655999999996</v>
      </c>
      <c r="AK41" s="14">
        <f t="shared" si="35"/>
        <v>35.090850377046102</v>
      </c>
      <c r="AL41" s="22">
        <f t="shared" si="4"/>
        <v>295.80015640668853</v>
      </c>
      <c r="AM41" s="62">
        <f t="shared" si="5"/>
        <v>541.99174970024728</v>
      </c>
      <c r="AN41" s="62">
        <f ca="1">AVERAGE(OFFSET($AM$3,0,0,'Données projet'!$E$10+1,1))-AVERAGE(OFFSET($H$3,0,0,'Données projet'!$E$10+1,1))</f>
        <v>389.09361178264629</v>
      </c>
      <c r="AO41" s="62">
        <f t="shared" si="36"/>
        <v>260.29028006191822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0.50312076348867096</v>
      </c>
      <c r="AX41" s="23">
        <f t="shared" si="6"/>
        <v>0.50312076348867096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10</v>
      </c>
      <c r="BD41" s="13">
        <f>IF('Données projet'!$A$88&gt;35,BD40+BC41-BL40,IF(A41&lt;'Données projet'!$A$88,$BA$205^A41,IF(A41='Données projet'!$A$88,'Données projet'!$B$88,BD40+BC41-BL40)))</f>
        <v>188</v>
      </c>
      <c r="BE41" s="14">
        <f>BD41*VLOOKUP('Données projet'!$B$11,Paramètres!$A$1:$I$89,3,0)*VLOOKUP('Données projet'!$B$11,Paramètres!$A$1:$I$89,5,0)</f>
        <v>146.64000000000001</v>
      </c>
      <c r="BF41" s="14">
        <f t="shared" si="37"/>
        <v>37.814009712703054</v>
      </c>
      <c r="BG41" s="22">
        <f t="shared" si="7"/>
        <v>321.25740024962448</v>
      </c>
      <c r="BH41" s="62">
        <f t="shared" si="8"/>
        <v>567.44899354318318</v>
      </c>
      <c r="BI41" s="62">
        <f ca="1">AVERAGE(OFFSET($BH$3,0,0,'Données projet'!$E$11+1,1))-AVERAGE(OFFSET($H$3,0,0,'Données projet'!$E$11+1,1))</f>
        <v>306.25520286004314</v>
      </c>
      <c r="BJ41" s="62">
        <f t="shared" si="38"/>
        <v>283.28099819802776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1.3315997129845689</v>
      </c>
      <c r="BS41" s="24">
        <f t="shared" si="9"/>
        <v>1.3315997129845689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8.1999999999999993</v>
      </c>
      <c r="N42" s="14">
        <f>IF('Données projet'!$A$36&gt;35,N41+M42-V41,IF(A42&lt;'Données projet'!$A$36,$K$205^A42,IF(A42='Données projet'!$A$36,'Données projet'!$B$36,N41+M42-V41)))</f>
        <v>149.79999999999995</v>
      </c>
      <c r="O42" s="14">
        <f>N42*VLOOKUP('Données projet'!$B$9,Paramètres!$A$1:$I$89,3,0)*VLOOKUP('Données projet'!$B$9,Paramètres!$A$1:$I$89,5,0)</f>
        <v>135.53903999999997</v>
      </c>
      <c r="P42" s="14">
        <f t="shared" si="33"/>
        <v>35.273144164630104</v>
      </c>
      <c r="Q42" s="22">
        <f t="shared" si="53"/>
        <v>297.49788742006405</v>
      </c>
      <c r="R42" s="62">
        <f t="shared" si="0"/>
        <v>544.50728451017119</v>
      </c>
      <c r="S42" s="62">
        <f ca="1">AVERAGE(OFFSET($R$3,0,0,'Données projet'!$E$9+1,1))-AVERAGE(OFFSET($H$3,0,0,'Données projet'!$E$9+1,1))</f>
        <v>373.32387393685957</v>
      </c>
      <c r="T42" s="62">
        <f t="shared" si="34"/>
        <v>250.47702091764879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0.33826370507997311</v>
      </c>
      <c r="AC42" s="24">
        <f t="shared" si="3"/>
        <v>0.33826370507997311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8.1999999999999993</v>
      </c>
      <c r="AI42" s="14">
        <f>IF('Données projet'!$A$62&gt;35,AI41+AH42-AQ41,IF(A42&lt;'Données projet'!$A$62,$AF$205^A42,IF(A42='Données projet'!$A$62,'Données projet'!$B$62,AI41+AH42-AQ41)))</f>
        <v>149.79999999999995</v>
      </c>
      <c r="AJ42" s="14">
        <f>AI42*VLOOKUP('Données projet'!$B$10,Paramètres!$A$1:$I$89,3,0)*VLOOKUP('Données projet'!$B$10,Paramètres!$A$1:$I$89,5,0)</f>
        <v>142.54967999999997</v>
      </c>
      <c r="AK42" s="14">
        <f t="shared" si="35"/>
        <v>36.880486429449853</v>
      </c>
      <c r="AL42" s="22">
        <f t="shared" si="4"/>
        <v>312.50753986462513</v>
      </c>
      <c r="AM42" s="62">
        <f t="shared" si="5"/>
        <v>559.51693695473227</v>
      </c>
      <c r="AN42" s="62">
        <f ca="1">AVERAGE(OFFSET($AM$3,0,0,'Données projet'!$E$10+1,1))-AVERAGE(OFFSET($H$3,0,0,'Données projet'!$E$10+1,1))</f>
        <v>389.09361178264629</v>
      </c>
      <c r="AO42" s="62">
        <f t="shared" si="36"/>
        <v>260.29028006191822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0.35576010361859239</v>
      </c>
      <c r="AX42" s="23">
        <f t="shared" si="6"/>
        <v>0.35576010361859239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10</v>
      </c>
      <c r="BD42" s="13">
        <f>IF('Données projet'!$A$88&gt;35,BD41+BC42-BL41,IF(A42&lt;'Données projet'!$A$88,$BA$205^A42,IF(A42='Données projet'!$A$88,'Données projet'!$B$88,BD41+BC42-BL41)))</f>
        <v>198</v>
      </c>
      <c r="BE42" s="14">
        <f>BD42*VLOOKUP('Données projet'!$B$11,Paramètres!$A$1:$I$89,3,0)*VLOOKUP('Données projet'!$B$11,Paramètres!$A$1:$I$89,5,0)</f>
        <v>154.44</v>
      </c>
      <c r="BF42" s="14">
        <f t="shared" si="37"/>
        <v>39.58587217095549</v>
      </c>
      <c r="BG42" s="22">
        <f t="shared" si="7"/>
        <v>337.92839403108081</v>
      </c>
      <c r="BH42" s="62">
        <f t="shared" si="8"/>
        <v>584.93779112118796</v>
      </c>
      <c r="BI42" s="62">
        <f ca="1">AVERAGE(OFFSET($BH$3,0,0,'Données projet'!$E$11+1,1))-AVERAGE(OFFSET($H$3,0,0,'Données projet'!$E$11+1,1))</f>
        <v>306.25520286004314</v>
      </c>
      <c r="BJ42" s="62">
        <f t="shared" si="38"/>
        <v>283.28099819802776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0.94158318687744913</v>
      </c>
      <c r="BS42" s="24">
        <f t="shared" si="9"/>
        <v>0.94158318687744913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158</v>
      </c>
      <c r="L43" s="13">
        <f>VLOOKUP(A43,'Données projet'!$A$35:$I$55,9,0)</f>
        <v>8.1999999999999993</v>
      </c>
      <c r="M43" s="13">
        <f t="array" ref="M43">INDEX(L:L,MIN(IF(ISNUMBER(L43:L239),ROW(L43:L239),"")))</f>
        <v>8.1999999999999993</v>
      </c>
      <c r="N43" s="14">
        <f>IF('Données projet'!$A$36&gt;35,N42+M43-V42,IF(A43&lt;'Données projet'!$A$36,$K$205^A43,IF(A43='Données projet'!$A$36,'Données projet'!$B$36,N42+M43-V42)))</f>
        <v>157.99999999999994</v>
      </c>
      <c r="O43" s="14">
        <f>N43*VLOOKUP('Données projet'!$B$9,Paramètres!$A$1:$I$89,3,0)*VLOOKUP('Données projet'!$B$9,Paramètres!$A$1:$I$89,5,0)</f>
        <v>142.95839999999993</v>
      </c>
      <c r="P43" s="14">
        <f t="shared" si="33"/>
        <v>36.973906370811264</v>
      </c>
      <c r="Q43" s="22">
        <f t="shared" si="53"/>
        <v>313.38210026249618</v>
      </c>
      <c r="R43" s="62">
        <f t="shared" si="0"/>
        <v>561.19511408161702</v>
      </c>
      <c r="S43" s="62">
        <f ca="1">AVERAGE(OFFSET($R$3,0,0,'Données projet'!$E$9+1,1))-AVERAGE(OFFSET($H$3,0,0,'Données projet'!$E$9+1,1))</f>
        <v>373.32387393685957</v>
      </c>
      <c r="T43" s="62">
        <f t="shared" si="34"/>
        <v>250.47702091764879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42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0.2391885596913354</v>
      </c>
      <c r="AC43" s="24">
        <f t="shared" si="3"/>
        <v>0.2391885596913354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158</v>
      </c>
      <c r="AG43" s="13">
        <f>VLOOKUP(A43,'Données projet'!$A$61:$I$81,9,0)</f>
        <v>8.1999999999999993</v>
      </c>
      <c r="AH43" s="13">
        <f t="array" ref="AH43">INDEX(AG:AG,MIN(IF(ISNUMBER(AG43:AG239),ROW(AG43:AG239),"")))</f>
        <v>8.1999999999999993</v>
      </c>
      <c r="AI43" s="14">
        <f>IF('Données projet'!$A$62&gt;35,AI42+AH43-AQ42,IF(A43&lt;'Données projet'!$A$62,$AF$205^A43,IF(A43='Données projet'!$A$62,'Données projet'!$B$62,AI42+AH43-AQ42)))</f>
        <v>157.99999999999994</v>
      </c>
      <c r="AJ43" s="14">
        <f>AI43*VLOOKUP('Données projet'!$B$10,Paramètres!$A$1:$I$89,3,0)*VLOOKUP('Données projet'!$B$10,Paramètres!$A$1:$I$89,5,0)</f>
        <v>150.35279999999995</v>
      </c>
      <c r="AK43" s="14">
        <f t="shared" si="35"/>
        <v>38.658749721546201</v>
      </c>
      <c r="AL43" s="22">
        <f t="shared" si="4"/>
        <v>329.19511576502617</v>
      </c>
      <c r="AM43" s="62">
        <f t="shared" si="5"/>
        <v>577.00812958414701</v>
      </c>
      <c r="AN43" s="62">
        <f ca="1">AVERAGE(OFFSET($AM$3,0,0,'Données projet'!$E$10+1,1))-AVERAGE(OFFSET($H$3,0,0,'Données projet'!$E$10+1,1))</f>
        <v>389.09361178264629</v>
      </c>
      <c r="AO43" s="62">
        <f t="shared" si="36"/>
        <v>260.29028006191822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42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0.25156038174433548</v>
      </c>
      <c r="AX43" s="23">
        <f t="shared" si="6"/>
        <v>0.25156038174433548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208</v>
      </c>
      <c r="BB43" s="13">
        <f>VLOOKUP(A43,'Données projet'!$A$87:$I$107,9,0)</f>
        <v>10</v>
      </c>
      <c r="BC43" s="13">
        <f t="array" ref="BC43">INDEX(BB:BB,MIN(IF(ISNUMBER(BB43:BB239),ROW(BB43:BB239),"")))</f>
        <v>10</v>
      </c>
      <c r="BD43" s="13">
        <f>IF('Données projet'!$A$88&gt;35,BD42+BC43-BL42,IF(A43&lt;'Données projet'!$A$88,$BA$205^A43,IF(A43='Données projet'!$A$88,'Données projet'!$B$88,BD42+BC43-BL42)))</f>
        <v>208</v>
      </c>
      <c r="BE43" s="14">
        <f>BD43*VLOOKUP('Données projet'!$B$11,Paramètres!$A$1:$I$89,3,0)*VLOOKUP('Données projet'!$B$11,Paramètres!$A$1:$I$89,5,0)</f>
        <v>162.24</v>
      </c>
      <c r="BF43" s="14">
        <f t="shared" si="37"/>
        <v>41.347344120141088</v>
      </c>
      <c r="BG43" s="22">
        <f t="shared" si="7"/>
        <v>354.58129100924572</v>
      </c>
      <c r="BH43" s="62">
        <f t="shared" si="8"/>
        <v>602.39430482836656</v>
      </c>
      <c r="BI43" s="62">
        <f ca="1">AVERAGE(OFFSET($BH$3,0,0,'Données projet'!$E$11+1,1))-AVERAGE(OFFSET($H$3,0,0,'Données projet'!$E$11+1,1))</f>
        <v>306.25520286004314</v>
      </c>
      <c r="BJ43" s="62">
        <f t="shared" si="38"/>
        <v>283.28099819802776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32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0.66579985649228457</v>
      </c>
      <c r="BS43" s="24">
        <f t="shared" si="9"/>
        <v>0.66579985649228457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8.3000000000000007</v>
      </c>
      <c r="N44" s="14">
        <f>IF('Données projet'!$A$36&gt;35,N43+M44-V43,IF(A44&lt;'Données projet'!$A$36,$K$205^A44,IF(A44='Données projet'!$A$36,'Données projet'!$B$36,N43+M44-V43)))</f>
        <v>124.29999999999995</v>
      </c>
      <c r="O44" s="14">
        <f>N44*VLOOKUP('Données projet'!$B$9,Paramètres!$A$1:$I$89,3,0)*VLOOKUP('Données projet'!$B$9,Paramètres!$A$1:$I$89,5,0)</f>
        <v>112.46663999999996</v>
      </c>
      <c r="P44" s="14">
        <f t="shared" si="33"/>
        <v>29.911391992758421</v>
      </c>
      <c r="Q44" s="22">
        <f t="shared" si="53"/>
        <v>247.97507238738748</v>
      </c>
      <c r="R44" s="62">
        <f t="shared" si="0"/>
        <v>496.57776198189146</v>
      </c>
      <c r="S44" s="62">
        <f ca="1">AVERAGE(OFFSET($R$3,0,0,'Données projet'!$E$9+1,1))-AVERAGE(OFFSET($H$3,0,0,'Données projet'!$E$9+1,1))</f>
        <v>373.32387393685957</v>
      </c>
      <c r="T44" s="62">
        <f t="shared" si="34"/>
        <v>250.47702091764879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0.16913185253998658</v>
      </c>
      <c r="AC44" s="24">
        <f t="shared" si="3"/>
        <v>0.16913185253998658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8.3000000000000007</v>
      </c>
      <c r="AI44" s="14">
        <f>IF('Données projet'!$A$62&gt;35,AI43+AH44-AQ43,IF(A44&lt;'Données projet'!$A$62,$AF$205^A44,IF(A44='Données projet'!$A$62,'Données projet'!$B$62,AI43+AH44-AQ43)))</f>
        <v>124.29999999999995</v>
      </c>
      <c r="AJ44" s="14">
        <f>AI44*VLOOKUP('Données projet'!$B$10,Paramètres!$A$1:$I$89,3,0)*VLOOKUP('Données projet'!$B$10,Paramètres!$A$1:$I$89,5,0)</f>
        <v>118.28387999999995</v>
      </c>
      <c r="AK44" s="14">
        <f t="shared" si="35"/>
        <v>31.274407558514547</v>
      </c>
      <c r="AL44" s="22">
        <f t="shared" si="4"/>
        <v>260.48068416441271</v>
      </c>
      <c r="AM44" s="62">
        <f t="shared" si="5"/>
        <v>509.08337375891665</v>
      </c>
      <c r="AN44" s="62">
        <f ca="1">AVERAGE(OFFSET($AM$3,0,0,'Données projet'!$E$10+1,1))-AVERAGE(OFFSET($H$3,0,0,'Données projet'!$E$10+1,1))</f>
        <v>389.09361178264629</v>
      </c>
      <c r="AO44" s="62">
        <f t="shared" si="36"/>
        <v>260.29028006191822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0.1778800518092962</v>
      </c>
      <c r="AX44" s="23">
        <f t="shared" si="6"/>
        <v>0.1778800518092962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7.7</v>
      </c>
      <c r="BD44" s="13">
        <f>IF('Données projet'!$A$88&gt;35,BD43+BC44-BL43,IF(A44&lt;'Données projet'!$A$88,$BA$205^A44,IF(A44='Données projet'!$A$88,'Données projet'!$B$88,BD43+BC44-BL43)))</f>
        <v>183.7</v>
      </c>
      <c r="BE44" s="14">
        <f>BD44*VLOOKUP('Données projet'!$B$11,Paramètres!$A$1:$I$89,3,0)*VLOOKUP('Données projet'!$B$11,Paramètres!$A$1:$I$89,5,0)</f>
        <v>143.286</v>
      </c>
      <c r="BF44" s="14">
        <f t="shared" si="37"/>
        <v>37.048762502809495</v>
      </c>
      <c r="BG44" s="22">
        <f t="shared" si="7"/>
        <v>314.08304469239323</v>
      </c>
      <c r="BH44" s="62">
        <f t="shared" si="8"/>
        <v>562.68573428689717</v>
      </c>
      <c r="BI44" s="62">
        <f ca="1">AVERAGE(OFFSET($BH$3,0,0,'Données projet'!$E$11+1,1))-AVERAGE(OFFSET($H$3,0,0,'Données projet'!$E$11+1,1))</f>
        <v>306.25520286004314</v>
      </c>
      <c r="BJ44" s="62">
        <f t="shared" si="38"/>
        <v>283.28099819802776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0.47079159343872462</v>
      </c>
      <c r="BS44" s="24">
        <f t="shared" si="9"/>
        <v>0.47079159343872462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8.3000000000000007</v>
      </c>
      <c r="N45" s="14">
        <f>IF('Données projet'!$A$36&gt;35,N44+M45-V44,IF(A45&lt;'Données projet'!$A$36,$K$205^A45,IF(A45='Données projet'!$A$36,'Données projet'!$B$36,N44+M45-V44)))</f>
        <v>132.59999999999997</v>
      </c>
      <c r="O45" s="14">
        <f>N45*VLOOKUP('Données projet'!$B$9,Paramètres!$A$1:$I$89,3,0)*VLOOKUP('Données projet'!$B$9,Paramètres!$A$1:$I$89,5,0)</f>
        <v>119.97647999999997</v>
      </c>
      <c r="P45" s="14">
        <f t="shared" si="33"/>
        <v>31.669513577784763</v>
      </c>
      <c r="Q45" s="22">
        <f t="shared" si="53"/>
        <v>264.11677214797504</v>
      </c>
      <c r="R45" s="62">
        <f t="shared" si="0"/>
        <v>513.49543840860974</v>
      </c>
      <c r="S45" s="62">
        <f ca="1">AVERAGE(OFFSET($R$3,0,0,'Données projet'!$E$9+1,1))-AVERAGE(OFFSET($H$3,0,0,'Données projet'!$E$9+1,1))</f>
        <v>373.32387393685957</v>
      </c>
      <c r="T45" s="62">
        <f t="shared" si="34"/>
        <v>250.47702091764879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0.11959427984566773</v>
      </c>
      <c r="AC45" s="24">
        <f t="shared" si="3"/>
        <v>0.11959427984566773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8.3000000000000007</v>
      </c>
      <c r="AI45" s="14">
        <f>IF('Données projet'!$A$62&gt;35,AI44+AH45-AQ44,IF(A45&lt;'Données projet'!$A$62,$AF$205^A45,IF(A45='Données projet'!$A$62,'Données projet'!$B$62,AI44+AH45-AQ44)))</f>
        <v>132.59999999999997</v>
      </c>
      <c r="AJ45" s="14">
        <f>AI45*VLOOKUP('Données projet'!$B$10,Paramètres!$A$1:$I$89,3,0)*VLOOKUP('Données projet'!$B$10,Paramètres!$A$1:$I$89,5,0)</f>
        <v>126.18215999999998</v>
      </c>
      <c r="AK45" s="14">
        <f t="shared" si="35"/>
        <v>33.112644007050569</v>
      </c>
      <c r="AL45" s="22">
        <f t="shared" si="4"/>
        <v>277.43845031227971</v>
      </c>
      <c r="AM45" s="62">
        <f t="shared" si="5"/>
        <v>526.81711657291441</v>
      </c>
      <c r="AN45" s="62">
        <f ca="1">AVERAGE(OFFSET($AM$3,0,0,'Données projet'!$E$10+1,1))-AVERAGE(OFFSET($H$3,0,0,'Données projet'!$E$10+1,1))</f>
        <v>389.09361178264629</v>
      </c>
      <c r="AO45" s="62">
        <f t="shared" si="36"/>
        <v>260.29028006191822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0.12578019087216774</v>
      </c>
      <c r="AX45" s="23">
        <f t="shared" si="6"/>
        <v>0.12578019087216774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7.7</v>
      </c>
      <c r="BD45" s="13">
        <f>IF('Données projet'!$A$88&gt;35,BD44+BC45-BL44,IF(A45&lt;'Données projet'!$A$88,$BA$205^A45,IF(A45='Données projet'!$A$88,'Données projet'!$B$88,BD44+BC45-BL44)))</f>
        <v>191.39999999999998</v>
      </c>
      <c r="BE45" s="14">
        <f>BD45*VLOOKUP('Données projet'!$B$11,Paramètres!$A$1:$I$89,3,0)*VLOOKUP('Données projet'!$B$11,Paramètres!$A$1:$I$89,5,0)</f>
        <v>149.29199999999997</v>
      </c>
      <c r="BF45" s="14">
        <f t="shared" si="37"/>
        <v>38.417645803815411</v>
      </c>
      <c r="BG45" s="22">
        <f t="shared" si="7"/>
        <v>326.9276331083118</v>
      </c>
      <c r="BH45" s="62">
        <f t="shared" si="8"/>
        <v>576.3062993689465</v>
      </c>
      <c r="BI45" s="62">
        <f ca="1">AVERAGE(OFFSET($BH$3,0,0,'Données projet'!$E$11+1,1))-AVERAGE(OFFSET($H$3,0,0,'Données projet'!$E$11+1,1))</f>
        <v>306.25520286004314</v>
      </c>
      <c r="BJ45" s="62">
        <f t="shared" si="38"/>
        <v>283.28099819802776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0.33289992824614234</v>
      </c>
      <c r="BS45" s="24">
        <f t="shared" si="9"/>
        <v>0.33289992824614234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8.3000000000000007</v>
      </c>
      <c r="N46" s="14">
        <f>IF('Données projet'!$A$36&gt;35,N45+M46-V45,IF(A46&lt;'Données projet'!$A$36,$K$205^A46,IF(A46='Données projet'!$A$36,'Données projet'!$B$36,N45+M46-V45)))</f>
        <v>140.89999999999998</v>
      </c>
      <c r="O46" s="14">
        <f>N46*VLOOKUP('Données projet'!$B$9,Paramètres!$A$1:$I$89,3,0)*VLOOKUP('Données projet'!$B$9,Paramètres!$A$1:$I$89,5,0)</f>
        <v>127.48631999999998</v>
      </c>
      <c r="P46" s="14">
        <f t="shared" si="33"/>
        <v>33.414863287066048</v>
      </c>
      <c r="Q46" s="22">
        <f t="shared" si="53"/>
        <v>280.23622755830667</v>
      </c>
      <c r="R46" s="62">
        <f t="shared" si="0"/>
        <v>530.37740902473865</v>
      </c>
      <c r="S46" s="62">
        <f ca="1">AVERAGE(OFFSET($R$3,0,0,'Données projet'!$E$9+1,1))-AVERAGE(OFFSET($H$3,0,0,'Données projet'!$E$9+1,1))</f>
        <v>373.32387393685957</v>
      </c>
      <c r="T46" s="62">
        <f t="shared" si="34"/>
        <v>250.47702091764879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8.4565926269993305E-2</v>
      </c>
      <c r="AC46" s="24">
        <f t="shared" si="3"/>
        <v>8.4565926269993305E-2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8.3000000000000007</v>
      </c>
      <c r="AI46" s="14">
        <f>IF('Données projet'!$A$62&gt;35,AI45+AH46-AQ45,IF(A46&lt;'Données projet'!$A$62,$AF$205^A46,IF(A46='Données projet'!$A$62,'Données projet'!$B$62,AI45+AH46-AQ45)))</f>
        <v>140.89999999999998</v>
      </c>
      <c r="AJ46" s="14">
        <f>AI46*VLOOKUP('Données projet'!$B$10,Paramètres!$A$1:$I$89,3,0)*VLOOKUP('Données projet'!$B$10,Paramètres!$A$1:$I$89,5,0)</f>
        <v>134.08043999999998</v>
      </c>
      <c r="AK46" s="14">
        <f t="shared" si="35"/>
        <v>34.937526585347534</v>
      </c>
      <c r="AL46" s="22">
        <f t="shared" si="4"/>
        <v>294.37295846948024</v>
      </c>
      <c r="AM46" s="62">
        <f t="shared" si="5"/>
        <v>544.51413993591223</v>
      </c>
      <c r="AN46" s="62">
        <f ca="1">AVERAGE(OFFSET($AM$3,0,0,'Données projet'!$E$10+1,1))-AVERAGE(OFFSET($H$3,0,0,'Données projet'!$E$10+1,1))</f>
        <v>389.09361178264629</v>
      </c>
      <c r="AO46" s="62">
        <f t="shared" si="36"/>
        <v>260.29028006191822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8.8940025904648098E-2</v>
      </c>
      <c r="AX46" s="23">
        <f t="shared" si="6"/>
        <v>8.8940025904648098E-2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7.7</v>
      </c>
      <c r="BD46" s="13">
        <f>IF('Données projet'!$A$88&gt;35,BD45+BC46-BL45,IF(A46&lt;'Données projet'!$A$88,$BA$205^A46,IF(A46='Données projet'!$A$88,'Données projet'!$B$88,BD45+BC46-BL45)))</f>
        <v>199.09999999999997</v>
      </c>
      <c r="BE46" s="14">
        <f>BD46*VLOOKUP('Données projet'!$B$11,Paramètres!$A$1:$I$89,3,0)*VLOOKUP('Données projet'!$B$11,Paramètres!$A$1:$I$89,5,0)</f>
        <v>155.29799999999997</v>
      </c>
      <c r="BF46" s="14">
        <f t="shared" si="37"/>
        <v>39.780132117539644</v>
      </c>
      <c r="BG46" s="22">
        <f t="shared" si="7"/>
        <v>339.76108010471484</v>
      </c>
      <c r="BH46" s="62">
        <f t="shared" si="8"/>
        <v>589.90226157114694</v>
      </c>
      <c r="BI46" s="62">
        <f ca="1">AVERAGE(OFFSET($BH$3,0,0,'Données projet'!$E$11+1,1))-AVERAGE(OFFSET($H$3,0,0,'Données projet'!$E$11+1,1))</f>
        <v>306.25520286004314</v>
      </c>
      <c r="BJ46" s="62">
        <f t="shared" si="38"/>
        <v>283.28099819802776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0.23539579671936237</v>
      </c>
      <c r="BS46" s="24">
        <f t="shared" si="9"/>
        <v>0.23539579671936237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8.3000000000000007</v>
      </c>
      <c r="N47" s="14">
        <f>IF('Données projet'!$A$36&gt;35,N46+M47-V46,IF(A47&lt;'Données projet'!$A$36,$K$205^A47,IF(A47='Données projet'!$A$36,'Données projet'!$B$36,N46+M47-V46)))</f>
        <v>149.19999999999999</v>
      </c>
      <c r="O47" s="14">
        <f>N47*VLOOKUP('Données projet'!$B$9,Paramètres!$A$1:$I$89,3,0)*VLOOKUP('Données projet'!$B$9,Paramètres!$A$1:$I$89,5,0)</f>
        <v>134.99615999999997</v>
      </c>
      <c r="P47" s="14">
        <f t="shared" si="33"/>
        <v>35.148279172043118</v>
      </c>
      <c r="Q47" s="22">
        <f t="shared" si="53"/>
        <v>296.33489822464168</v>
      </c>
      <c r="R47" s="62">
        <f t="shared" si="0"/>
        <v>547.22536696277916</v>
      </c>
      <c r="S47" s="62">
        <f ca="1">AVERAGE(OFFSET($R$3,0,0,'Données projet'!$E$9+1,1))-AVERAGE(OFFSET($H$3,0,0,'Données projet'!$E$9+1,1))</f>
        <v>373.32387393685957</v>
      </c>
      <c r="T47" s="62">
        <f t="shared" si="34"/>
        <v>250.47702091764879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5.9797139922833871E-2</v>
      </c>
      <c r="AC47" s="24">
        <f t="shared" si="3"/>
        <v>5.9797139922833871E-2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8.3000000000000007</v>
      </c>
      <c r="AI47" s="14">
        <f>IF('Données projet'!$A$62&gt;35,AI46+AH47-AQ46,IF(A47&lt;'Données projet'!$A$62,$AF$205^A47,IF(A47='Données projet'!$A$62,'Données projet'!$B$62,AI46+AH47-AQ46)))</f>
        <v>149.19999999999999</v>
      </c>
      <c r="AJ47" s="14">
        <f>AI47*VLOOKUP('Données projet'!$B$10,Paramètres!$A$1:$I$89,3,0)*VLOOKUP('Données projet'!$B$10,Paramètres!$A$1:$I$89,5,0)</f>
        <v>141.97871999999998</v>
      </c>
      <c r="AK47" s="14">
        <f t="shared" si="35"/>
        <v>36.749931533545883</v>
      </c>
      <c r="AL47" s="22">
        <f t="shared" si="4"/>
        <v>311.28573475425907</v>
      </c>
      <c r="AM47" s="62">
        <f t="shared" si="5"/>
        <v>562.17620349239655</v>
      </c>
      <c r="AN47" s="62">
        <f ca="1">AVERAGE(OFFSET($AM$3,0,0,'Données projet'!$E$10+1,1))-AVERAGE(OFFSET($H$3,0,0,'Données projet'!$E$10+1,1))</f>
        <v>389.09361178264629</v>
      </c>
      <c r="AO47" s="62">
        <f t="shared" si="36"/>
        <v>260.29028006191822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6.289009543608387E-2</v>
      </c>
      <c r="AX47" s="23">
        <f t="shared" si="6"/>
        <v>6.289009543608387E-2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7.7</v>
      </c>
      <c r="BD47" s="13">
        <f>IF('Données projet'!$A$88&gt;35,BD46+BC47-BL46,IF(A47&lt;'Données projet'!$A$88,$BA$205^A47,IF(A47='Données projet'!$A$88,'Données projet'!$B$88,BD46+BC47-BL46)))</f>
        <v>206.79999999999995</v>
      </c>
      <c r="BE47" s="14">
        <f>BD47*VLOOKUP('Données projet'!$B$11,Paramètres!$A$1:$I$89,3,0)*VLOOKUP('Données projet'!$B$11,Paramètres!$A$1:$I$89,5,0)</f>
        <v>161.30399999999997</v>
      </c>
      <c r="BF47" s="14">
        <f t="shared" si="37"/>
        <v>41.136497157560363</v>
      </c>
      <c r="BG47" s="22">
        <f t="shared" si="7"/>
        <v>352.5838658827509</v>
      </c>
      <c r="BH47" s="62">
        <f t="shared" si="8"/>
        <v>603.47433462088838</v>
      </c>
      <c r="BI47" s="62">
        <f ca="1">AVERAGE(OFFSET($BH$3,0,0,'Données projet'!$E$11+1,1))-AVERAGE(OFFSET($H$3,0,0,'Données projet'!$E$11+1,1))</f>
        <v>306.25520286004314</v>
      </c>
      <c r="BJ47" s="62">
        <f t="shared" si="38"/>
        <v>283.28099819802776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0.1664499641230712</v>
      </c>
      <c r="BS47" s="24">
        <f t="shared" si="9"/>
        <v>0.1664499641230712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8.3000000000000007</v>
      </c>
      <c r="N48" s="14">
        <f>IF('Données projet'!$A$36&gt;35,N47+M48-V47,IF(A48&lt;'Données projet'!$A$36,$K$205^A48,IF(A48='Données projet'!$A$36,'Données projet'!$B$36,N47+M48-V47)))</f>
        <v>157.5</v>
      </c>
      <c r="O48" s="14">
        <f>N48*VLOOKUP('Données projet'!$B$9,Paramètres!$A$1:$I$89,3,0)*VLOOKUP('Données projet'!$B$9,Paramètres!$A$1:$I$89,5,0)</f>
        <v>142.506</v>
      </c>
      <c r="P48" s="14">
        <f t="shared" si="33"/>
        <v>36.870500776307537</v>
      </c>
      <c r="Q48" s="22">
        <f t="shared" si="53"/>
        <v>312.41407218540223</v>
      </c>
      <c r="R48" s="62">
        <f t="shared" si="0"/>
        <v>564.04082973623633</v>
      </c>
      <c r="S48" s="62">
        <f ca="1">AVERAGE(OFFSET($R$3,0,0,'Données projet'!$E$9+1,1))-AVERAGE(OFFSET($H$3,0,0,'Données projet'!$E$9+1,1))</f>
        <v>373.32387393685957</v>
      </c>
      <c r="T48" s="62">
        <f t="shared" si="34"/>
        <v>250.47702091764879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4.2282963134996659E-2</v>
      </c>
      <c r="AC48" s="24">
        <f t="shared" si="3"/>
        <v>4.2282963134996659E-2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8.3000000000000007</v>
      </c>
      <c r="AI48" s="14">
        <f>IF('Données projet'!$A$62&gt;35,AI47+AH48-AQ47,IF(A48&lt;'Données projet'!$A$62,$AF$205^A48,IF(A48='Données projet'!$A$62,'Données projet'!$B$62,AI47+AH48-AQ47)))</f>
        <v>157.5</v>
      </c>
      <c r="AJ48" s="14">
        <f>AI48*VLOOKUP('Données projet'!$B$10,Paramètres!$A$1:$I$89,3,0)*VLOOKUP('Données projet'!$B$10,Paramètres!$A$1:$I$89,5,0)</f>
        <v>149.87700000000001</v>
      </c>
      <c r="AK48" s="14">
        <f t="shared" si="35"/>
        <v>38.550632095087295</v>
      </c>
      <c r="AL48" s="22">
        <f t="shared" si="4"/>
        <v>328.17812589894368</v>
      </c>
      <c r="AM48" s="62">
        <f t="shared" si="5"/>
        <v>579.80488344977778</v>
      </c>
      <c r="AN48" s="62">
        <f ca="1">AVERAGE(OFFSET($AM$3,0,0,'Données projet'!$E$10+1,1))-AVERAGE(OFFSET($H$3,0,0,'Données projet'!$E$10+1,1))</f>
        <v>389.09361178264629</v>
      </c>
      <c r="AO48" s="62">
        <f t="shared" si="36"/>
        <v>260.29028006191822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4.4470012952324049E-2</v>
      </c>
      <c r="AX48" s="23">
        <f t="shared" si="6"/>
        <v>4.4470012952324049E-2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7.7</v>
      </c>
      <c r="BD48" s="13">
        <f>IF('Données projet'!$A$88&gt;35,BD47+BC48-BL47,IF(A48&lt;'Données projet'!$A$88,$BA$205^A48,IF(A48='Données projet'!$A$88,'Données projet'!$B$88,BD47+BC48-BL47)))</f>
        <v>214.49999999999994</v>
      </c>
      <c r="BE48" s="14">
        <f>BD48*VLOOKUP('Données projet'!$B$11,Paramètres!$A$1:$I$89,3,0)*VLOOKUP('Données projet'!$B$11,Paramètres!$A$1:$I$89,5,0)</f>
        <v>167.30999999999997</v>
      </c>
      <c r="BF48" s="14">
        <f t="shared" si="37"/>
        <v>42.486994942347515</v>
      </c>
      <c r="BG48" s="22">
        <f t="shared" si="7"/>
        <v>365.39643285792187</v>
      </c>
      <c r="BH48" s="62">
        <f t="shared" si="8"/>
        <v>617.02319040875602</v>
      </c>
      <c r="BI48" s="62">
        <f ca="1">AVERAGE(OFFSET($BH$3,0,0,'Données projet'!$E$11+1,1))-AVERAGE(OFFSET($H$3,0,0,'Données projet'!$E$11+1,1))</f>
        <v>306.25520286004314</v>
      </c>
      <c r="BJ48" s="62">
        <f t="shared" si="38"/>
        <v>283.28099819802776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0.1176978983596812</v>
      </c>
      <c r="BS48" s="24">
        <f t="shared" si="9"/>
        <v>0.1176978983596812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8.3000000000000007</v>
      </c>
      <c r="N49" s="14">
        <f>IF('Données projet'!$A$36&gt;35,N48+M49-V48,IF(A49&lt;'Données projet'!$A$36,$K$205^A49,IF(A49='Données projet'!$A$36,'Données projet'!$B$36,N48+M49-V48)))</f>
        <v>165.8</v>
      </c>
      <c r="O49" s="14">
        <f>N49*VLOOKUP('Données projet'!$B$9,Paramètres!$A$1:$I$89,3,0)*VLOOKUP('Données projet'!$B$9,Paramètres!$A$1:$I$89,5,0)</f>
        <v>150.01584</v>
      </c>
      <c r="P49" s="14">
        <f t="shared" si="33"/>
        <v>38.582185295570788</v>
      </c>
      <c r="Q49" s="22">
        <f t="shared" si="53"/>
        <v>328.47489405645246</v>
      </c>
      <c r="R49" s="62">
        <f t="shared" si="0"/>
        <v>580.82516745517808</v>
      </c>
      <c r="S49" s="62">
        <f ca="1">AVERAGE(OFFSET($R$3,0,0,'Données projet'!$E$9+1,1))-AVERAGE(OFFSET($H$3,0,0,'Données projet'!$E$9+1,1))</f>
        <v>373.32387393685957</v>
      </c>
      <c r="T49" s="62">
        <f t="shared" si="34"/>
        <v>250.47702091764879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2.9898569961416939E-2</v>
      </c>
      <c r="AC49" s="24">
        <f t="shared" si="3"/>
        <v>2.9898569961416939E-2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8.3000000000000007</v>
      </c>
      <c r="AI49" s="14">
        <f>IF('Données projet'!$A$62&gt;35,AI48+AH49-AQ48,IF(A49&lt;'Données projet'!$A$62,$AF$205^A49,IF(A49='Données projet'!$A$62,'Données projet'!$B$62,AI48+AH49-AQ48)))</f>
        <v>165.8</v>
      </c>
      <c r="AJ49" s="14">
        <f>AI49*VLOOKUP('Données projet'!$B$10,Paramètres!$A$1:$I$89,3,0)*VLOOKUP('Données projet'!$B$10,Paramètres!$A$1:$I$89,5,0)</f>
        <v>157.77528000000001</v>
      </c>
      <c r="AK49" s="14">
        <f t="shared" si="35"/>
        <v>40.340315413068588</v>
      </c>
      <c r="AL49" s="22">
        <f t="shared" si="4"/>
        <v>345.05132867776109</v>
      </c>
      <c r="AM49" s="62">
        <f t="shared" si="5"/>
        <v>597.40160207648671</v>
      </c>
      <c r="AN49" s="62">
        <f ca="1">AVERAGE(OFFSET($AM$3,0,0,'Données projet'!$E$10+1,1))-AVERAGE(OFFSET($H$3,0,0,'Données projet'!$E$10+1,1))</f>
        <v>389.09361178264629</v>
      </c>
      <c r="AO49" s="62">
        <f t="shared" si="36"/>
        <v>260.29028006191822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3.1445047718041935E-2</v>
      </c>
      <c r="AX49" s="23">
        <f t="shared" si="6"/>
        <v>3.1445047718041935E-2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7.7</v>
      </c>
      <c r="BD49" s="13">
        <f>IF('Données projet'!$A$88&gt;35,BD48+BC49-BL48,IF(A49&lt;'Données projet'!$A$88,$BA$205^A49,IF(A49='Données projet'!$A$88,'Données projet'!$B$88,BD48+BC49-BL48)))</f>
        <v>222.19999999999993</v>
      </c>
      <c r="BE49" s="14">
        <f>BD49*VLOOKUP('Données projet'!$B$11,Paramètres!$A$1:$I$89,3,0)*VLOOKUP('Données projet'!$B$11,Paramètres!$A$1:$I$89,5,0)</f>
        <v>173.31599999999995</v>
      </c>
      <c r="BF49" s="14">
        <f t="shared" si="37"/>
        <v>43.831860219384751</v>
      </c>
      <c r="BG49" s="22">
        <f t="shared" si="7"/>
        <v>378.19918988209503</v>
      </c>
      <c r="BH49" s="62">
        <f t="shared" si="8"/>
        <v>630.54946328082065</v>
      </c>
      <c r="BI49" s="62">
        <f ca="1">AVERAGE(OFFSET($BH$3,0,0,'Données projet'!$E$11+1,1))-AVERAGE(OFFSET($H$3,0,0,'Données projet'!$E$11+1,1))</f>
        <v>306.25520286004314</v>
      </c>
      <c r="BJ49" s="62">
        <f t="shared" si="38"/>
        <v>283.28099819802776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8.3224982061535613E-2</v>
      </c>
      <c r="BS49" s="24">
        <f t="shared" si="9"/>
        <v>8.3224982061535613E-2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8.3000000000000007</v>
      </c>
      <c r="N50" s="14">
        <f>IF('Données projet'!$A$36&gt;35,N49+M50-V49,IF(A50&lt;'Données projet'!$A$36,$K$205^A50,IF(A50='Données projet'!$A$36,'Données projet'!$B$36,N49+M50-V49)))</f>
        <v>174.10000000000002</v>
      </c>
      <c r="O50" s="14">
        <f>N50*VLOOKUP('Données projet'!$B$9,Paramètres!$A$1:$I$89,3,0)*VLOOKUP('Données projet'!$B$9,Paramètres!$A$1:$I$89,5,0)</f>
        <v>157.52568000000002</v>
      </c>
      <c r="P50" s="14">
        <f t="shared" si="33"/>
        <v>40.283920409774808</v>
      </c>
      <c r="Q50" s="22">
        <f t="shared" si="53"/>
        <v>344.51838738035781</v>
      </c>
      <c r="R50" s="62">
        <f t="shared" si="0"/>
        <v>597.5796252445532</v>
      </c>
      <c r="S50" s="62">
        <f ca="1">AVERAGE(OFFSET($R$3,0,0,'Données projet'!$E$9+1,1))-AVERAGE(OFFSET($H$3,0,0,'Données projet'!$E$9+1,1))</f>
        <v>373.32387393685957</v>
      </c>
      <c r="T50" s="62">
        <f t="shared" si="34"/>
        <v>250.47702091764879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2.1141481567498333E-2</v>
      </c>
      <c r="AC50" s="24">
        <f t="shared" si="3"/>
        <v>2.1141481567498333E-2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8.3000000000000007</v>
      </c>
      <c r="AI50" s="14">
        <f>IF('Données projet'!$A$62&gt;35,AI49+AH50-AQ49,IF(A50&lt;'Données projet'!$A$62,$AF$205^A50,IF(A50='Données projet'!$A$62,'Données projet'!$B$62,AI49+AH50-AQ49)))</f>
        <v>174.10000000000002</v>
      </c>
      <c r="AJ50" s="14">
        <f>AI50*VLOOKUP('Données projet'!$B$10,Paramètres!$A$1:$I$89,3,0)*VLOOKUP('Données projet'!$B$10,Paramètres!$A$1:$I$89,5,0)</f>
        <v>165.67356000000001</v>
      </c>
      <c r="AK50" s="14">
        <f t="shared" si="35"/>
        <v>42.119595947091767</v>
      </c>
      <c r="AL50" s="22">
        <f t="shared" si="4"/>
        <v>361.90641327451817</v>
      </c>
      <c r="AM50" s="62">
        <f t="shared" si="5"/>
        <v>614.96765113871356</v>
      </c>
      <c r="AN50" s="62">
        <f ca="1">AVERAGE(OFFSET($AM$3,0,0,'Données projet'!$E$10+1,1))-AVERAGE(OFFSET($H$3,0,0,'Données projet'!$E$10+1,1))</f>
        <v>389.09361178264629</v>
      </c>
      <c r="AO50" s="62">
        <f t="shared" si="36"/>
        <v>260.29028006191822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2.2235006476162025E-2</v>
      </c>
      <c r="AX50" s="23">
        <f t="shared" si="6"/>
        <v>2.2235006476162025E-2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7.7</v>
      </c>
      <c r="BD50" s="13">
        <f>IF('Données projet'!$A$88&gt;35,BD49+BC50-BL49,IF(A50&lt;'Données projet'!$A$88,$BA$205^A50,IF(A50='Données projet'!$A$88,'Données projet'!$B$88,BD49+BC50-BL49)))</f>
        <v>229.89999999999992</v>
      </c>
      <c r="BE50" s="14">
        <f>BD50*VLOOKUP('Données projet'!$B$11,Paramètres!$A$1:$I$89,3,0)*VLOOKUP('Données projet'!$B$11,Paramètres!$A$1:$I$89,5,0)</f>
        <v>179.32199999999995</v>
      </c>
      <c r="BF50" s="14">
        <f t="shared" si="37"/>
        <v>45.171310543834437</v>
      </c>
      <c r="BG50" s="22">
        <f t="shared" si="7"/>
        <v>390.99251586384486</v>
      </c>
      <c r="BH50" s="62">
        <f t="shared" si="8"/>
        <v>644.05375372804019</v>
      </c>
      <c r="BI50" s="62">
        <f ca="1">AVERAGE(OFFSET($BH$3,0,0,'Données projet'!$E$11+1,1))-AVERAGE(OFFSET($H$3,0,0,'Données projet'!$E$11+1,1))</f>
        <v>306.25520286004314</v>
      </c>
      <c r="BJ50" s="62">
        <f t="shared" si="38"/>
        <v>283.28099819802776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5.8848949179840612E-2</v>
      </c>
      <c r="BS50" s="24">
        <f t="shared" si="9"/>
        <v>5.8848949179840612E-2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8.3000000000000007</v>
      </c>
      <c r="N51" s="14">
        <f>IF('Données projet'!$A$36&gt;35,N50+M51-V50,IF(A51&lt;'Données projet'!$A$36,$K$205^A51,IF(A51='Données projet'!$A$36,'Données projet'!$B$36,N50+M51-V50)))</f>
        <v>182.40000000000003</v>
      </c>
      <c r="O51" s="14">
        <f>N51*VLOOKUP('Données projet'!$B$9,Paramètres!$A$1:$I$89,3,0)*VLOOKUP('Données projet'!$B$9,Paramètres!$A$1:$I$89,5,0)</f>
        <v>165.03552000000002</v>
      </c>
      <c r="P51" s="14">
        <f t="shared" si="33"/>
        <v>41.976234598846517</v>
      </c>
      <c r="Q51" s="22">
        <f t="shared" si="53"/>
        <v>360.54547259299108</v>
      </c>
      <c r="R51" s="62">
        <f t="shared" si="0"/>
        <v>614.30534127865872</v>
      </c>
      <c r="S51" s="62">
        <f ca="1">AVERAGE(OFFSET($R$3,0,0,'Données projet'!$E$9+1,1))-AVERAGE(OFFSET($H$3,0,0,'Données projet'!$E$9+1,1))</f>
        <v>373.32387393685957</v>
      </c>
      <c r="T51" s="62">
        <f t="shared" si="34"/>
        <v>250.47702091764879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1.4949284980708473E-2</v>
      </c>
      <c r="AC51" s="24">
        <f t="shared" si="3"/>
        <v>1.4949284980708473E-2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8.3000000000000007</v>
      </c>
      <c r="AI51" s="14">
        <f>IF('Données projet'!$A$62&gt;35,AI50+AH51-AQ50,IF(A51&lt;'Données projet'!$A$62,$AF$205^A51,IF(A51='Données projet'!$A$62,'Données projet'!$B$62,AI50+AH51-AQ50)))</f>
        <v>182.40000000000003</v>
      </c>
      <c r="AJ51" s="14">
        <f>AI51*VLOOKUP('Données projet'!$B$10,Paramètres!$A$1:$I$89,3,0)*VLOOKUP('Données projet'!$B$10,Paramètres!$A$1:$I$89,5,0)</f>
        <v>173.57184000000004</v>
      </c>
      <c r="AK51" s="14">
        <f t="shared" si="35"/>
        <v>43.889026259091267</v>
      </c>
      <c r="AL51" s="22">
        <f t="shared" si="4"/>
        <v>378.74434206791733</v>
      </c>
      <c r="AM51" s="62">
        <f t="shared" si="5"/>
        <v>632.50421075358508</v>
      </c>
      <c r="AN51" s="62">
        <f ca="1">AVERAGE(OFFSET($AM$3,0,0,'Données projet'!$E$10+1,1))-AVERAGE(OFFSET($H$3,0,0,'Données projet'!$E$10+1,1))</f>
        <v>389.09361178264629</v>
      </c>
      <c r="AO51" s="62">
        <f t="shared" si="36"/>
        <v>260.29028006191822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1.5722523859020968E-2</v>
      </c>
      <c r="AX51" s="23">
        <f t="shared" si="6"/>
        <v>1.5722523859020968E-2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7.7</v>
      </c>
      <c r="BD51" s="13">
        <f>IF('Données projet'!$A$88&gt;35,BD50+BC51-BL50,IF(A51&lt;'Données projet'!$A$88,$BA$205^A51,IF(A51='Données projet'!$A$88,'Données projet'!$B$88,BD50+BC51-BL50)))</f>
        <v>237.59999999999991</v>
      </c>
      <c r="BE51" s="14">
        <f>BD51*VLOOKUP('Données projet'!$B$11,Paramètres!$A$1:$I$89,3,0)*VLOOKUP('Données projet'!$B$11,Paramètres!$A$1:$I$89,5,0)</f>
        <v>185.32799999999995</v>
      </c>
      <c r="BF51" s="14">
        <f t="shared" si="37"/>
        <v>46.505548070897582</v>
      </c>
      <c r="BG51" s="22">
        <f t="shared" si="7"/>
        <v>403.77676289014653</v>
      </c>
      <c r="BH51" s="62">
        <f t="shared" si="8"/>
        <v>657.53663157581423</v>
      </c>
      <c r="BI51" s="62">
        <f ca="1">AVERAGE(OFFSET($BH$3,0,0,'Données projet'!$E$11+1,1))-AVERAGE(OFFSET($H$3,0,0,'Données projet'!$E$11+1,1))</f>
        <v>306.25520286004314</v>
      </c>
      <c r="BJ51" s="62">
        <f t="shared" si="38"/>
        <v>283.28099819802776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4.1612491030767813E-2</v>
      </c>
      <c r="BS51" s="24">
        <f t="shared" si="9"/>
        <v>4.1612491030767813E-2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8.3000000000000007</v>
      </c>
      <c r="N52" s="14">
        <f>IF('Données projet'!$A$36&gt;35,N51+M52-V51,IF(A52&lt;'Données projet'!$A$36,$K$205^A52,IF(A52='Données projet'!$A$36,'Données projet'!$B$36,N51+M52-V51)))</f>
        <v>190.70000000000005</v>
      </c>
      <c r="O52" s="14">
        <f>N52*VLOOKUP('Données projet'!$B$9,Paramètres!$A$1:$I$89,3,0)*VLOOKUP('Données projet'!$B$9,Paramètres!$A$1:$I$89,5,0)</f>
        <v>172.54536000000004</v>
      </c>
      <c r="P52" s="14">
        <f t="shared" si="33"/>
        <v>43.65960552772448</v>
      </c>
      <c r="Q52" s="22">
        <f t="shared" si="53"/>
        <v>376.55698162745358</v>
      </c>
      <c r="R52" s="62">
        <f t="shared" si="0"/>
        <v>631.0033614517456</v>
      </c>
      <c r="S52" s="62">
        <f ca="1">AVERAGE(OFFSET($R$3,0,0,'Données projet'!$E$9+1,1))-AVERAGE(OFFSET($H$3,0,0,'Données projet'!$E$9+1,1))</f>
        <v>373.32387393685957</v>
      </c>
      <c r="T52" s="62">
        <f t="shared" si="34"/>
        <v>250.47702091764879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1.0570740783749168E-2</v>
      </c>
      <c r="AC52" s="24">
        <f t="shared" si="3"/>
        <v>1.0570740783749168E-2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8.3000000000000007</v>
      </c>
      <c r="AI52" s="14">
        <f>IF('Données projet'!$A$62&gt;35,AI51+AH52-AQ51,IF(A52&lt;'Données projet'!$A$62,$AF$205^A52,IF(A52='Données projet'!$A$62,'Données projet'!$B$62,AI51+AH52-AQ51)))</f>
        <v>190.70000000000005</v>
      </c>
      <c r="AJ52" s="14">
        <f>AI52*VLOOKUP('Données projet'!$B$10,Paramètres!$A$1:$I$89,3,0)*VLOOKUP('Données projet'!$B$10,Paramètres!$A$1:$I$89,5,0)</f>
        <v>181.47012000000004</v>
      </c>
      <c r="AK52" s="14">
        <f t="shared" si="35"/>
        <v>45.64910578045324</v>
      </c>
      <c r="AL52" s="22">
        <f t="shared" si="4"/>
        <v>395.56598490095615</v>
      </c>
      <c r="AM52" s="62">
        <f t="shared" si="5"/>
        <v>650.01236472524806</v>
      </c>
      <c r="AN52" s="62">
        <f ca="1">AVERAGE(OFFSET($AM$3,0,0,'Données projet'!$E$10+1,1))-AVERAGE(OFFSET($H$3,0,0,'Données projet'!$E$10+1,1))</f>
        <v>389.09361178264629</v>
      </c>
      <c r="AO52" s="62">
        <f t="shared" si="36"/>
        <v>260.29028006191822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1.1117503238081012E-2</v>
      </c>
      <c r="AX52" s="23">
        <f t="shared" si="6"/>
        <v>1.1117503238081012E-2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7.7</v>
      </c>
      <c r="BD52" s="13">
        <f>IF('Données projet'!$A$88&gt;35,BD51+BC52-BL51,IF(A52&lt;'Données projet'!$A$88,$BA$205^A52,IF(A52='Données projet'!$A$88,'Données projet'!$B$88,BD51+BC52-BL51)))</f>
        <v>245.2999999999999</v>
      </c>
      <c r="BE52" s="14">
        <f>BD52*VLOOKUP('Données projet'!$B$11,Paramètres!$A$1:$I$89,3,0)*VLOOKUP('Données projet'!$B$11,Paramètres!$A$1:$I$89,5,0)</f>
        <v>191.33399999999992</v>
      </c>
      <c r="BF52" s="14">
        <f t="shared" si="37"/>
        <v>47.834761109304793</v>
      </c>
      <c r="BG52" s="22">
        <f t="shared" si="7"/>
        <v>416.55225893203902</v>
      </c>
      <c r="BH52" s="62">
        <f t="shared" si="8"/>
        <v>670.99863875633105</v>
      </c>
      <c r="BI52" s="62">
        <f ca="1">AVERAGE(OFFSET($BH$3,0,0,'Données projet'!$E$11+1,1))-AVERAGE(OFFSET($H$3,0,0,'Données projet'!$E$11+1,1))</f>
        <v>306.25520286004314</v>
      </c>
      <c r="BJ52" s="62">
        <f t="shared" si="38"/>
        <v>283.28099819802776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2.942447458992031E-2</v>
      </c>
      <c r="BS52" s="24">
        <f t="shared" si="9"/>
        <v>2.942447458992031E-2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199</v>
      </c>
      <c r="L53" s="13">
        <f>VLOOKUP(A53,'Données projet'!$A$35:$I$55,9,0)</f>
        <v>8.3000000000000007</v>
      </c>
      <c r="M53" s="13">
        <f t="array" ref="M53">INDEX(L:L,MIN(IF(ISNUMBER(L53:L249),ROW(L53:L249),"")))</f>
        <v>8.3000000000000007</v>
      </c>
      <c r="N53" s="14">
        <f>IF('Données projet'!$A$36&gt;35,N52+M53-V52,IF(A53&lt;'Données projet'!$A$36,$K$205^A53,IF(A53='Données projet'!$A$36,'Données projet'!$B$36,N52+M53-V52)))</f>
        <v>199.00000000000006</v>
      </c>
      <c r="O53" s="14">
        <f>N53*VLOOKUP('Données projet'!$B$9,Paramètres!$A$1:$I$89,3,0)*VLOOKUP('Données projet'!$B$9,Paramètres!$A$1:$I$89,5,0)</f>
        <v>180.05520000000004</v>
      </c>
      <c r="P53" s="14">
        <f t="shared" si="33"/>
        <v>45.334466930398399</v>
      </c>
      <c r="Q53" s="22">
        <f t="shared" si="53"/>
        <v>392.55366990377729</v>
      </c>
      <c r="R53" s="62">
        <f t="shared" si="0"/>
        <v>647.67465143324739</v>
      </c>
      <c r="S53" s="62">
        <f ca="1">AVERAGE(OFFSET($R$3,0,0,'Données projet'!$E$9+1,1))-AVERAGE(OFFSET($H$3,0,0,'Données projet'!$E$9+1,1))</f>
        <v>373.32387393685957</v>
      </c>
      <c r="T53" s="62">
        <f t="shared" si="34"/>
        <v>250.47702091764879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42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7.4746424903542373E-3</v>
      </c>
      <c r="AC53" s="24">
        <f t="shared" si="3"/>
        <v>7.4746424903542373E-3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199</v>
      </c>
      <c r="AG53" s="13">
        <f>VLOOKUP(A53,'Données projet'!$A$61:$I$81,9,0)</f>
        <v>8.3000000000000007</v>
      </c>
      <c r="AH53" s="13">
        <f t="array" ref="AH53">INDEX(AG:AG,MIN(IF(ISNUMBER(AG53:AG249),ROW(AG53:AG249),"")))</f>
        <v>8.3000000000000007</v>
      </c>
      <c r="AI53" s="14">
        <f>IF('Données projet'!$A$62&gt;35,AI52+AH53-AQ52,IF(A53&lt;'Données projet'!$A$62,$AF$205^A53,IF(A53='Données projet'!$A$62,'Données projet'!$B$62,AI52+AH53-AQ52)))</f>
        <v>199.00000000000006</v>
      </c>
      <c r="AJ53" s="14">
        <f>AI53*VLOOKUP('Données projet'!$B$10,Paramètres!$A$1:$I$89,3,0)*VLOOKUP('Données projet'!$B$10,Paramètres!$A$1:$I$89,5,0)</f>
        <v>189.36840000000007</v>
      </c>
      <c r="AK53" s="14">
        <f t="shared" si="35"/>
        <v>47.400288009750057</v>
      </c>
      <c r="AL53" s="22">
        <f t="shared" si="4"/>
        <v>412.37213161698145</v>
      </c>
      <c r="AM53" s="62">
        <f t="shared" si="5"/>
        <v>667.49311314645161</v>
      </c>
      <c r="AN53" s="62">
        <f ca="1">AVERAGE(OFFSET($AM$3,0,0,'Données projet'!$E$10+1,1))-AVERAGE(OFFSET($H$3,0,0,'Données projet'!$E$10+1,1))</f>
        <v>389.09361178264629</v>
      </c>
      <c r="AO53" s="62">
        <f t="shared" si="36"/>
        <v>260.29028006191822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42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7.8612619295104838E-3</v>
      </c>
      <c r="AX53" s="23">
        <f t="shared" si="6"/>
        <v>7.8612619295104838E-3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253</v>
      </c>
      <c r="BB53" s="13">
        <f>VLOOKUP(A53,'Données projet'!$A$87:$I$107,9,0)</f>
        <v>7.7</v>
      </c>
      <c r="BC53" s="13">
        <f t="array" ref="BC53">INDEX(BB:BB,MIN(IF(ISNUMBER(BB53:BB249),ROW(BB53:BB249),"")))</f>
        <v>7.7</v>
      </c>
      <c r="BD53" s="13">
        <f>IF('Données projet'!$A$88&gt;35,BD52+BC53-BL52,IF(A53&lt;'Données projet'!$A$88,$BA$205^A53,IF(A53='Données projet'!$A$88,'Données projet'!$B$88,BD52+BC53-BL52)))</f>
        <v>252.99999999999989</v>
      </c>
      <c r="BE53" s="14">
        <f>BD53*VLOOKUP('Données projet'!$B$11,Paramètres!$A$1:$I$89,3,0)*VLOOKUP('Données projet'!$B$11,Paramètres!$A$1:$I$89,5,0)</f>
        <v>197.33999999999992</v>
      </c>
      <c r="BF53" s="14">
        <f t="shared" si="37"/>
        <v>49.159125474269977</v>
      </c>
      <c r="BG53" s="22">
        <f t="shared" si="7"/>
        <v>429.31931020102007</v>
      </c>
      <c r="BH53" s="62">
        <f t="shared" si="8"/>
        <v>684.44029173049012</v>
      </c>
      <c r="BI53" s="62">
        <f ca="1">AVERAGE(OFFSET($BH$3,0,0,'Données projet'!$E$11+1,1))-AVERAGE(OFFSET($H$3,0,0,'Données projet'!$E$11+1,1))</f>
        <v>306.25520286004314</v>
      </c>
      <c r="BJ53" s="62">
        <f t="shared" si="38"/>
        <v>283.28099819802776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30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2.080624551538391E-2</v>
      </c>
      <c r="BS53" s="24">
        <f t="shared" si="9"/>
        <v>2.080624551538391E-2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7.8</v>
      </c>
      <c r="N54" s="14">
        <f>IF('Données projet'!$A$36&gt;35,N53+M54-V53,IF(A54&lt;'Données projet'!$A$36,$K$205^A54,IF(A54='Données projet'!$A$36,'Données projet'!$B$36,N53+M54-V53)))</f>
        <v>164.80000000000007</v>
      </c>
      <c r="O54" s="14">
        <f>N54*VLOOKUP('Données projet'!$B$9,Paramètres!$A$1:$I$89,3,0)*VLOOKUP('Données projet'!$B$9,Paramètres!$A$1:$I$89,5,0)</f>
        <v>149.11104000000006</v>
      </c>
      <c r="P54" s="14">
        <f t="shared" si="33"/>
        <v>38.376496436982386</v>
      </c>
      <c r="Q54" s="22">
        <f t="shared" si="53"/>
        <v>326.54079262774445</v>
      </c>
      <c r="R54" s="62">
        <f t="shared" si="0"/>
        <v>582.32467303099133</v>
      </c>
      <c r="S54" s="62">
        <f ca="1">AVERAGE(OFFSET($R$3,0,0,'Données projet'!$E$9+1,1))-AVERAGE(OFFSET($H$3,0,0,'Données projet'!$E$9+1,1))</f>
        <v>373.32387393685957</v>
      </c>
      <c r="T54" s="62">
        <f t="shared" si="34"/>
        <v>250.47702091764879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5.285370391874585E-3</v>
      </c>
      <c r="AC54" s="24">
        <f t="shared" si="3"/>
        <v>5.285370391874585E-3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7.8</v>
      </c>
      <c r="AI54" s="14">
        <f>IF('Données projet'!$A$62&gt;35,AI53+AH54-AQ53,IF(A54&lt;'Données projet'!$A$62,$AF$205^A54,IF(A54='Données projet'!$A$62,'Données projet'!$B$62,AI53+AH54-AQ53)))</f>
        <v>164.80000000000007</v>
      </c>
      <c r="AJ54" s="14">
        <f>AI54*VLOOKUP('Données projet'!$B$10,Paramètres!$A$1:$I$89,3,0)*VLOOKUP('Données projet'!$B$10,Paramètres!$A$1:$I$89,5,0)</f>
        <v>156.82368000000005</v>
      </c>
      <c r="AK54" s="14">
        <f t="shared" si="35"/>
        <v>40.125253633419661</v>
      </c>
      <c r="AL54" s="22">
        <f t="shared" si="4"/>
        <v>343.01939274487268</v>
      </c>
      <c r="AM54" s="62">
        <f t="shared" si="5"/>
        <v>598.8032731481195</v>
      </c>
      <c r="AN54" s="62">
        <f ca="1">AVERAGE(OFFSET($AM$3,0,0,'Données projet'!$E$10+1,1))-AVERAGE(OFFSET($H$3,0,0,'Données projet'!$E$10+1,1))</f>
        <v>389.09361178264629</v>
      </c>
      <c r="AO54" s="62">
        <f t="shared" si="36"/>
        <v>260.29028006191822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5.5587516190405062E-3</v>
      </c>
      <c r="AX54" s="23">
        <f t="shared" si="6"/>
        <v>5.5587516190405062E-3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4.8</v>
      </c>
      <c r="BD54" s="13">
        <f>IF('Données projet'!$A$88&gt;35,BD53+BC54-BL53,IF(A54&lt;'Données projet'!$A$88,$BA$205^A54,IF(A54='Données projet'!$A$88,'Données projet'!$B$88,BD53+BC54-BL53)))</f>
        <v>227.7999999999999</v>
      </c>
      <c r="BE54" s="14">
        <f>BD54*VLOOKUP('Données projet'!$B$11,Paramètres!$A$1:$I$89,3,0)*VLOOKUP('Données projet'!$B$11,Paramètres!$A$1:$I$89,5,0)</f>
        <v>177.68399999999991</v>
      </c>
      <c r="BF54" s="14">
        <f t="shared" si="37"/>
        <v>44.806531123357701</v>
      </c>
      <c r="BG54" s="22">
        <f t="shared" si="7"/>
        <v>387.50434170651448</v>
      </c>
      <c r="BH54" s="62">
        <f t="shared" si="8"/>
        <v>643.28822210976136</v>
      </c>
      <c r="BI54" s="62">
        <f ca="1">AVERAGE(OFFSET($BH$3,0,0,'Données projet'!$E$11+1,1))-AVERAGE(OFFSET($H$3,0,0,'Données projet'!$E$11+1,1))</f>
        <v>306.25520286004314</v>
      </c>
      <c r="BJ54" s="62">
        <f t="shared" si="38"/>
        <v>283.28099819802776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1.4712237294960157E-2</v>
      </c>
      <c r="BS54" s="24">
        <f t="shared" si="9"/>
        <v>1.4712237294960157E-2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7.8</v>
      </c>
      <c r="N55" s="14">
        <f>IF('Données projet'!$A$36&gt;35,N54+M55-V54,IF(A55&lt;'Données projet'!$A$36,$K$205^A55,IF(A55='Données projet'!$A$36,'Données projet'!$B$36,N54+M55-V54)))</f>
        <v>172.60000000000008</v>
      </c>
      <c r="O55" s="14">
        <f>N55*VLOOKUP('Données projet'!$B$9,Paramètres!$A$1:$I$89,3,0)*VLOOKUP('Données projet'!$B$9,Paramètres!$A$1:$I$89,5,0)</f>
        <v>156.16848000000005</v>
      </c>
      <c r="P55" s="14">
        <f t="shared" si="33"/>
        <v>39.977090041212335</v>
      </c>
      <c r="Q55" s="22">
        <f t="shared" si="53"/>
        <v>341.62020115511154</v>
      </c>
      <c r="R55" s="62">
        <f t="shared" si="0"/>
        <v>598.0554806186949</v>
      </c>
      <c r="S55" s="62">
        <f ca="1">AVERAGE(OFFSET($R$3,0,0,'Données projet'!$E$9+1,1))-AVERAGE(OFFSET($H$3,0,0,'Données projet'!$E$9+1,1))</f>
        <v>373.32387393685957</v>
      </c>
      <c r="T55" s="62">
        <f t="shared" si="34"/>
        <v>250.47702091764879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3.7373212451771195E-3</v>
      </c>
      <c r="AC55" s="24">
        <f t="shared" si="3"/>
        <v>3.7373212451771195E-3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7.8</v>
      </c>
      <c r="AI55" s="14">
        <f>IF('Données projet'!$A$62&gt;35,AI54+AH55-AQ54,IF(A55&lt;'Données projet'!$A$62,$AF$205^A55,IF(A55='Données projet'!$A$62,'Données projet'!$B$62,AI54+AH55-AQ54)))</f>
        <v>172.60000000000008</v>
      </c>
      <c r="AJ55" s="14">
        <f>AI55*VLOOKUP('Données projet'!$B$10,Paramètres!$A$1:$I$89,3,0)*VLOOKUP('Données projet'!$B$10,Paramètres!$A$1:$I$89,5,0)</f>
        <v>164.24616000000006</v>
      </c>
      <c r="AK55" s="14">
        <f t="shared" si="35"/>
        <v>41.798783796320784</v>
      </c>
      <c r="AL55" s="22">
        <f t="shared" si="4"/>
        <v>358.86161044525875</v>
      </c>
      <c r="AM55" s="62">
        <f t="shared" si="5"/>
        <v>615.2968899088421</v>
      </c>
      <c r="AN55" s="62">
        <f ca="1">AVERAGE(OFFSET($AM$3,0,0,'Données projet'!$E$10+1,1))-AVERAGE(OFFSET($H$3,0,0,'Données projet'!$E$10+1,1))</f>
        <v>389.09361178264629</v>
      </c>
      <c r="AO55" s="62">
        <f t="shared" si="36"/>
        <v>260.29028006191822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3.9306309647552419E-3</v>
      </c>
      <c r="AX55" s="23">
        <f t="shared" si="6"/>
        <v>3.9306309647552419E-3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4.8</v>
      </c>
      <c r="BD55" s="13">
        <f>IF('Données projet'!$A$88&gt;35,BD54+BC55-BL54,IF(A55&lt;'Données projet'!$A$88,$BA$205^A55,IF(A55='Données projet'!$A$88,'Données projet'!$B$88,BD54+BC55-BL54)))</f>
        <v>232.59999999999991</v>
      </c>
      <c r="BE55" s="14">
        <f>BD55*VLOOKUP('Données projet'!$B$11,Paramètres!$A$1:$I$89,3,0)*VLOOKUP('Données projet'!$B$11,Paramètres!$A$1:$I$89,5,0)</f>
        <v>181.42799999999994</v>
      </c>
      <c r="BF55" s="14">
        <f t="shared" si="37"/>
        <v>45.639743598335293</v>
      </c>
      <c r="BG55" s="22">
        <f t="shared" si="7"/>
        <v>395.47632010043384</v>
      </c>
      <c r="BH55" s="62">
        <f t="shared" si="8"/>
        <v>651.91159956401725</v>
      </c>
      <c r="BI55" s="62">
        <f ca="1">AVERAGE(OFFSET($BH$3,0,0,'Données projet'!$E$11+1,1))-AVERAGE(OFFSET($H$3,0,0,'Données projet'!$E$11+1,1))</f>
        <v>306.25520286004314</v>
      </c>
      <c r="BJ55" s="62">
        <f t="shared" si="38"/>
        <v>283.28099819802776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1.0403122757691957E-2</v>
      </c>
      <c r="BS55" s="24">
        <f t="shared" si="9"/>
        <v>1.0403122757691957E-2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7.8</v>
      </c>
      <c r="N56" s="14">
        <f>IF('Données projet'!$A$36&gt;35,N55+M56-V55,IF(A56&lt;'Données projet'!$A$36,$K$205^A56,IF(A56='Données projet'!$A$36,'Données projet'!$B$36,N55+M56-V55)))</f>
        <v>180.40000000000009</v>
      </c>
      <c r="O56" s="14">
        <f>N56*VLOOKUP('Données projet'!$B$9,Paramètres!$A$1:$I$89,3,0)*VLOOKUP('Données projet'!$B$9,Paramètres!$A$1:$I$89,5,0)</f>
        <v>163.22592000000009</v>
      </c>
      <c r="P56" s="14">
        <f t="shared" si="33"/>
        <v>41.569283201466128</v>
      </c>
      <c r="Q56" s="22">
        <f t="shared" si="53"/>
        <v>356.68497890922026</v>
      </c>
      <c r="R56" s="62">
        <f t="shared" si="0"/>
        <v>613.76035711575355</v>
      </c>
      <c r="S56" s="62">
        <f ca="1">AVERAGE(OFFSET($R$3,0,0,'Données projet'!$E$9+1,1))-AVERAGE(OFFSET($H$3,0,0,'Données projet'!$E$9+1,1))</f>
        <v>373.32387393685957</v>
      </c>
      <c r="T56" s="62">
        <f t="shared" si="34"/>
        <v>250.47702091764879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2.642685195937293E-3</v>
      </c>
      <c r="AC56" s="24">
        <f t="shared" si="3"/>
        <v>2.642685195937293E-3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7.8</v>
      </c>
      <c r="AI56" s="14">
        <f>IF('Données projet'!$A$62&gt;35,AI55+AH56-AQ55,IF(A56&lt;'Données projet'!$A$62,$AF$205^A56,IF(A56='Données projet'!$A$62,'Données projet'!$B$62,AI55+AH56-AQ55)))</f>
        <v>180.40000000000009</v>
      </c>
      <c r="AJ56" s="14">
        <f>AI56*VLOOKUP('Données projet'!$B$10,Paramètres!$A$1:$I$89,3,0)*VLOOKUP('Données projet'!$B$10,Paramètres!$A$1:$I$89,5,0)</f>
        <v>171.6686400000001</v>
      </c>
      <c r="AK56" s="14">
        <f t="shared" si="35"/>
        <v>43.463530720091853</v>
      </c>
      <c r="AL56" s="22">
        <f t="shared" si="4"/>
        <v>374.68853067082676</v>
      </c>
      <c r="AM56" s="62">
        <f t="shared" si="5"/>
        <v>631.76390887736</v>
      </c>
      <c r="AN56" s="62">
        <f ca="1">AVERAGE(OFFSET($AM$3,0,0,'Données projet'!$E$10+1,1))-AVERAGE(OFFSET($H$3,0,0,'Données projet'!$E$10+1,1))</f>
        <v>389.09361178264629</v>
      </c>
      <c r="AO56" s="62">
        <f t="shared" si="36"/>
        <v>260.29028006191822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2.7793758095202531E-3</v>
      </c>
      <c r="AX56" s="23">
        <f t="shared" si="6"/>
        <v>2.7793758095202531E-3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4.8</v>
      </c>
      <c r="BD56" s="13">
        <f>IF('Données projet'!$A$88&gt;35,BD55+BC56-BL55,IF(A56&lt;'Données projet'!$A$88,$BA$205^A56,IF(A56='Données projet'!$A$88,'Données projet'!$B$88,BD55+BC56-BL55)))</f>
        <v>237.39999999999992</v>
      </c>
      <c r="BE56" s="14">
        <f>BD56*VLOOKUP('Données projet'!$B$11,Paramètres!$A$1:$I$89,3,0)*VLOOKUP('Données projet'!$B$11,Paramètres!$A$1:$I$89,5,0)</f>
        <v>185.17199999999994</v>
      </c>
      <c r="BF56" s="14">
        <f t="shared" si="37"/>
        <v>46.470956895801592</v>
      </c>
      <c r="BG56" s="22">
        <f t="shared" si="7"/>
        <v>403.44481659352101</v>
      </c>
      <c r="BH56" s="62">
        <f t="shared" si="8"/>
        <v>660.52019480005424</v>
      </c>
      <c r="BI56" s="62">
        <f ca="1">AVERAGE(OFFSET($BH$3,0,0,'Données projet'!$E$11+1,1))-AVERAGE(OFFSET($H$3,0,0,'Données projet'!$E$11+1,1))</f>
        <v>306.25520286004314</v>
      </c>
      <c r="BJ56" s="62">
        <f t="shared" si="38"/>
        <v>283.28099819802776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7.35611864748008E-3</v>
      </c>
      <c r="BS56" s="24">
        <f t="shared" si="9"/>
        <v>7.35611864748008E-3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7.8</v>
      </c>
      <c r="N57" s="14">
        <f>IF('Données projet'!$A$36&gt;35,N56+M57-V56,IF(A57&lt;'Données projet'!$A$36,$K$205^A57,IF(A57='Données projet'!$A$36,'Données projet'!$B$36,N56+M57-V56)))</f>
        <v>188.2000000000001</v>
      </c>
      <c r="O57" s="14">
        <f>N57*VLOOKUP('Données projet'!$B$9,Paramètres!$A$1:$I$89,3,0)*VLOOKUP('Données projet'!$B$9,Paramètres!$A$1:$I$89,5,0)</f>
        <v>170.28336000000007</v>
      </c>
      <c r="P57" s="14">
        <f t="shared" si="33"/>
        <v>43.153480646462619</v>
      </c>
      <c r="Q57" s="22">
        <f t="shared" si="53"/>
        <v>371.73583079258918</v>
      </c>
      <c r="R57" s="62">
        <f t="shared" si="0"/>
        <v>629.44020345992851</v>
      </c>
      <c r="S57" s="62">
        <f ca="1">AVERAGE(OFFSET($R$3,0,0,'Données projet'!$E$9+1,1))-AVERAGE(OFFSET($H$3,0,0,'Données projet'!$E$9+1,1))</f>
        <v>373.32387393685957</v>
      </c>
      <c r="T57" s="62">
        <f t="shared" si="34"/>
        <v>250.47702091764879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1.86866062258856E-3</v>
      </c>
      <c r="AC57" s="24">
        <f t="shared" si="3"/>
        <v>1.86866062258856E-3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7.8</v>
      </c>
      <c r="AI57" s="14">
        <f>IF('Données projet'!$A$62&gt;35,AI56+AH57-AQ56,IF(A57&lt;'Données projet'!$A$62,$AF$205^A57,IF(A57='Données projet'!$A$62,'Données projet'!$B$62,AI56+AH57-AQ56)))</f>
        <v>188.2000000000001</v>
      </c>
      <c r="AJ57" s="14">
        <f>AI57*VLOOKUP('Données projet'!$B$10,Paramètres!$A$1:$I$89,3,0)*VLOOKUP('Données projet'!$B$10,Paramètres!$A$1:$I$89,5,0)</f>
        <v>179.0911200000001</v>
      </c>
      <c r="AK57" s="14">
        <f t="shared" si="35"/>
        <v>45.119917576309504</v>
      </c>
      <c r="AL57" s="22">
        <f t="shared" si="4"/>
        <v>390.5008904454059</v>
      </c>
      <c r="AM57" s="62">
        <f t="shared" si="5"/>
        <v>648.20526311274523</v>
      </c>
      <c r="AN57" s="62">
        <f ca="1">AVERAGE(OFFSET($AM$3,0,0,'Données projet'!$E$10+1,1))-AVERAGE(OFFSET($H$3,0,0,'Données projet'!$E$10+1,1))</f>
        <v>389.09361178264629</v>
      </c>
      <c r="AO57" s="62">
        <f t="shared" si="36"/>
        <v>260.29028006191822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1.965315482377621E-3</v>
      </c>
      <c r="AX57" s="23">
        <f t="shared" si="6"/>
        <v>1.965315482377621E-3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4.8</v>
      </c>
      <c r="BD57" s="13">
        <f>IF('Données projet'!$A$88&gt;35,BD56+BC57-BL56,IF(A57&lt;'Données projet'!$A$88,$BA$205^A57,IF(A57='Données projet'!$A$88,'Données projet'!$B$88,BD56+BC57-BL56)))</f>
        <v>242.19999999999993</v>
      </c>
      <c r="BE57" s="14">
        <f>BD57*VLOOKUP('Données projet'!$B$11,Paramètres!$A$1:$I$89,3,0)*VLOOKUP('Données projet'!$B$11,Paramètres!$A$1:$I$89,5,0)</f>
        <v>188.91599999999994</v>
      </c>
      <c r="BF57" s="14">
        <f t="shared" si="37"/>
        <v>47.300216095401339</v>
      </c>
      <c r="BG57" s="22">
        <f t="shared" si="7"/>
        <v>411.40990969949053</v>
      </c>
      <c r="BH57" s="62">
        <f t="shared" si="8"/>
        <v>669.11428236682991</v>
      </c>
      <c r="BI57" s="62">
        <f ca="1">AVERAGE(OFFSET($BH$3,0,0,'Données projet'!$E$11+1,1))-AVERAGE(OFFSET($H$3,0,0,'Données projet'!$E$11+1,1))</f>
        <v>306.25520286004314</v>
      </c>
      <c r="BJ57" s="62">
        <f t="shared" si="38"/>
        <v>283.28099819802776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5.2015613788459793E-3</v>
      </c>
      <c r="BS57" s="24">
        <f t="shared" si="9"/>
        <v>5.2015613788459793E-3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7.8</v>
      </c>
      <c r="N58" s="14">
        <f>IF('Données projet'!$A$36&gt;35,N57+M58-V57,IF(A58&lt;'Données projet'!$A$36,$K$205^A58,IF(A58='Données projet'!$A$36,'Données projet'!$B$36,N57+M58-V57)))</f>
        <v>196.00000000000011</v>
      </c>
      <c r="O58" s="14">
        <f>N58*VLOOKUP('Données projet'!$B$9,Paramètres!$A$1:$I$89,3,0)*VLOOKUP('Données projet'!$B$9,Paramètres!$A$1:$I$89,5,0)</f>
        <v>177.34080000000012</v>
      </c>
      <c r="P58" s="14">
        <f t="shared" si="33"/>
        <v>44.730051658603102</v>
      </c>
      <c r="Q58" s="22">
        <f t="shared" si="53"/>
        <v>386.77339997206718</v>
      </c>
      <c r="R58" s="62">
        <f t="shared" si="0"/>
        <v>645.09585545253856</v>
      </c>
      <c r="S58" s="62">
        <f ca="1">AVERAGE(OFFSET($R$3,0,0,'Données projet'!$E$9+1,1))-AVERAGE(OFFSET($H$3,0,0,'Données projet'!$E$9+1,1))</f>
        <v>373.32387393685957</v>
      </c>
      <c r="T58" s="62">
        <f t="shared" si="34"/>
        <v>250.47702091764879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1.3213425979686467E-3</v>
      </c>
      <c r="AC58" s="24">
        <f t="shared" si="3"/>
        <v>1.3213425979686467E-3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7.8</v>
      </c>
      <c r="AI58" s="14">
        <f>IF('Données projet'!$A$62&gt;35,AI57+AH58-AQ57,IF(A58&lt;'Données projet'!$A$62,$AF$205^A58,IF(A58='Données projet'!$A$62,'Données projet'!$B$62,AI57+AH58-AQ57)))</f>
        <v>196.00000000000011</v>
      </c>
      <c r="AJ58" s="14">
        <f>AI58*VLOOKUP('Données projet'!$B$10,Paramètres!$A$1:$I$89,3,0)*VLOOKUP('Données projet'!$B$10,Paramètres!$A$1:$I$89,5,0)</f>
        <v>186.51360000000011</v>
      </c>
      <c r="AK58" s="14">
        <f t="shared" si="35"/>
        <v>46.768330474998983</v>
      </c>
      <c r="AL58" s="22">
        <f t="shared" si="4"/>
        <v>406.29936224395669</v>
      </c>
      <c r="AM58" s="62">
        <f t="shared" si="5"/>
        <v>664.62181772442807</v>
      </c>
      <c r="AN58" s="62">
        <f ca="1">AVERAGE(OFFSET($AM$3,0,0,'Données projet'!$E$10+1,1))-AVERAGE(OFFSET($H$3,0,0,'Données projet'!$E$10+1,1))</f>
        <v>389.09361178264629</v>
      </c>
      <c r="AO58" s="62">
        <f t="shared" si="36"/>
        <v>260.29028006191822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1.3896879047601265E-3</v>
      </c>
      <c r="AX58" s="23">
        <f t="shared" si="6"/>
        <v>1.3896879047601265E-3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4.8</v>
      </c>
      <c r="BD58" s="13">
        <f>IF('Données projet'!$A$88&gt;35,BD57+BC58-BL57,IF(A58&lt;'Données projet'!$A$88,$BA$205^A58,IF(A58='Données projet'!$A$88,'Données projet'!$B$88,BD57+BC58-BL57)))</f>
        <v>246.99999999999994</v>
      </c>
      <c r="BE58" s="14">
        <f>BD58*VLOOKUP('Données projet'!$B$11,Paramètres!$A$1:$I$89,3,0)*VLOOKUP('Données projet'!$B$11,Paramètres!$A$1:$I$89,5,0)</f>
        <v>192.65999999999997</v>
      </c>
      <c r="BF58" s="14">
        <f t="shared" si="37"/>
        <v>48.127564387788738</v>
      </c>
      <c r="BG58" s="22">
        <f t="shared" si="7"/>
        <v>419.37167464206527</v>
      </c>
      <c r="BH58" s="62">
        <f t="shared" si="8"/>
        <v>677.69413012253665</v>
      </c>
      <c r="BI58" s="62">
        <f ca="1">AVERAGE(OFFSET($BH$3,0,0,'Données projet'!$E$11+1,1))-AVERAGE(OFFSET($H$3,0,0,'Données projet'!$E$11+1,1))</f>
        <v>306.25520286004314</v>
      </c>
      <c r="BJ58" s="62">
        <f t="shared" si="38"/>
        <v>283.28099819802776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3.6780593237400404E-3</v>
      </c>
      <c r="BS58" s="24">
        <f t="shared" si="9"/>
        <v>3.6780593237400404E-3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7.8</v>
      </c>
      <c r="N59" s="14">
        <f>IF('Données projet'!$A$36&gt;35,N58+M59-V58,IF(A59&lt;'Données projet'!$A$36,$K$205^A59,IF(A59='Données projet'!$A$36,'Données projet'!$B$36,N58+M59-V58)))</f>
        <v>203.80000000000013</v>
      </c>
      <c r="O59" s="14">
        <f>N59*VLOOKUP('Données projet'!$B$9,Paramètres!$A$1:$I$89,3,0)*VLOOKUP('Données projet'!$B$9,Paramètres!$A$1:$I$89,5,0)</f>
        <v>184.3982400000001</v>
      </c>
      <c r="P59" s="14">
        <f t="shared" si="33"/>
        <v>46.299334464645959</v>
      </c>
      <c r="Q59" s="22">
        <f t="shared" si="53"/>
        <v>401.79827552592519</v>
      </c>
      <c r="R59" s="62">
        <f t="shared" si="0"/>
        <v>660.72809146454688</v>
      </c>
      <c r="S59" s="62">
        <f ca="1">AVERAGE(OFFSET($R$3,0,0,'Données projet'!$E$9+1,1))-AVERAGE(OFFSET($H$3,0,0,'Données projet'!$E$9+1,1))</f>
        <v>373.32387393685957</v>
      </c>
      <c r="T59" s="62">
        <f t="shared" si="34"/>
        <v>250.47702091764879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9.3433031129428021E-4</v>
      </c>
      <c r="AC59" s="24">
        <f t="shared" si="3"/>
        <v>9.3433031129428021E-4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7.8</v>
      </c>
      <c r="AI59" s="14">
        <f>IF('Données projet'!$A$62&gt;35,AI58+AH59-AQ58,IF(A59&lt;'Données projet'!$A$62,$AF$205^A59,IF(A59='Données projet'!$A$62,'Données projet'!$B$62,AI58+AH59-AQ58)))</f>
        <v>203.80000000000013</v>
      </c>
      <c r="AJ59" s="14">
        <f>AI59*VLOOKUP('Données projet'!$B$10,Paramètres!$A$1:$I$89,3,0)*VLOOKUP('Données projet'!$B$10,Paramètres!$A$1:$I$89,5,0)</f>
        <v>193.93608000000012</v>
      </c>
      <c r="AK59" s="14">
        <f t="shared" si="35"/>
        <v>48.409123055385599</v>
      </c>
      <c r="AL59" s="22">
        <f t="shared" si="4"/>
        <v>422.08456198813013</v>
      </c>
      <c r="AM59" s="62">
        <f t="shared" si="5"/>
        <v>681.01437792675188</v>
      </c>
      <c r="AN59" s="62">
        <f ca="1">AVERAGE(OFFSET($AM$3,0,0,'Données projet'!$E$10+1,1))-AVERAGE(OFFSET($H$3,0,0,'Données projet'!$E$10+1,1))</f>
        <v>389.09361178264629</v>
      </c>
      <c r="AO59" s="62">
        <f t="shared" si="36"/>
        <v>260.29028006191822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9.8265774118881048E-4</v>
      </c>
      <c r="AX59" s="23">
        <f t="shared" si="6"/>
        <v>9.8265774118881048E-4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4.8</v>
      </c>
      <c r="BD59" s="13">
        <f>IF('Données projet'!$A$88&gt;35,BD58+BC59-BL58,IF(A59&lt;'Données projet'!$A$88,$BA$205^A59,IF(A59='Données projet'!$A$88,'Données projet'!$B$88,BD58+BC59-BL58)))</f>
        <v>251.79999999999995</v>
      </c>
      <c r="BE59" s="14">
        <f>BD59*VLOOKUP('Données projet'!$B$11,Paramètres!$A$1:$I$89,3,0)*VLOOKUP('Données projet'!$B$11,Paramètres!$A$1:$I$89,5,0)</f>
        <v>196.40399999999997</v>
      </c>
      <c r="BF59" s="14">
        <f t="shared" si="37"/>
        <v>48.953043188927367</v>
      </c>
      <c r="BG59" s="22">
        <f t="shared" si="7"/>
        <v>427.33018355404846</v>
      </c>
      <c r="BH59" s="62">
        <f t="shared" si="8"/>
        <v>686.2599994926702</v>
      </c>
      <c r="BI59" s="62">
        <f ca="1">AVERAGE(OFFSET($BH$3,0,0,'Données projet'!$E$11+1,1))-AVERAGE(OFFSET($H$3,0,0,'Données projet'!$E$11+1,1))</f>
        <v>306.25520286004314</v>
      </c>
      <c r="BJ59" s="62">
        <f t="shared" si="38"/>
        <v>283.28099819802776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2.6007806894229901E-3</v>
      </c>
      <c r="BS59" s="24">
        <f t="shared" si="9"/>
        <v>2.6007806894229901E-3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7.8</v>
      </c>
      <c r="N60" s="14">
        <f>IF('Données projet'!$A$36&gt;35,N59+M60-V59,IF(A60&lt;'Données projet'!$A$36,$K$205^A60,IF(A60='Données projet'!$A$36,'Données projet'!$B$36,N59+M60-V59)))</f>
        <v>211.60000000000014</v>
      </c>
      <c r="O60" s="14">
        <f>N60*VLOOKUP('Données projet'!$B$9,Paramètres!$A$1:$I$89,3,0)*VLOOKUP('Données projet'!$B$9,Paramètres!$A$1:$I$89,5,0)</f>
        <v>191.45568000000011</v>
      </c>
      <c r="P60" s="14">
        <f t="shared" si="33"/>
        <v>47.861639935303188</v>
      </c>
      <c r="Q60" s="22">
        <f t="shared" si="53"/>
        <v>416.81099888731995</v>
      </c>
      <c r="R60" s="62">
        <f t="shared" si="0"/>
        <v>676.33763893799767</v>
      </c>
      <c r="S60" s="62">
        <f ca="1">AVERAGE(OFFSET($R$3,0,0,'Données projet'!$E$9+1,1))-AVERAGE(OFFSET($H$3,0,0,'Données projet'!$E$9+1,1))</f>
        <v>373.32387393685957</v>
      </c>
      <c r="T60" s="62">
        <f t="shared" si="34"/>
        <v>250.47702091764879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6.6067129898432345E-4</v>
      </c>
      <c r="AC60" s="24">
        <f t="shared" si="3"/>
        <v>6.6067129898432345E-4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7.8</v>
      </c>
      <c r="AI60" s="14">
        <f>IF('Données projet'!$A$62&gt;35,AI59+AH60-AQ59,IF(A60&lt;'Données projet'!$A$62,$AF$205^A60,IF(A60='Données projet'!$A$62,'Données projet'!$B$62,AI59+AH60-AQ59)))</f>
        <v>211.60000000000014</v>
      </c>
      <c r="AJ60" s="14">
        <f>AI60*VLOOKUP('Données projet'!$B$10,Paramètres!$A$1:$I$89,3,0)*VLOOKUP('Données projet'!$B$10,Paramètres!$A$1:$I$89,5,0)</f>
        <v>201.35856000000013</v>
      </c>
      <c r="AK60" s="14">
        <f t="shared" si="35"/>
        <v>50.04262035407573</v>
      </c>
      <c r="AL60" s="22">
        <f t="shared" si="4"/>
        <v>437.8570557833487</v>
      </c>
      <c r="AM60" s="62">
        <f t="shared" si="5"/>
        <v>697.38369583402641</v>
      </c>
      <c r="AN60" s="62">
        <f ca="1">AVERAGE(OFFSET($AM$3,0,0,'Données projet'!$E$10+1,1))-AVERAGE(OFFSET($H$3,0,0,'Données projet'!$E$10+1,1))</f>
        <v>389.09361178264629</v>
      </c>
      <c r="AO60" s="62">
        <f t="shared" si="36"/>
        <v>260.29028006191822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6.9484395238006327E-4</v>
      </c>
      <c r="AX60" s="23">
        <f t="shared" si="6"/>
        <v>6.9484395238006327E-4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4.8</v>
      </c>
      <c r="BD60" s="13">
        <f>IF('Données projet'!$A$88&gt;35,BD59+BC60-BL59,IF(A60&lt;'Données projet'!$A$88,$BA$205^A60,IF(A60='Données projet'!$A$88,'Données projet'!$B$88,BD59+BC60-BL59)))</f>
        <v>256.59999999999997</v>
      </c>
      <c r="BE60" s="14">
        <f>BD60*VLOOKUP('Données projet'!$B$11,Paramètres!$A$1:$I$89,3,0)*VLOOKUP('Données projet'!$B$11,Paramètres!$A$1:$I$89,5,0)</f>
        <v>200.14799999999997</v>
      </c>
      <c r="BF60" s="14">
        <f t="shared" si="37"/>
        <v>49.776692245427988</v>
      </c>
      <c r="BG60" s="22">
        <f t="shared" si="7"/>
        <v>435.28550566078701</v>
      </c>
      <c r="BH60" s="62">
        <f t="shared" si="8"/>
        <v>694.81214571146472</v>
      </c>
      <c r="BI60" s="62">
        <f ca="1">AVERAGE(OFFSET($BH$3,0,0,'Données projet'!$E$11+1,1))-AVERAGE(OFFSET($H$3,0,0,'Données projet'!$E$11+1,1))</f>
        <v>306.25520286004314</v>
      </c>
      <c r="BJ60" s="62">
        <f t="shared" si="38"/>
        <v>283.28099819802776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1.8390296618700207E-3</v>
      </c>
      <c r="BS60" s="24">
        <f t="shared" si="9"/>
        <v>1.8390296618700207E-3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7.8</v>
      </c>
      <c r="N61" s="14">
        <f>IF('Données projet'!$A$36&gt;35,N60+M61-V60,IF(A61&lt;'Données projet'!$A$36,$K$205^A61,IF(A61='Données projet'!$A$36,'Données projet'!$B$36,N60+M61-V60)))</f>
        <v>219.40000000000015</v>
      </c>
      <c r="O61" s="14">
        <f>N61*VLOOKUP('Données projet'!$B$9,Paramètres!$A$1:$I$89,3,0)*VLOOKUP('Données projet'!$B$9,Paramètres!$A$1:$I$89,5,0)</f>
        <v>198.51312000000013</v>
      </c>
      <c r="P61" s="14">
        <f t="shared" si="33"/>
        <v>49.417254724004458</v>
      </c>
      <c r="Q61" s="22">
        <f t="shared" si="53"/>
        <v>431.81206931097466</v>
      </c>
      <c r="R61" s="62">
        <f t="shared" si="0"/>
        <v>691.92517990966303</v>
      </c>
      <c r="S61" s="62">
        <f ca="1">AVERAGE(OFFSET($R$3,0,0,'Données projet'!$E$9+1,1))-AVERAGE(OFFSET($H$3,0,0,'Données projet'!$E$9+1,1))</f>
        <v>373.32387393685957</v>
      </c>
      <c r="T61" s="62">
        <f t="shared" si="34"/>
        <v>250.47702091764879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4.6716515564714016E-4</v>
      </c>
      <c r="AC61" s="24">
        <f t="shared" si="3"/>
        <v>4.6716515564714016E-4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7.8</v>
      </c>
      <c r="AI61" s="14">
        <f>IF('Données projet'!$A$62&gt;35,AI60+AH61-AQ60,IF(A61&lt;'Données projet'!$A$62,$AF$205^A61,IF(A61='Données projet'!$A$62,'Données projet'!$B$62,AI60+AH61-AQ60)))</f>
        <v>219.40000000000015</v>
      </c>
      <c r="AJ61" s="14">
        <f>AI61*VLOOKUP('Données projet'!$B$10,Paramètres!$A$1:$I$89,3,0)*VLOOKUP('Données projet'!$B$10,Paramètres!$A$1:$I$89,5,0)</f>
        <v>208.78104000000013</v>
      </c>
      <c r="AK61" s="14">
        <f t="shared" si="35"/>
        <v>51.669122086849427</v>
      </c>
      <c r="AL61" s="22">
        <f t="shared" si="4"/>
        <v>453.61736563459635</v>
      </c>
      <c r="AM61" s="62">
        <f t="shared" si="5"/>
        <v>713.73047623328478</v>
      </c>
      <c r="AN61" s="62">
        <f ca="1">AVERAGE(OFFSET($AM$3,0,0,'Données projet'!$E$10+1,1))-AVERAGE(OFFSET($H$3,0,0,'Données projet'!$E$10+1,1))</f>
        <v>389.09361178264629</v>
      </c>
      <c r="AO61" s="62">
        <f t="shared" si="36"/>
        <v>260.29028006191822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4.9132887059440524E-4</v>
      </c>
      <c r="AX61" s="23">
        <f t="shared" si="6"/>
        <v>4.9132887059440524E-4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4.8</v>
      </c>
      <c r="BD61" s="13">
        <f>IF('Données projet'!$A$88&gt;35,BD60+BC61-BL60,IF(A61&lt;'Données projet'!$A$88,$BA$205^A61,IF(A61='Données projet'!$A$88,'Données projet'!$B$88,BD60+BC61-BL60)))</f>
        <v>261.39999999999998</v>
      </c>
      <c r="BE61" s="14">
        <f>BD61*VLOOKUP('Données projet'!$B$11,Paramètres!$A$1:$I$89,3,0)*VLOOKUP('Données projet'!$B$11,Paramètres!$A$1:$I$89,5,0)</f>
        <v>203.892</v>
      </c>
      <c r="BF61" s="14">
        <f t="shared" si="37"/>
        <v>50.59854973178188</v>
      </c>
      <c r="BG61" s="22">
        <f t="shared" si="7"/>
        <v>443.23770744952009</v>
      </c>
      <c r="BH61" s="62">
        <f t="shared" si="8"/>
        <v>703.35081804820857</v>
      </c>
      <c r="BI61" s="62">
        <f ca="1">AVERAGE(OFFSET($BH$3,0,0,'Données projet'!$E$11+1,1))-AVERAGE(OFFSET($H$3,0,0,'Données projet'!$E$11+1,1))</f>
        <v>306.25520286004314</v>
      </c>
      <c r="BJ61" s="62">
        <f t="shared" si="38"/>
        <v>283.28099819802776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1.3003903447114953E-3</v>
      </c>
      <c r="BS61" s="24">
        <f t="shared" si="9"/>
        <v>1.3003903447114953E-3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7.8</v>
      </c>
      <c r="N62" s="14">
        <f>IF('Données projet'!$A$36&gt;35,N61+M62-V61,IF(A62&lt;'Données projet'!$A$36,$K$205^A62,IF(A62='Données projet'!$A$36,'Données projet'!$B$36,N61+M62-V61)))</f>
        <v>227.20000000000016</v>
      </c>
      <c r="O62" s="14">
        <f>N62*VLOOKUP('Données projet'!$B$9,Paramètres!$A$1:$I$89,3,0)*VLOOKUP('Données projet'!$B$9,Paramètres!$A$1:$I$89,5,0)</f>
        <v>205.57056000000014</v>
      </c>
      <c r="P62" s="14">
        <f t="shared" si="33"/>
        <v>50.966443946767434</v>
      </c>
      <c r="Q62" s="22">
        <f t="shared" si="53"/>
        <v>446.80194854062023</v>
      </c>
      <c r="R62" s="62">
        <f t="shared" si="0"/>
        <v>707.49135573446301</v>
      </c>
      <c r="S62" s="62">
        <f ca="1">AVERAGE(OFFSET($R$3,0,0,'Données projet'!$E$9+1,1))-AVERAGE(OFFSET($H$3,0,0,'Données projet'!$E$9+1,1))</f>
        <v>373.32387393685957</v>
      </c>
      <c r="T62" s="62">
        <f t="shared" si="34"/>
        <v>250.47702091764879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3.3033564949216178E-4</v>
      </c>
      <c r="AC62" s="24">
        <f t="shared" si="3"/>
        <v>3.3033564949216178E-4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7.8</v>
      </c>
      <c r="AI62" s="14">
        <f>IF('Données projet'!$A$62&gt;35,AI61+AH62-AQ61,IF(A62&lt;'Données projet'!$A$62,$AF$205^A62,IF(A62='Données projet'!$A$62,'Données projet'!$B$62,AI61+AH62-AQ61)))</f>
        <v>227.20000000000016</v>
      </c>
      <c r="AJ62" s="14">
        <f>AI62*VLOOKUP('Données projet'!$B$10,Paramètres!$A$1:$I$89,3,0)*VLOOKUP('Données projet'!$B$10,Paramètres!$A$1:$I$89,5,0)</f>
        <v>216.20352000000017</v>
      </c>
      <c r="AK62" s="14">
        <f t="shared" si="35"/>
        <v>53.288905450648656</v>
      </c>
      <c r="AL62" s="22">
        <f t="shared" si="4"/>
        <v>469.36597432654679</v>
      </c>
      <c r="AM62" s="62">
        <f t="shared" si="5"/>
        <v>730.05538152038957</v>
      </c>
      <c r="AN62" s="62">
        <f ca="1">AVERAGE(OFFSET($AM$3,0,0,'Données projet'!$E$10+1,1))-AVERAGE(OFFSET($H$3,0,0,'Données projet'!$E$10+1,1))</f>
        <v>389.09361178264629</v>
      </c>
      <c r="AO62" s="62">
        <f t="shared" si="36"/>
        <v>260.29028006191822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3.4742197619003163E-4</v>
      </c>
      <c r="AX62" s="23">
        <f t="shared" si="6"/>
        <v>3.4742197619003163E-4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4.8</v>
      </c>
      <c r="BD62" s="13">
        <f>IF('Données projet'!$A$88&gt;35,BD61+BC62-BL61,IF(A62&lt;'Données projet'!$A$88,$BA$205^A62,IF(A62='Données projet'!$A$88,'Données projet'!$B$88,BD61+BC62-BL61)))</f>
        <v>266.2</v>
      </c>
      <c r="BE62" s="14">
        <f>BD62*VLOOKUP('Données projet'!$B$11,Paramètres!$A$1:$I$89,3,0)*VLOOKUP('Données projet'!$B$11,Paramètres!$A$1:$I$89,5,0)</f>
        <v>207.636</v>
      </c>
      <c r="BF62" s="14">
        <f t="shared" si="37"/>
        <v>51.41865234024965</v>
      </c>
      <c r="BG62" s="22">
        <f t="shared" si="7"/>
        <v>451.18685282593475</v>
      </c>
      <c r="BH62" s="62">
        <f t="shared" si="8"/>
        <v>711.87626001977753</v>
      </c>
      <c r="BI62" s="62">
        <f ca="1">AVERAGE(OFFSET($BH$3,0,0,'Données projet'!$E$11+1,1))-AVERAGE(OFFSET($H$3,0,0,'Données projet'!$E$11+1,1))</f>
        <v>306.25520286004314</v>
      </c>
      <c r="BJ62" s="62">
        <f t="shared" si="38"/>
        <v>283.28099819802776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9.1951483093501043E-4</v>
      </c>
      <c r="BS62" s="24">
        <f t="shared" si="9"/>
        <v>9.1951483093501043E-4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235</v>
      </c>
      <c r="L63" s="13">
        <f>VLOOKUP(A63,'Données projet'!$A$35:$I$55,9,0)</f>
        <v>7.8</v>
      </c>
      <c r="M63" s="13">
        <f t="array" ref="M63">INDEX(L:L,MIN(IF(ISNUMBER(L63:L259),ROW(L63:L259),"")))</f>
        <v>7.8</v>
      </c>
      <c r="N63" s="14">
        <f>IF('Données projet'!$A$36&gt;35,N62+M63-V62,IF(A63&lt;'Données projet'!$A$36,$K$205^A63,IF(A63='Données projet'!$A$36,'Données projet'!$B$36,N62+M63-V62)))</f>
        <v>235.00000000000017</v>
      </c>
      <c r="O63" s="14">
        <f>N63*VLOOKUP('Données projet'!$B$9,Paramètres!$A$1:$I$89,3,0)*VLOOKUP('Données projet'!$B$9,Paramètres!$A$1:$I$89,5,0)</f>
        <v>212.62800000000016</v>
      </c>
      <c r="P63" s="14">
        <f t="shared" si="33"/>
        <v>52.509453483719085</v>
      </c>
      <c r="Q63" s="22">
        <f t="shared" si="53"/>
        <v>461.78106481747767</v>
      </c>
      <c r="R63" s="62">
        <f t="shared" si="0"/>
        <v>723.03677114895515</v>
      </c>
      <c r="S63" s="62">
        <f ca="1">AVERAGE(OFFSET($R$3,0,0,'Données projet'!$E$9+1,1))-AVERAGE(OFFSET($H$3,0,0,'Données projet'!$E$9+1,1))</f>
        <v>373.32387393685957</v>
      </c>
      <c r="T63" s="62">
        <f t="shared" si="34"/>
        <v>250.47702091764879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42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2.3358257782357011E-4</v>
      </c>
      <c r="AC63" s="24">
        <f t="shared" si="3"/>
        <v>2.3358257782357011E-4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235</v>
      </c>
      <c r="AG63" s="13">
        <f>VLOOKUP(A63,'Données projet'!$A$61:$I$81,9,0)</f>
        <v>7.8</v>
      </c>
      <c r="AH63" s="13">
        <f t="array" ref="AH63">INDEX(AG:AG,MIN(IF(ISNUMBER(AG63:AG259),ROW(AG63:AG259),"")))</f>
        <v>7.8</v>
      </c>
      <c r="AI63" s="14">
        <f>IF('Données projet'!$A$62&gt;35,AI62+AH63-AQ62,IF(A63&lt;'Données projet'!$A$62,$AF$205^A63,IF(A63='Données projet'!$A$62,'Données projet'!$B$62,AI62+AH63-AQ62)))</f>
        <v>235.00000000000017</v>
      </c>
      <c r="AJ63" s="14">
        <f>AI63*VLOOKUP('Données projet'!$B$10,Paramètres!$A$1:$I$89,3,0)*VLOOKUP('Données projet'!$B$10,Paramètres!$A$1:$I$89,5,0)</f>
        <v>223.62600000000018</v>
      </c>
      <c r="AK63" s="14">
        <f t="shared" si="35"/>
        <v>54.902227529974944</v>
      </c>
      <c r="AL63" s="22">
        <f t="shared" si="4"/>
        <v>485.10332961470664</v>
      </c>
      <c r="AM63" s="62">
        <f t="shared" si="5"/>
        <v>746.35903594618412</v>
      </c>
      <c r="AN63" s="62">
        <f ca="1">AVERAGE(OFFSET($AM$3,0,0,'Données projet'!$E$10+1,1))-AVERAGE(OFFSET($H$3,0,0,'Données projet'!$E$10+1,1))</f>
        <v>389.09361178264629</v>
      </c>
      <c r="AO63" s="62">
        <f t="shared" si="36"/>
        <v>260.29028006191822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42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2.4566443529720262E-4</v>
      </c>
      <c r="AX63" s="23">
        <f t="shared" si="6"/>
        <v>2.4566443529720262E-4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271</v>
      </c>
      <c r="BB63" s="13">
        <f>VLOOKUP(A63,'Données projet'!$A$87:$I$107,9,0)</f>
        <v>4.8</v>
      </c>
      <c r="BC63" s="13">
        <f t="array" ref="BC63">INDEX(BB:BB,MIN(IF(ISNUMBER(BB63:BB259),ROW(BB63:BB259),"")))</f>
        <v>4.8</v>
      </c>
      <c r="BD63" s="13">
        <f>IF('Données projet'!$A$88&gt;35,BD62+BC63-BL62,IF(A63&lt;'Données projet'!$A$88,$BA$205^A63,IF(A63='Données projet'!$A$88,'Données projet'!$B$88,BD62+BC63-BL62)))</f>
        <v>271</v>
      </c>
      <c r="BE63" s="14">
        <f>BD63*VLOOKUP('Données projet'!$B$11,Paramètres!$A$1:$I$89,3,0)*VLOOKUP('Données projet'!$B$11,Paramètres!$A$1:$I$89,5,0)</f>
        <v>211.38</v>
      </c>
      <c r="BF63" s="14">
        <f t="shared" si="37"/>
        <v>52.237035364084207</v>
      </c>
      <c r="BG63" s="22">
        <f t="shared" si="7"/>
        <v>459.1330032591132</v>
      </c>
      <c r="BH63" s="62">
        <f t="shared" si="8"/>
        <v>720.38870959059068</v>
      </c>
      <c r="BI63" s="62">
        <f ca="1">AVERAGE(OFFSET($BH$3,0,0,'Données projet'!$E$11+1,1))-AVERAGE(OFFSET($H$3,0,0,'Données projet'!$E$11+1,1))</f>
        <v>306.25520286004314</v>
      </c>
      <c r="BJ63" s="62">
        <f t="shared" si="38"/>
        <v>283.28099819802776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27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6.5019517235574773E-4</v>
      </c>
      <c r="BS63" s="24">
        <f t="shared" si="9"/>
        <v>6.5019517235574773E-4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</v>
      </c>
      <c r="N64" s="14">
        <f>IF('Données projet'!$A$36&gt;35,N63+M64-V63,IF(A64&lt;'Données projet'!$A$36,$K$205^A64,IF(A64='Données projet'!$A$36,'Données projet'!$B$36,N63+M64-V63)))</f>
        <v>200.00000000000017</v>
      </c>
      <c r="O64" s="14">
        <f>N64*VLOOKUP('Données projet'!$B$9,Paramètres!$A$1:$I$89,3,0)*VLOOKUP('Données projet'!$B$9,Paramètres!$A$1:$I$89,5,0)</f>
        <v>180.96000000000015</v>
      </c>
      <c r="P64" s="14">
        <f t="shared" si="33"/>
        <v>45.535702314871806</v>
      </c>
      <c r="Q64" s="22">
        <f t="shared" si="53"/>
        <v>394.48001486506865</v>
      </c>
      <c r="R64" s="62">
        <f t="shared" si="0"/>
        <v>656.29219631019805</v>
      </c>
      <c r="S64" s="62">
        <f ca="1">AVERAGE(OFFSET($R$3,0,0,'Données projet'!$E$9+1,1))-AVERAGE(OFFSET($H$3,0,0,'Données projet'!$E$9+1,1))</f>
        <v>373.32387393685957</v>
      </c>
      <c r="T64" s="62">
        <f t="shared" si="34"/>
        <v>250.47702091764879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1.6516782474608092E-4</v>
      </c>
      <c r="AC64" s="24">
        <f t="shared" si="3"/>
        <v>1.6516782474608092E-4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</v>
      </c>
      <c r="AI64" s="14">
        <f>IF('Données projet'!$A$62&gt;35,AI63+AH64-AQ63,IF(A64&lt;'Données projet'!$A$62,$AF$205^A64,IF(A64='Données projet'!$A$62,'Données projet'!$B$62,AI63+AH64-AQ63)))</f>
        <v>200.00000000000017</v>
      </c>
      <c r="AJ64" s="14">
        <f>AI64*VLOOKUP('Données projet'!$B$10,Paramètres!$A$1:$I$89,3,0)*VLOOKUP('Données projet'!$B$10,Paramètres!$A$1:$I$89,5,0)</f>
        <v>190.32000000000016</v>
      </c>
      <c r="AK64" s="14">
        <f t="shared" si="35"/>
        <v>47.610693377401923</v>
      </c>
      <c r="AL64" s="22">
        <f t="shared" si="4"/>
        <v>414.39595763230864</v>
      </c>
      <c r="AM64" s="62">
        <f t="shared" si="5"/>
        <v>676.20813907743798</v>
      </c>
      <c r="AN64" s="62">
        <f ca="1">AVERAGE(OFFSET($AM$3,0,0,'Données projet'!$E$10+1,1))-AVERAGE(OFFSET($H$3,0,0,'Données projet'!$E$10+1,1))</f>
        <v>389.09361178264629</v>
      </c>
      <c r="AO64" s="62">
        <f t="shared" si="36"/>
        <v>260.29028006191822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1.7371098809501582E-4</v>
      </c>
      <c r="AX64" s="23">
        <f t="shared" si="6"/>
        <v>1.7371098809501582E-4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2.8</v>
      </c>
      <c r="BD64" s="13">
        <f>IF('Données projet'!$A$88&gt;35,BD63+BC64-BL63,IF(A64&lt;'Données projet'!$A$88,$BA$205^A64,IF(A64='Données projet'!$A$88,'Données projet'!$B$88,BD63+BC64-BL63)))</f>
        <v>246.8</v>
      </c>
      <c r="BE64" s="14">
        <f>BD64*VLOOKUP('Données projet'!$B$11,Paramètres!$A$1:$I$89,3,0)*VLOOKUP('Données projet'!$B$11,Paramètres!$A$1:$I$89,5,0)</f>
        <v>192.50400000000002</v>
      </c>
      <c r="BF64" s="14">
        <f t="shared" si="37"/>
        <v>48.093129148490213</v>
      </c>
      <c r="BG64" s="22">
        <f t="shared" si="7"/>
        <v>419.03999993362049</v>
      </c>
      <c r="BH64" s="62">
        <f t="shared" si="8"/>
        <v>680.85218137874983</v>
      </c>
      <c r="BI64" s="62">
        <f ca="1">AVERAGE(OFFSET($BH$3,0,0,'Données projet'!$E$11+1,1))-AVERAGE(OFFSET($H$3,0,0,'Données projet'!$E$11+1,1))</f>
        <v>306.25520286004314</v>
      </c>
      <c r="BJ64" s="62">
        <f t="shared" si="38"/>
        <v>283.28099819802776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4.5975741546750533E-4</v>
      </c>
      <c r="BS64" s="24">
        <f t="shared" si="9"/>
        <v>4.5975741546750533E-4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</v>
      </c>
      <c r="N65" s="14">
        <f>IF('Données projet'!$A$36&gt;35,N64+M65-V64,IF(A65&lt;'Données projet'!$A$36,$K$205^A65,IF(A65='Données projet'!$A$36,'Données projet'!$B$36,N64+M65-V64)))</f>
        <v>207.00000000000017</v>
      </c>
      <c r="O65" s="14">
        <f>N65*VLOOKUP('Données projet'!$B$9,Paramètres!$A$1:$I$89,3,0)*VLOOKUP('Données projet'!$B$9,Paramètres!$A$1:$I$89,5,0)</f>
        <v>187.29360000000014</v>
      </c>
      <c r="P65" s="14">
        <f t="shared" si="33"/>
        <v>46.941107550760456</v>
      </c>
      <c r="Q65" s="22">
        <f t="shared" si="53"/>
        <v>407.95878231757462</v>
      </c>
      <c r="R65" s="62">
        <f t="shared" si="0"/>
        <v>670.31778527722599</v>
      </c>
      <c r="S65" s="62">
        <f ca="1">AVERAGE(OFFSET($R$3,0,0,'Données projet'!$E$9+1,1))-AVERAGE(OFFSET($H$3,0,0,'Données projet'!$E$9+1,1))</f>
        <v>373.32387393685957</v>
      </c>
      <c r="T65" s="62">
        <f t="shared" si="34"/>
        <v>250.47702091764879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1.1679128891178508E-4</v>
      </c>
      <c r="AC65" s="24">
        <f t="shared" si="3"/>
        <v>1.1679128891178508E-4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</v>
      </c>
      <c r="AI65" s="14">
        <f>IF('Données projet'!$A$62&gt;35,AI64+AH65-AQ64,IF(A65&lt;'Données projet'!$A$62,$AF$205^A65,IF(A65='Données projet'!$A$62,'Données projet'!$B$62,AI64+AH65-AQ64)))</f>
        <v>207.00000000000017</v>
      </c>
      <c r="AJ65" s="14">
        <f>AI65*VLOOKUP('Données projet'!$B$10,Paramètres!$A$1:$I$89,3,0)*VLOOKUP('Données projet'!$B$10,Paramètres!$A$1:$I$89,5,0)</f>
        <v>196.98120000000014</v>
      </c>
      <c r="AK65" s="14">
        <f t="shared" si="35"/>
        <v>49.080140741894176</v>
      </c>
      <c r="AL65" s="22">
        <f t="shared" si="4"/>
        <v>428.55683512546597</v>
      </c>
      <c r="AM65" s="62">
        <f t="shared" si="5"/>
        <v>690.91583808511723</v>
      </c>
      <c r="AN65" s="62">
        <f ca="1">AVERAGE(OFFSET($AM$3,0,0,'Données projet'!$E$10+1,1))-AVERAGE(OFFSET($H$3,0,0,'Données projet'!$E$10+1,1))</f>
        <v>389.09361178264629</v>
      </c>
      <c r="AO65" s="62">
        <f t="shared" si="36"/>
        <v>260.29028006191822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1.2283221764860131E-4</v>
      </c>
      <c r="AX65" s="23">
        <f t="shared" si="6"/>
        <v>1.2283221764860131E-4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2.8</v>
      </c>
      <c r="BD65" s="13">
        <f>IF('Données projet'!$A$88&gt;35,BD64+BC65-BL64,IF(A65&lt;'Données projet'!$A$88,$BA$205^A65,IF(A65='Données projet'!$A$88,'Données projet'!$B$88,BD64+BC65-BL64)))</f>
        <v>249.60000000000002</v>
      </c>
      <c r="BE65" s="14">
        <f>BD65*VLOOKUP('Données projet'!$B$11,Paramètres!$A$1:$I$89,3,0)*VLOOKUP('Données projet'!$B$11,Paramètres!$A$1:$I$89,5,0)</f>
        <v>194.68800000000002</v>
      </c>
      <c r="BF65" s="14">
        <f t="shared" si="37"/>
        <v>48.574928228914978</v>
      </c>
      <c r="BG65" s="22">
        <f t="shared" si="7"/>
        <v>423.68293333202695</v>
      </c>
      <c r="BH65" s="62">
        <f t="shared" si="8"/>
        <v>686.04193629167821</v>
      </c>
      <c r="BI65" s="62">
        <f ca="1">AVERAGE(OFFSET($BH$3,0,0,'Données projet'!$E$11+1,1))-AVERAGE(OFFSET($H$3,0,0,'Données projet'!$E$11+1,1))</f>
        <v>306.25520286004314</v>
      </c>
      <c r="BJ65" s="62">
        <f t="shared" si="38"/>
        <v>283.28099819802776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3.2509758617787392E-4</v>
      </c>
      <c r="BS65" s="24">
        <f t="shared" si="9"/>
        <v>3.2509758617787392E-4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</v>
      </c>
      <c r="N66" s="14">
        <f>IF('Données projet'!$A$36&gt;35,N65+M66-V65,IF(A66&lt;'Données projet'!$A$36,$K$205^A66,IF(A66='Données projet'!$A$36,'Données projet'!$B$36,N65+M66-V65)))</f>
        <v>214.00000000000017</v>
      </c>
      <c r="O66" s="14">
        <f>N66*VLOOKUP('Données projet'!$B$9,Paramètres!$A$1:$I$89,3,0)*VLOOKUP('Données projet'!$B$9,Paramètres!$A$1:$I$89,5,0)</f>
        <v>193.62720000000016</v>
      </c>
      <c r="P66" s="14">
        <f t="shared" si="33"/>
        <v>48.340990547231236</v>
      </c>
      <c r="Q66" s="22">
        <f t="shared" si="53"/>
        <v>421.42793186976132</v>
      </c>
      <c r="R66" s="62">
        <f t="shared" si="0"/>
        <v>684.32427021316744</v>
      </c>
      <c r="S66" s="62">
        <f ca="1">AVERAGE(OFFSET($R$3,0,0,'Données projet'!$E$9+1,1))-AVERAGE(OFFSET($H$3,0,0,'Données projet'!$E$9+1,1))</f>
        <v>373.32387393685957</v>
      </c>
      <c r="T66" s="62">
        <f t="shared" si="34"/>
        <v>250.47702091764879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8.2583912373040473E-5</v>
      </c>
      <c r="AC66" s="24">
        <f t="shared" si="3"/>
        <v>8.2583912373040473E-5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</v>
      </c>
      <c r="AI66" s="14">
        <f>IF('Données projet'!$A$62&gt;35,AI65+AH66-AQ65,IF(A66&lt;'Données projet'!$A$62,$AF$205^A66,IF(A66='Données projet'!$A$62,'Données projet'!$B$62,AI65+AH66-AQ65)))</f>
        <v>214.00000000000017</v>
      </c>
      <c r="AJ66" s="14">
        <f>AI66*VLOOKUP('Données projet'!$B$10,Paramètres!$A$1:$I$89,3,0)*VLOOKUP('Données projet'!$B$10,Paramètres!$A$1:$I$89,5,0)</f>
        <v>203.64240000000018</v>
      </c>
      <c r="AK66" s="14">
        <f t="shared" si="35"/>
        <v>50.543814227115448</v>
      </c>
      <c r="AL66" s="22">
        <f t="shared" si="4"/>
        <v>442.70765644555968</v>
      </c>
      <c r="AM66" s="62">
        <f t="shared" si="5"/>
        <v>705.60399478896579</v>
      </c>
      <c r="AN66" s="62">
        <f ca="1">AVERAGE(OFFSET($AM$3,0,0,'Données projet'!$E$10+1,1))-AVERAGE(OFFSET($H$3,0,0,'Données projet'!$E$10+1,1))</f>
        <v>389.09361178264629</v>
      </c>
      <c r="AO66" s="62">
        <f t="shared" si="36"/>
        <v>260.29028006191822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8.6855494047507909E-5</v>
      </c>
      <c r="AX66" s="23">
        <f t="shared" si="6"/>
        <v>8.6855494047507909E-5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2.8</v>
      </c>
      <c r="BD66" s="13">
        <f>IF('Données projet'!$A$88&gt;35,BD65+BC66-BL65,IF(A66&lt;'Données projet'!$A$88,$BA$205^A66,IF(A66='Données projet'!$A$88,'Données projet'!$B$88,BD65+BC66-BL65)))</f>
        <v>252.40000000000003</v>
      </c>
      <c r="BE66" s="14">
        <f>BD66*VLOOKUP('Données projet'!$B$11,Paramètres!$A$1:$I$89,3,0)*VLOOKUP('Données projet'!$B$11,Paramètres!$A$1:$I$89,5,0)</f>
        <v>196.87200000000004</v>
      </c>
      <c r="BF66" s="14">
        <f t="shared" si="37"/>
        <v>49.056098587542692</v>
      </c>
      <c r="BG66" s="22">
        <f t="shared" si="7"/>
        <v>428.32477170663691</v>
      </c>
      <c r="BH66" s="62">
        <f t="shared" si="8"/>
        <v>691.22111005004308</v>
      </c>
      <c r="BI66" s="62">
        <f ca="1">AVERAGE(OFFSET($BH$3,0,0,'Données projet'!$E$11+1,1))-AVERAGE(OFFSET($H$3,0,0,'Données projet'!$E$11+1,1))</f>
        <v>306.25520286004314</v>
      </c>
      <c r="BJ66" s="62">
        <f t="shared" si="38"/>
        <v>283.28099819802776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2.2987870773375269E-4</v>
      </c>
      <c r="BS66" s="24">
        <f t="shared" si="9"/>
        <v>2.2987870773375269E-4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</v>
      </c>
      <c r="N67" s="14">
        <f>IF('Données projet'!$A$36&gt;35,N66+M67-V66,IF(A67&lt;'Données projet'!$A$36,$K$205^A67,IF(A67='Données projet'!$A$36,'Données projet'!$B$36,N66+M67-V66)))</f>
        <v>221.00000000000017</v>
      </c>
      <c r="O67" s="14">
        <f>N67*VLOOKUP('Données projet'!$B$9,Paramètres!$A$1:$I$89,3,0)*VLOOKUP('Données projet'!$B$9,Paramètres!$A$1:$I$89,5,0)</f>
        <v>199.96080000000015</v>
      </c>
      <c r="P67" s="14">
        <f t="shared" si="33"/>
        <v>49.735552653569265</v>
      </c>
      <c r="Q67" s="22">
        <f t="shared" ref="Q67:Q98" si="54">(O67+P67)*0.475*44/12</f>
        <v>434.88781420496679</v>
      </c>
      <c r="R67" s="62">
        <f t="shared" ref="R67:R130" si="55">Q67+(I67+J67)*44/12</f>
        <v>698.31216636452154</v>
      </c>
      <c r="S67" s="62">
        <f ca="1">AVERAGE(OFFSET($R$3,0,0,'Données projet'!$E$9+1,1))-AVERAGE(OFFSET($H$3,0,0,'Données projet'!$E$9+1,1))</f>
        <v>373.32387393685957</v>
      </c>
      <c r="T67" s="62">
        <f t="shared" si="34"/>
        <v>250.47702091764879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5.8395644455892547E-5</v>
      </c>
      <c r="AC67" s="24">
        <f t="shared" si="3"/>
        <v>5.8395644455892547E-5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</v>
      </c>
      <c r="AI67" s="14">
        <f>IF('Données projet'!$A$62&gt;35,AI66+AH67-AQ66,IF(A67&lt;'Données projet'!$A$62,$AF$205^A67,IF(A67='Données projet'!$A$62,'Données projet'!$B$62,AI66+AH67-AQ66)))</f>
        <v>221.00000000000017</v>
      </c>
      <c r="AJ67" s="14">
        <f>AI67*VLOOKUP('Données projet'!$B$10,Paramètres!$A$1:$I$89,3,0)*VLOOKUP('Données projet'!$B$10,Paramètres!$A$1:$I$89,5,0)</f>
        <v>210.30360000000013</v>
      </c>
      <c r="AK67" s="14">
        <f t="shared" si="35"/>
        <v>52.001924357524501</v>
      </c>
      <c r="AL67" s="22">
        <f t="shared" si="4"/>
        <v>456.84878825602203</v>
      </c>
      <c r="AM67" s="62">
        <f t="shared" si="5"/>
        <v>720.27314041557679</v>
      </c>
      <c r="AN67" s="62">
        <f ca="1">AVERAGE(OFFSET($AM$3,0,0,'Données projet'!$E$10+1,1))-AVERAGE(OFFSET($H$3,0,0,'Données projet'!$E$10+1,1))</f>
        <v>389.09361178264629</v>
      </c>
      <c r="AO67" s="62">
        <f t="shared" si="36"/>
        <v>260.29028006191822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6.1416108824300655E-5</v>
      </c>
      <c r="AX67" s="23">
        <f t="shared" si="6"/>
        <v>6.1416108824300655E-5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2.8</v>
      </c>
      <c r="BD67" s="13">
        <f>IF('Données projet'!$A$88&gt;35,BD66+BC67-BL66,IF(A67&lt;'Données projet'!$A$88,$BA$205^A67,IF(A67='Données projet'!$A$88,'Données projet'!$B$88,BD66+BC67-BL66)))</f>
        <v>255.20000000000005</v>
      </c>
      <c r="BE67" s="14">
        <f>BD67*VLOOKUP('Données projet'!$B$11,Paramètres!$A$1:$I$89,3,0)*VLOOKUP('Données projet'!$B$11,Paramètres!$A$1:$I$89,5,0)</f>
        <v>199.05600000000004</v>
      </c>
      <c r="BF67" s="14">
        <f t="shared" si="37"/>
        <v>49.536648006253934</v>
      </c>
      <c r="BG67" s="22">
        <f t="shared" si="7"/>
        <v>432.96552861089231</v>
      </c>
      <c r="BH67" s="62">
        <f t="shared" si="8"/>
        <v>696.38988077044701</v>
      </c>
      <c r="BI67" s="62">
        <f ca="1">AVERAGE(OFFSET($BH$3,0,0,'Données projet'!$E$11+1,1))-AVERAGE(OFFSET($H$3,0,0,'Données projet'!$E$11+1,1))</f>
        <v>306.25520286004314</v>
      </c>
      <c r="BJ67" s="62">
        <f t="shared" si="38"/>
        <v>283.28099819802776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1.6254879308893699E-4</v>
      </c>
      <c r="BS67" s="24">
        <f t="shared" si="9"/>
        <v>1.6254879308893699E-4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7</v>
      </c>
      <c r="N68" s="14">
        <f>IF('Données projet'!$A$36&gt;35,N67+M68-V67,IF(A68&lt;'Données projet'!$A$36,$K$205^A68,IF(A68='Données projet'!$A$36,'Données projet'!$B$36,N67+M68-V67)))</f>
        <v>228.00000000000017</v>
      </c>
      <c r="O68" s="14">
        <f>N68*VLOOKUP('Données projet'!$B$9,Paramètres!$A$1:$I$89,3,0)*VLOOKUP('Données projet'!$B$9,Paramètres!$A$1:$I$89,5,0)</f>
        <v>206.29440000000017</v>
      </c>
      <c r="P68" s="14">
        <f t="shared" si="33"/>
        <v>51.124981739560774</v>
      </c>
      <c r="Q68" s="22">
        <f t="shared" si="54"/>
        <v>448.33875652973529</v>
      </c>
      <c r="R68" s="62">
        <f t="shared" si="55"/>
        <v>712.28196264619055</v>
      </c>
      <c r="S68" s="62">
        <f ca="1">AVERAGE(OFFSET($R$3,0,0,'Données projet'!$E$9+1,1))-AVERAGE(OFFSET($H$3,0,0,'Données projet'!$E$9+1,1))</f>
        <v>373.32387393685957</v>
      </c>
      <c r="T68" s="62">
        <f t="shared" si="34"/>
        <v>250.47702091764879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4.1291956186520243E-5</v>
      </c>
      <c r="AC68" s="24">
        <f t="shared" ref="AC68:AC131" si="57">SUM(Z68:AB68)</f>
        <v>4.1291956186520243E-5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7</v>
      </c>
      <c r="AI68" s="14">
        <f>IF('Données projet'!$A$62&gt;35,AI67+AH68-AQ67,IF(A68&lt;'Données projet'!$A$62,$AF$205^A68,IF(A68='Données projet'!$A$62,'Données projet'!$B$62,AI67+AH68-AQ67)))</f>
        <v>228.00000000000017</v>
      </c>
      <c r="AJ68" s="14">
        <f>AI68*VLOOKUP('Données projet'!$B$10,Paramètres!$A$1:$I$89,3,0)*VLOOKUP('Données projet'!$B$10,Paramètres!$A$1:$I$89,5,0)</f>
        <v>216.96480000000017</v>
      </c>
      <c r="AK68" s="14">
        <f t="shared" si="35"/>
        <v>53.45466756384107</v>
      </c>
      <c r="AL68" s="22">
        <f t="shared" ref="AL68:AL131" si="58">(AJ68+AK68)*0.475*44/12</f>
        <v>470.98057267369012</v>
      </c>
      <c r="AM68" s="62">
        <f t="shared" ref="AM68:AM131" si="59">AL68+(AD68+AE68)*44/12</f>
        <v>734.92377879014532</v>
      </c>
      <c r="AN68" s="62">
        <f ca="1">AVERAGE(OFFSET($AM$3,0,0,'Données projet'!$E$10+1,1))-AVERAGE(OFFSET($H$3,0,0,'Données projet'!$E$10+1,1))</f>
        <v>389.09361178264629</v>
      </c>
      <c r="AO68" s="62">
        <f t="shared" si="36"/>
        <v>260.29028006191822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4.3427747023753954E-5</v>
      </c>
      <c r="AX68" s="23">
        <f t="shared" ref="AX68:AX131" si="60">SUM(AU68:AW68)</f>
        <v>4.3427747023753954E-5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2.8</v>
      </c>
      <c r="BD68" s="13">
        <f>IF('Données projet'!$A$88&gt;35,BD67+BC68-BL67,IF(A68&lt;'Données projet'!$A$88,$BA$205^A68,IF(A68='Données projet'!$A$88,'Données projet'!$B$88,BD67+BC68-BL67)))</f>
        <v>258.00000000000006</v>
      </c>
      <c r="BE68" s="14">
        <f>BD68*VLOOKUP('Données projet'!$B$11,Paramètres!$A$1:$I$89,3,0)*VLOOKUP('Données projet'!$B$11,Paramètres!$A$1:$I$89,5,0)</f>
        <v>201.24000000000004</v>
      </c>
      <c r="BF68" s="14">
        <f t="shared" si="37"/>
        <v>50.016584086333268</v>
      </c>
      <c r="BG68" s="22">
        <f t="shared" ref="BG68:BG131" si="61">(BE68+BF68)*0.475*44/12</f>
        <v>437.60521728369713</v>
      </c>
      <c r="BH68" s="62">
        <f t="shared" ref="BH68:BH131" si="62">BG68+(AY68+AZ68)*44/12</f>
        <v>701.54842340015239</v>
      </c>
      <c r="BI68" s="62">
        <f ca="1">AVERAGE(OFFSET($BH$3,0,0,'Données projet'!$E$11+1,1))-AVERAGE(OFFSET($H$3,0,0,'Données projet'!$E$11+1,1))</f>
        <v>306.25520286004314</v>
      </c>
      <c r="BJ68" s="62">
        <f t="shared" si="38"/>
        <v>283.28099819802776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1.1493935386687636E-4</v>
      </c>
      <c r="BS68" s="24">
        <f t="shared" ref="BS68:BS131" si="63">SUM(BP68:BR68)</f>
        <v>1.1493935386687636E-4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7</v>
      </c>
      <c r="N69" s="14">
        <f>IF('Données projet'!$A$36&gt;35,N68+M69-V68,IF(A69&lt;'Données projet'!$A$36,$K$205^A69,IF(A69='Données projet'!$A$36,'Données projet'!$B$36,N68+M69-V68)))</f>
        <v>235.00000000000017</v>
      </c>
      <c r="O69" s="14">
        <f>N69*VLOOKUP('Données projet'!$B$9,Paramètres!$A$1:$I$89,3,0)*VLOOKUP('Données projet'!$B$9,Paramètres!$A$1:$I$89,5,0)</f>
        <v>212.62800000000016</v>
      </c>
      <c r="P69" s="14">
        <f t="shared" ref="P69:P132" si="87">EXP(-1.0587+0.8836*LN(O69)+0.284)</f>
        <v>52.509453483719085</v>
      </c>
      <c r="Q69" s="22">
        <f t="shared" si="54"/>
        <v>461.78106481747767</v>
      </c>
      <c r="R69" s="62">
        <f t="shared" si="55"/>
        <v>726.23412393466469</v>
      </c>
      <c r="S69" s="62">
        <f ca="1">AVERAGE(OFFSET($R$3,0,0,'Données projet'!$E$9+1,1))-AVERAGE(OFFSET($H$3,0,0,'Données projet'!$E$9+1,1))</f>
        <v>373.32387393685957</v>
      </c>
      <c r="T69" s="62">
        <f t="shared" ref="T69:T132" si="88">$T$3</f>
        <v>250.47702091764879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2.919782222794628E-5</v>
      </c>
      <c r="AC69" s="24">
        <f t="shared" si="57"/>
        <v>2.919782222794628E-5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7</v>
      </c>
      <c r="AI69" s="14">
        <f>IF('Données projet'!$A$62&gt;35,AI68+AH69-AQ68,IF(A69&lt;'Données projet'!$A$62,$AF$205^A69,IF(A69='Données projet'!$A$62,'Données projet'!$B$62,AI68+AH69-AQ68)))</f>
        <v>235.00000000000017</v>
      </c>
      <c r="AJ69" s="14">
        <f>AI69*VLOOKUP('Données projet'!$B$10,Paramètres!$A$1:$I$89,3,0)*VLOOKUP('Données projet'!$B$10,Paramètres!$A$1:$I$89,5,0)</f>
        <v>223.62600000000018</v>
      </c>
      <c r="AK69" s="14">
        <f t="shared" ref="AK69:AK132" si="89">EXP(-1.0587+0.8836*LN(AJ69)+0.284)</f>
        <v>54.902227529974944</v>
      </c>
      <c r="AL69" s="22">
        <f t="shared" si="58"/>
        <v>485.10332961470664</v>
      </c>
      <c r="AM69" s="62">
        <f t="shared" si="59"/>
        <v>749.55638873189378</v>
      </c>
      <c r="AN69" s="62">
        <f ca="1">AVERAGE(OFFSET($AM$3,0,0,'Données projet'!$E$10+1,1))-AVERAGE(OFFSET($H$3,0,0,'Données projet'!$E$10+1,1))</f>
        <v>389.09361178264629</v>
      </c>
      <c r="AO69" s="62">
        <f t="shared" ref="AO69:AO132" si="90">$AO$3</f>
        <v>260.29028006191822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3.0708054412150327E-5</v>
      </c>
      <c r="AX69" s="23">
        <f t="shared" si="60"/>
        <v>3.0708054412150327E-5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2.8</v>
      </c>
      <c r="BD69" s="13">
        <f>IF('Données projet'!$A$88&gt;35,BD68+BC69-BL68,IF(A69&lt;'Données projet'!$A$88,$BA$205^A69,IF(A69='Données projet'!$A$88,'Données projet'!$B$88,BD68+BC69-BL68)))</f>
        <v>260.80000000000007</v>
      </c>
      <c r="BE69" s="14">
        <f>BD69*VLOOKUP('Données projet'!$B$11,Paramètres!$A$1:$I$89,3,0)*VLOOKUP('Données projet'!$B$11,Paramètres!$A$1:$I$89,5,0)</f>
        <v>203.42400000000006</v>
      </c>
      <c r="BF69" s="14">
        <f t="shared" ref="BF69:BF132" si="91">EXP(-1.0587+0.8836*LN(BE69)+0.284)</f>
        <v>50.495914254573712</v>
      </c>
      <c r="BG69" s="22">
        <f t="shared" si="61"/>
        <v>442.2438506600493</v>
      </c>
      <c r="BH69" s="62">
        <f t="shared" si="62"/>
        <v>706.69690977723644</v>
      </c>
      <c r="BI69" s="62">
        <f ca="1">AVERAGE(OFFSET($BH$3,0,0,'Données projet'!$E$11+1,1))-AVERAGE(OFFSET($H$3,0,0,'Données projet'!$E$11+1,1))</f>
        <v>306.25520286004314</v>
      </c>
      <c r="BJ69" s="62">
        <f t="shared" ref="BJ69:BJ132" si="92">$BJ$3</f>
        <v>283.28099819802776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8.1274396544468507E-5</v>
      </c>
      <c r="BS69" s="24">
        <f t="shared" si="63"/>
        <v>8.1274396544468507E-5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7</v>
      </c>
      <c r="N70" s="14">
        <f>IF('Données projet'!$A$36&gt;35,N69+M70-V69,IF(A70&lt;'Données projet'!$A$36,$K$205^A70,IF(A70='Données projet'!$A$36,'Données projet'!$B$36,N69+M70-V69)))</f>
        <v>242.00000000000017</v>
      </c>
      <c r="O70" s="14">
        <f>N70*VLOOKUP('Données projet'!$B$9,Paramètres!$A$1:$I$89,3,0)*VLOOKUP('Données projet'!$B$9,Paramètres!$A$1:$I$89,5,0)</f>
        <v>218.96160000000017</v>
      </c>
      <c r="P70" s="14">
        <f t="shared" si="87"/>
        <v>53.889132503707479</v>
      </c>
      <c r="Q70" s="22">
        <f t="shared" si="54"/>
        <v>475.2150257772908</v>
      </c>
      <c r="R70" s="62">
        <f t="shared" si="55"/>
        <v>740.16909308550771</v>
      </c>
      <c r="S70" s="62">
        <f ca="1">AVERAGE(OFFSET($R$3,0,0,'Données projet'!$E$9+1,1))-AVERAGE(OFFSET($H$3,0,0,'Données projet'!$E$9+1,1))</f>
        <v>373.32387393685957</v>
      </c>
      <c r="T70" s="62">
        <f t="shared" si="88"/>
        <v>250.47702091764879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2.0645978093260125E-5</v>
      </c>
      <c r="AC70" s="24">
        <f t="shared" si="57"/>
        <v>2.0645978093260125E-5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7</v>
      </c>
      <c r="AI70" s="14">
        <f>IF('Données projet'!$A$62&gt;35,AI69+AH70-AQ69,IF(A70&lt;'Données projet'!$A$62,$AF$205^A70,IF(A70='Données projet'!$A$62,'Données projet'!$B$62,AI69+AH70-AQ69)))</f>
        <v>242.00000000000017</v>
      </c>
      <c r="AJ70" s="14">
        <f>AI70*VLOOKUP('Données projet'!$B$10,Paramètres!$A$1:$I$89,3,0)*VLOOKUP('Données projet'!$B$10,Paramètres!$A$1:$I$89,5,0)</f>
        <v>230.28720000000015</v>
      </c>
      <c r="AK70" s="14">
        <f t="shared" si="89"/>
        <v>56.344776374960006</v>
      </c>
      <c r="AL70" s="22">
        <f t="shared" si="58"/>
        <v>499.2173588530556</v>
      </c>
      <c r="AM70" s="62">
        <f t="shared" si="59"/>
        <v>764.17142616127251</v>
      </c>
      <c r="AN70" s="62">
        <f ca="1">AVERAGE(OFFSET($AM$3,0,0,'Données projet'!$E$10+1,1))-AVERAGE(OFFSET($H$3,0,0,'Données projet'!$E$10+1,1))</f>
        <v>389.09361178264629</v>
      </c>
      <c r="AO70" s="62">
        <f t="shared" si="90"/>
        <v>260.29028006191822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2.1713873511876977E-5</v>
      </c>
      <c r="AX70" s="23">
        <f t="shared" si="60"/>
        <v>2.1713873511876977E-5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2.8</v>
      </c>
      <c r="BD70" s="13">
        <f>IF('Données projet'!$A$88&gt;35,BD69+BC70-BL69,IF(A70&lt;'Données projet'!$A$88,$BA$205^A70,IF(A70='Données projet'!$A$88,'Données projet'!$B$88,BD69+BC70-BL69)))</f>
        <v>263.60000000000008</v>
      </c>
      <c r="BE70" s="14">
        <f>BD70*VLOOKUP('Données projet'!$B$11,Paramètres!$A$1:$I$89,3,0)*VLOOKUP('Données projet'!$B$11,Paramètres!$A$1:$I$89,5,0)</f>
        <v>205.60800000000006</v>
      </c>
      <c r="BF70" s="14">
        <f t="shared" si="91"/>
        <v>50.974645769111852</v>
      </c>
      <c r="BG70" s="22">
        <f t="shared" si="61"/>
        <v>446.88144138120327</v>
      </c>
      <c r="BH70" s="62">
        <f t="shared" si="62"/>
        <v>711.83550868942018</v>
      </c>
      <c r="BI70" s="62">
        <f ca="1">AVERAGE(OFFSET($BH$3,0,0,'Données projet'!$E$11+1,1))-AVERAGE(OFFSET($H$3,0,0,'Données projet'!$E$11+1,1))</f>
        <v>306.25520286004314</v>
      </c>
      <c r="BJ70" s="62">
        <f t="shared" si="92"/>
        <v>283.28099819802776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5.7469676933438193E-5</v>
      </c>
      <c r="BS70" s="24">
        <f t="shared" si="63"/>
        <v>5.7469676933438193E-5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7</v>
      </c>
      <c r="N71" s="14">
        <f>IF('Données projet'!$A$36&gt;35,N70+M71-V70,IF(A71&lt;'Données projet'!$A$36,$K$205^A71,IF(A71='Données projet'!$A$36,'Données projet'!$B$36,N70+M71-V70)))</f>
        <v>249.00000000000017</v>
      </c>
      <c r="O71" s="14">
        <f>N71*VLOOKUP('Données projet'!$B$9,Paramètres!$A$1:$I$89,3,0)*VLOOKUP('Données projet'!$B$9,Paramètres!$A$1:$I$89,5,0)</f>
        <v>225.29520000000016</v>
      </c>
      <c r="P71" s="14">
        <f t="shared" si="87"/>
        <v>55.264173352293128</v>
      </c>
      <c r="Q71" s="22">
        <f t="shared" si="54"/>
        <v>488.64090858857736</v>
      </c>
      <c r="R71" s="62">
        <f t="shared" si="55"/>
        <v>754.08729271579614</v>
      </c>
      <c r="S71" s="62">
        <f ca="1">AVERAGE(OFFSET($R$3,0,0,'Données projet'!$E$9+1,1))-AVERAGE(OFFSET($H$3,0,0,'Données projet'!$E$9+1,1))</f>
        <v>373.32387393685957</v>
      </c>
      <c r="T71" s="62">
        <f t="shared" si="88"/>
        <v>250.47702091764879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1.4598911113973142E-5</v>
      </c>
      <c r="AC71" s="24">
        <f t="shared" si="57"/>
        <v>1.4598911113973142E-5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7</v>
      </c>
      <c r="AI71" s="14">
        <f>IF('Données projet'!$A$62&gt;35,AI70+AH71-AQ70,IF(A71&lt;'Données projet'!$A$62,$AF$205^A71,IF(A71='Données projet'!$A$62,'Données projet'!$B$62,AI70+AH71-AQ70)))</f>
        <v>249.00000000000017</v>
      </c>
      <c r="AJ71" s="14">
        <f>AI71*VLOOKUP('Données projet'!$B$10,Paramètres!$A$1:$I$89,3,0)*VLOOKUP('Données projet'!$B$10,Paramètres!$A$1:$I$89,5,0)</f>
        <v>236.94840000000016</v>
      </c>
      <c r="AK71" s="14">
        <f t="shared" si="89"/>
        <v>57.782475694292451</v>
      </c>
      <c r="AL71" s="22">
        <f t="shared" si="58"/>
        <v>513.3229418342263</v>
      </c>
      <c r="AM71" s="62">
        <f t="shared" si="59"/>
        <v>778.76932596144513</v>
      </c>
      <c r="AN71" s="62">
        <f ca="1">AVERAGE(OFFSET($AM$3,0,0,'Données projet'!$E$10+1,1))-AVERAGE(OFFSET($H$3,0,0,'Données projet'!$E$10+1,1))</f>
        <v>389.09361178264629</v>
      </c>
      <c r="AO71" s="62">
        <f t="shared" si="90"/>
        <v>260.29028006191822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1.5354027206075164E-5</v>
      </c>
      <c r="AX71" s="23">
        <f t="shared" si="60"/>
        <v>1.5354027206075164E-5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2.8</v>
      </c>
      <c r="BD71" s="13">
        <f>IF('Données projet'!$A$88&gt;35,BD70+BC71-BL70,IF(A71&lt;'Données projet'!$A$88,$BA$205^A71,IF(A71='Données projet'!$A$88,'Données projet'!$B$88,BD70+BC71-BL70)))</f>
        <v>266.40000000000009</v>
      </c>
      <c r="BE71" s="14">
        <f>BD71*VLOOKUP('Données projet'!$B$11,Paramètres!$A$1:$I$89,3,0)*VLOOKUP('Données projet'!$B$11,Paramètres!$A$1:$I$89,5,0)</f>
        <v>207.79200000000009</v>
      </c>
      <c r="BF71" s="14">
        <f t="shared" si="91"/>
        <v>51.452785725007907</v>
      </c>
      <c r="BG71" s="22">
        <f t="shared" si="61"/>
        <v>451.51800180438886</v>
      </c>
      <c r="BH71" s="62">
        <f t="shared" si="62"/>
        <v>716.96438593160769</v>
      </c>
      <c r="BI71" s="62">
        <f ca="1">AVERAGE(OFFSET($BH$3,0,0,'Données projet'!$E$11+1,1))-AVERAGE(OFFSET($H$3,0,0,'Données projet'!$E$11+1,1))</f>
        <v>306.25520286004314</v>
      </c>
      <c r="BJ71" s="62">
        <f t="shared" si="92"/>
        <v>283.28099819802776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4.063719827223426E-5</v>
      </c>
      <c r="BS71" s="24">
        <f t="shared" si="63"/>
        <v>4.063719827223426E-5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7</v>
      </c>
      <c r="N72" s="14">
        <f>IF('Données projet'!$A$36&gt;35,N71+M72-V71,IF(A72&lt;'Données projet'!$A$36,$K$205^A72,IF(A72='Données projet'!$A$36,'Données projet'!$B$36,N71+M72-V71)))</f>
        <v>256.00000000000017</v>
      </c>
      <c r="O72" s="14">
        <f>N72*VLOOKUP('Données projet'!$B$9,Paramètres!$A$1:$I$89,3,0)*VLOOKUP('Données projet'!$B$9,Paramètres!$A$1:$I$89,5,0)</f>
        <v>231.62880000000013</v>
      </c>
      <c r="P72" s="14">
        <f t="shared" si="87"/>
        <v>56.63472139815827</v>
      </c>
      <c r="Q72" s="22">
        <f t="shared" si="54"/>
        <v>502.0589664351258</v>
      </c>
      <c r="R72" s="62">
        <f t="shared" si="55"/>
        <v>767.98912678519241</v>
      </c>
      <c r="S72" s="62">
        <f ca="1">AVERAGE(OFFSET($R$3,0,0,'Données projet'!$E$9+1,1))-AVERAGE(OFFSET($H$3,0,0,'Données projet'!$E$9+1,1))</f>
        <v>373.32387393685957</v>
      </c>
      <c r="T72" s="62">
        <f t="shared" si="88"/>
        <v>250.47702091764879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1.0322989046630064E-5</v>
      </c>
      <c r="AC72" s="24">
        <f t="shared" si="57"/>
        <v>1.0322989046630064E-5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7</v>
      </c>
      <c r="AI72" s="14">
        <f>IF('Données projet'!$A$62&gt;35,AI71+AH72-AQ71,IF(A72&lt;'Données projet'!$A$62,$AF$205^A72,IF(A72='Données projet'!$A$62,'Données projet'!$B$62,AI71+AH72-AQ71)))</f>
        <v>256.00000000000017</v>
      </c>
      <c r="AJ72" s="14">
        <f>AI72*VLOOKUP('Données projet'!$B$10,Paramètres!$A$1:$I$89,3,0)*VLOOKUP('Données projet'!$B$10,Paramètres!$A$1:$I$89,5,0)</f>
        <v>243.60960000000017</v>
      </c>
      <c r="AK72" s="14">
        <f t="shared" si="89"/>
        <v>59.215477480878917</v>
      </c>
      <c r="AL72" s="22">
        <f t="shared" si="58"/>
        <v>527.42034327919771</v>
      </c>
      <c r="AM72" s="62">
        <f t="shared" si="59"/>
        <v>793.35050362926427</v>
      </c>
      <c r="AN72" s="62">
        <f ca="1">AVERAGE(OFFSET($AM$3,0,0,'Données projet'!$E$10+1,1))-AVERAGE(OFFSET($H$3,0,0,'Données projet'!$E$10+1,1))</f>
        <v>389.09361178264629</v>
      </c>
      <c r="AO72" s="62">
        <f t="shared" si="90"/>
        <v>260.29028006191822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1.0856936755938489E-5</v>
      </c>
      <c r="AX72" s="23">
        <f t="shared" si="60"/>
        <v>1.0856936755938489E-5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2.8</v>
      </c>
      <c r="BD72" s="13">
        <f>IF('Données projet'!$A$88&gt;35,BD71+BC72-BL71,IF(A72&lt;'Données projet'!$A$88,$BA$205^A72,IF(A72='Données projet'!$A$88,'Données projet'!$B$88,BD71+BC72-BL71)))</f>
        <v>269.2000000000001</v>
      </c>
      <c r="BE72" s="14">
        <f>BD72*VLOOKUP('Données projet'!$B$11,Paramètres!$A$1:$I$89,3,0)*VLOOKUP('Données projet'!$B$11,Paramètres!$A$1:$I$89,5,0)</f>
        <v>209.97600000000008</v>
      </c>
      <c r="BF72" s="14">
        <f t="shared" si="91"/>
        <v>51.930341059584151</v>
      </c>
      <c r="BG72" s="22">
        <f t="shared" si="61"/>
        <v>456.15354401210919</v>
      </c>
      <c r="BH72" s="62">
        <f t="shared" si="62"/>
        <v>722.08370436217569</v>
      </c>
      <c r="BI72" s="62">
        <f ca="1">AVERAGE(OFFSET($BH$3,0,0,'Données projet'!$E$11+1,1))-AVERAGE(OFFSET($H$3,0,0,'Données projet'!$E$11+1,1))</f>
        <v>306.25520286004314</v>
      </c>
      <c r="BJ72" s="62">
        <f t="shared" si="92"/>
        <v>283.28099819802776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2.87348384667191E-5</v>
      </c>
      <c r="BS72" s="24">
        <f t="shared" si="63"/>
        <v>2.87348384667191E-5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263</v>
      </c>
      <c r="L73" s="13">
        <f>VLOOKUP(A73,'Données projet'!$A$35:$I$55,9,0)</f>
        <v>7</v>
      </c>
      <c r="M73" s="13">
        <f t="array" ref="M73">INDEX(L:L,MIN(IF(ISNUMBER(L73:L269),ROW(L73:L269),"")))</f>
        <v>7</v>
      </c>
      <c r="N73" s="14">
        <f>IF('Données projet'!$A$36&gt;35,N72+M73-V72,IF(A73&lt;'Données projet'!$A$36,$K$205^A73,IF(A73='Données projet'!$A$36,'Données projet'!$B$36,N72+M73-V72)))</f>
        <v>263.00000000000017</v>
      </c>
      <c r="O73" s="14">
        <f>N73*VLOOKUP('Données projet'!$B$9,Paramètres!$A$1:$I$89,3,0)*VLOOKUP('Données projet'!$B$9,Paramètres!$A$1:$I$89,5,0)</f>
        <v>237.96240000000012</v>
      </c>
      <c r="P73" s="14">
        <f t="shared" si="87"/>
        <v>58.000913607663399</v>
      </c>
      <c r="Q73" s="22">
        <f t="shared" si="54"/>
        <v>515.46943786668055</v>
      </c>
      <c r="R73" s="62">
        <f t="shared" si="55"/>
        <v>781.87498200369009</v>
      </c>
      <c r="S73" s="62">
        <f ca="1">AVERAGE(OFFSET($R$3,0,0,'Données projet'!$E$9+1,1))-AVERAGE(OFFSET($H$3,0,0,'Données projet'!$E$9+1,1))</f>
        <v>373.32387393685957</v>
      </c>
      <c r="T73" s="62">
        <f t="shared" si="88"/>
        <v>250.47702091764879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42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7.2994555569865718E-6</v>
      </c>
      <c r="AC73" s="24">
        <f t="shared" si="57"/>
        <v>7.2994555569865718E-6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263</v>
      </c>
      <c r="AG73" s="13">
        <f>VLOOKUP(A73,'Données projet'!$A$61:$I$81,9,0)</f>
        <v>7</v>
      </c>
      <c r="AH73" s="13">
        <f t="array" ref="AH73">INDEX(AG:AG,MIN(IF(ISNUMBER(AG73:AG269),ROW(AG73:AG269),"")))</f>
        <v>7</v>
      </c>
      <c r="AI73" s="14">
        <f>IF('Données projet'!$A$62&gt;35,AI72+AH73-AQ72,IF(A73&lt;'Données projet'!$A$62,$AF$205^A73,IF(A73='Données projet'!$A$62,'Données projet'!$B$62,AI72+AH73-AQ72)))</f>
        <v>263.00000000000017</v>
      </c>
      <c r="AJ73" s="14">
        <f>AI73*VLOOKUP('Données projet'!$B$10,Paramètres!$A$1:$I$89,3,0)*VLOOKUP('Données projet'!$B$10,Paramètres!$A$1:$I$89,5,0)</f>
        <v>250.27080000000015</v>
      </c>
      <c r="AK73" s="14">
        <f t="shared" si="89"/>
        <v>60.643924942423787</v>
      </c>
      <c r="AL73" s="22">
        <f t="shared" si="58"/>
        <v>541.50981260805509</v>
      </c>
      <c r="AM73" s="62">
        <f t="shared" si="59"/>
        <v>807.91535674506463</v>
      </c>
      <c r="AN73" s="62">
        <f ca="1">AVERAGE(OFFSET($AM$3,0,0,'Données projet'!$E$10+1,1))-AVERAGE(OFFSET($H$3,0,0,'Données projet'!$E$10+1,1))</f>
        <v>389.09361178264629</v>
      </c>
      <c r="AO73" s="62">
        <f t="shared" si="90"/>
        <v>260.29028006191822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42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7.6770136030375818E-6</v>
      </c>
      <c r="AX73" s="23">
        <f t="shared" si="60"/>
        <v>7.6770136030375818E-6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2.8</v>
      </c>
      <c r="BD73" s="13">
        <f>IF('Données projet'!$A$88&gt;35,BD72+BC73-BL72,IF(A73&lt;'Données projet'!$A$88,$BA$205^A73,IF(A73='Données projet'!$A$88,'Données projet'!$B$88,BD72+BC73-BL72)))</f>
        <v>272.00000000000011</v>
      </c>
      <c r="BE73" s="14">
        <f>BD73*VLOOKUP('Données projet'!$B$11,Paramètres!$A$1:$I$89,3,0)*VLOOKUP('Données projet'!$B$11,Paramètres!$A$1:$I$89,5,0)</f>
        <v>212.16000000000008</v>
      </c>
      <c r="BF73" s="14">
        <f t="shared" si="91"/>
        <v>52.407318557535369</v>
      </c>
      <c r="BG73" s="22">
        <f t="shared" si="61"/>
        <v>460.78807982104087</v>
      </c>
      <c r="BH73" s="62">
        <f t="shared" si="62"/>
        <v>727.19362395805035</v>
      </c>
      <c r="BI73" s="62">
        <f ca="1">AVERAGE(OFFSET($BH$3,0,0,'Données projet'!$E$11+1,1))-AVERAGE(OFFSET($H$3,0,0,'Données projet'!$E$11+1,1))</f>
        <v>306.25520286004314</v>
      </c>
      <c r="BJ73" s="62">
        <f t="shared" si="92"/>
        <v>283.28099819802776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2.0318599136117134E-5</v>
      </c>
      <c r="BS73" s="24">
        <f t="shared" si="63"/>
        <v>2.0318599136117134E-5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6.1</v>
      </c>
      <c r="N74" s="14">
        <f>IF('Données projet'!$A$36&gt;35,N73+M74-V73,IF(A74&lt;'Données projet'!$A$36,$K$205^A74,IF(A74='Données projet'!$A$36,'Données projet'!$B$36,N73+M74-V73)))</f>
        <v>227.10000000000019</v>
      </c>
      <c r="O74" s="14">
        <f>N74*VLOOKUP('Données projet'!$B$9,Paramètres!$A$1:$I$89,3,0)*VLOOKUP('Données projet'!$B$9,Paramètres!$A$1:$I$89,5,0)</f>
        <v>205.48008000000016</v>
      </c>
      <c r="P74" s="14">
        <f t="shared" si="87"/>
        <v>50.94662215818515</v>
      </c>
      <c r="Q74" s="22">
        <f t="shared" si="54"/>
        <v>446.6098395921727</v>
      </c>
      <c r="R74" s="62">
        <f t="shared" si="55"/>
        <v>713.48252067022065</v>
      </c>
      <c r="S74" s="62">
        <f ca="1">AVERAGE(OFFSET($R$3,0,0,'Données projet'!$E$9+1,1))-AVERAGE(OFFSET($H$3,0,0,'Données projet'!$E$9+1,1))</f>
        <v>373.32387393685957</v>
      </c>
      <c r="T74" s="62">
        <f t="shared" si="88"/>
        <v>250.47702091764879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5.1614945233150329E-6</v>
      </c>
      <c r="AC74" s="24">
        <f t="shared" si="57"/>
        <v>5.1614945233150329E-6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6.1</v>
      </c>
      <c r="AI74" s="14">
        <f>IF('Données projet'!$A$62&gt;35,AI73+AH74-AQ73,IF(A74&lt;'Données projet'!$A$62,$AF$205^A74,IF(A74='Données projet'!$A$62,'Données projet'!$B$62,AI73+AH74-AQ73)))</f>
        <v>227.10000000000019</v>
      </c>
      <c r="AJ74" s="14">
        <f>AI74*VLOOKUP('Données projet'!$B$10,Paramètres!$A$1:$I$89,3,0)*VLOOKUP('Données projet'!$B$10,Paramètres!$A$1:$I$89,5,0)</f>
        <v>216.1083600000002</v>
      </c>
      <c r="AK74" s="14">
        <f t="shared" si="89"/>
        <v>53.268180414020101</v>
      </c>
      <c r="AL74" s="22">
        <f t="shared" si="58"/>
        <v>469.16414122108534</v>
      </c>
      <c r="AM74" s="62">
        <f t="shared" si="59"/>
        <v>736.03682229913329</v>
      </c>
      <c r="AN74" s="62">
        <f ca="1">AVERAGE(OFFSET($AM$3,0,0,'Données projet'!$E$10+1,1))-AVERAGE(OFFSET($H$3,0,0,'Données projet'!$E$10+1,1))</f>
        <v>389.09361178264629</v>
      </c>
      <c r="AO74" s="62">
        <f t="shared" si="90"/>
        <v>260.29028006191822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5.4284683779692443E-6</v>
      </c>
      <c r="AX74" s="23">
        <f t="shared" si="60"/>
        <v>5.4284683779692443E-6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2.8</v>
      </c>
      <c r="BD74" s="13">
        <f>IF('Données projet'!$A$88&gt;35,BD73+BC74-BL73,IF(A74&lt;'Données projet'!$A$88,$BA$205^A74,IF(A74='Données projet'!$A$88,'Données projet'!$B$88,BD73+BC74-BL73)))</f>
        <v>274.80000000000013</v>
      </c>
      <c r="BE74" s="14">
        <f>BD74*VLOOKUP('Données projet'!$B$11,Paramètres!$A$1:$I$89,3,0)*VLOOKUP('Données projet'!$B$11,Paramètres!$A$1:$I$89,5,0)</f>
        <v>214.34400000000011</v>
      </c>
      <c r="BF74" s="14">
        <f t="shared" si="91"/>
        <v>52.883724855822585</v>
      </c>
      <c r="BG74" s="22">
        <f t="shared" si="61"/>
        <v>465.42162079055788</v>
      </c>
      <c r="BH74" s="62">
        <f t="shared" si="62"/>
        <v>732.29430186860577</v>
      </c>
      <c r="BI74" s="62">
        <f ca="1">AVERAGE(OFFSET($BH$3,0,0,'Données projet'!$E$11+1,1))-AVERAGE(OFFSET($H$3,0,0,'Données projet'!$E$11+1,1))</f>
        <v>306.25520286004314</v>
      </c>
      <c r="BJ74" s="62">
        <f t="shared" si="92"/>
        <v>283.28099819802776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1.4367419233359553E-5</v>
      </c>
      <c r="BS74" s="24">
        <f t="shared" si="63"/>
        <v>1.4367419233359553E-5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6.1</v>
      </c>
      <c r="N75" s="14">
        <f>IF('Données projet'!$A$36&gt;35,N74+M75-V74,IF(A75&lt;'Données projet'!$A$36,$K$205^A75,IF(A75='Données projet'!$A$36,'Données projet'!$B$36,N74+M75-V74)))</f>
        <v>233.20000000000019</v>
      </c>
      <c r="O75" s="14">
        <f>N75*VLOOKUP('Données projet'!$B$9,Paramètres!$A$1:$I$89,3,0)*VLOOKUP('Données projet'!$B$9,Paramètres!$A$1:$I$89,5,0)</f>
        <v>210.99936000000014</v>
      </c>
      <c r="P75" s="14">
        <f t="shared" si="87"/>
        <v>52.153910623486667</v>
      </c>
      <c r="Q75" s="22">
        <f t="shared" si="54"/>
        <v>458.32527966923953</v>
      </c>
      <c r="R75" s="62">
        <f t="shared" si="55"/>
        <v>725.65699390676059</v>
      </c>
      <c r="S75" s="62">
        <f ca="1">AVERAGE(OFFSET($R$3,0,0,'Données projet'!$E$9+1,1))-AVERAGE(OFFSET($H$3,0,0,'Données projet'!$E$9+1,1))</f>
        <v>373.32387393685957</v>
      </c>
      <c r="T75" s="62">
        <f t="shared" si="88"/>
        <v>250.47702091764879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3.6497277784932867E-6</v>
      </c>
      <c r="AC75" s="24">
        <f t="shared" si="57"/>
        <v>3.6497277784932867E-6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6.1</v>
      </c>
      <c r="AI75" s="14">
        <f>IF('Données projet'!$A$62&gt;35,AI74+AH75-AQ74,IF(A75&lt;'Données projet'!$A$62,$AF$205^A75,IF(A75='Données projet'!$A$62,'Données projet'!$B$62,AI74+AH75-AQ74)))</f>
        <v>233.20000000000019</v>
      </c>
      <c r="AJ75" s="14">
        <f>AI75*VLOOKUP('Données projet'!$B$10,Paramètres!$A$1:$I$89,3,0)*VLOOKUP('Données projet'!$B$10,Paramètres!$A$1:$I$89,5,0)</f>
        <v>221.91312000000019</v>
      </c>
      <c r="AK75" s="14">
        <f t="shared" si="89"/>
        <v>54.530483135126303</v>
      </c>
      <c r="AL75" s="22">
        <f t="shared" si="58"/>
        <v>481.4726087936786</v>
      </c>
      <c r="AM75" s="62">
        <f t="shared" si="59"/>
        <v>748.80432303119971</v>
      </c>
      <c r="AN75" s="62">
        <f ca="1">AVERAGE(OFFSET($AM$3,0,0,'Données projet'!$E$10+1,1))-AVERAGE(OFFSET($H$3,0,0,'Données projet'!$E$10+1,1))</f>
        <v>389.09361178264629</v>
      </c>
      <c r="AO75" s="62">
        <f t="shared" si="90"/>
        <v>260.29028006191822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3.8385068015187909E-6</v>
      </c>
      <c r="AX75" s="23">
        <f t="shared" si="60"/>
        <v>3.8385068015187909E-6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2.8</v>
      </c>
      <c r="BD75" s="13">
        <f>IF('Données projet'!$A$88&gt;35,BD74+BC75-BL74,IF(A75&lt;'Données projet'!$A$88,$BA$205^A75,IF(A75='Données projet'!$A$88,'Données projet'!$B$88,BD74+BC75-BL74)))</f>
        <v>277.60000000000014</v>
      </c>
      <c r="BE75" s="14">
        <f>BD75*VLOOKUP('Données projet'!$B$11,Paramètres!$A$1:$I$89,3,0)*VLOOKUP('Données projet'!$B$11,Paramètres!$A$1:$I$89,5,0)</f>
        <v>216.52800000000011</v>
      </c>
      <c r="BF75" s="14">
        <f t="shared" si="91"/>
        <v>53.359566448361591</v>
      </c>
      <c r="BG75" s="22">
        <f t="shared" si="61"/>
        <v>470.05417823089664</v>
      </c>
      <c r="BH75" s="62">
        <f t="shared" si="62"/>
        <v>737.38589246841775</v>
      </c>
      <c r="BI75" s="62">
        <f ca="1">AVERAGE(OFFSET($BH$3,0,0,'Données projet'!$E$11+1,1))-AVERAGE(OFFSET($H$3,0,0,'Données projet'!$E$11+1,1))</f>
        <v>306.25520286004314</v>
      </c>
      <c r="BJ75" s="62">
        <f t="shared" si="92"/>
        <v>283.28099819802776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1.0159299568058569E-5</v>
      </c>
      <c r="BS75" s="24">
        <f t="shared" si="63"/>
        <v>1.0159299568058569E-5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6.1</v>
      </c>
      <c r="N76" s="14">
        <f>IF('Données projet'!$A$36&gt;35,N75+M76-V75,IF(A76&lt;'Données projet'!$A$36,$K$205^A76,IF(A76='Données projet'!$A$36,'Données projet'!$B$36,N75+M76-V75)))</f>
        <v>239.30000000000018</v>
      </c>
      <c r="O76" s="14">
        <f>N76*VLOOKUP('Données projet'!$B$9,Paramètres!$A$1:$I$89,3,0)*VLOOKUP('Données projet'!$B$9,Paramètres!$A$1:$I$89,5,0)</f>
        <v>216.51864000000015</v>
      </c>
      <c r="P76" s="14">
        <f t="shared" si="87"/>
        <v>53.357528323079173</v>
      </c>
      <c r="Q76" s="22">
        <f t="shared" si="54"/>
        <v>470.03432649602973</v>
      </c>
      <c r="R76" s="62">
        <f t="shared" si="55"/>
        <v>737.81711069395146</v>
      </c>
      <c r="S76" s="62">
        <f ca="1">AVERAGE(OFFSET($R$3,0,0,'Données projet'!$E$9+1,1))-AVERAGE(OFFSET($H$3,0,0,'Données projet'!$E$9+1,1))</f>
        <v>373.32387393685957</v>
      </c>
      <c r="T76" s="62">
        <f t="shared" si="88"/>
        <v>250.47702091764879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2.5807472616575169E-6</v>
      </c>
      <c r="AC76" s="24">
        <f t="shared" si="57"/>
        <v>2.5807472616575169E-6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6.1</v>
      </c>
      <c r="AI76" s="14">
        <f>IF('Données projet'!$A$62&gt;35,AI75+AH76-AQ75,IF(A76&lt;'Données projet'!$A$62,$AF$205^A76,IF(A76='Données projet'!$A$62,'Données projet'!$B$62,AI75+AH76-AQ75)))</f>
        <v>239.30000000000018</v>
      </c>
      <c r="AJ76" s="14">
        <f>AI76*VLOOKUP('Données projet'!$B$10,Paramètres!$A$1:$I$89,3,0)*VLOOKUP('Données projet'!$B$10,Paramètres!$A$1:$I$89,5,0)</f>
        <v>227.71788000000015</v>
      </c>
      <c r="AK76" s="14">
        <f t="shared" si="89"/>
        <v>55.788947819444886</v>
      </c>
      <c r="AL76" s="22">
        <f t="shared" si="58"/>
        <v>493.7743917855334</v>
      </c>
      <c r="AM76" s="62">
        <f t="shared" si="59"/>
        <v>761.55717598345518</v>
      </c>
      <c r="AN76" s="62">
        <f ca="1">AVERAGE(OFFSET($AM$3,0,0,'Données projet'!$E$10+1,1))-AVERAGE(OFFSET($H$3,0,0,'Données projet'!$E$10+1,1))</f>
        <v>389.09361178264629</v>
      </c>
      <c r="AO76" s="62">
        <f t="shared" si="90"/>
        <v>260.29028006191822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2.7142341889846221E-6</v>
      </c>
      <c r="AX76" s="23">
        <f t="shared" si="60"/>
        <v>2.7142341889846221E-6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2.8</v>
      </c>
      <c r="BD76" s="13">
        <f>IF('Données projet'!$A$88&gt;35,BD75+BC76-BL75,IF(A76&lt;'Données projet'!$A$88,$BA$205^A76,IF(A76='Données projet'!$A$88,'Données projet'!$B$88,BD75+BC76-BL75)))</f>
        <v>280.40000000000015</v>
      </c>
      <c r="BE76" s="14">
        <f>BD76*VLOOKUP('Données projet'!$B$11,Paramètres!$A$1:$I$89,3,0)*VLOOKUP('Données projet'!$B$11,Paramètres!$A$1:$I$89,5,0)</f>
        <v>218.71200000000013</v>
      </c>
      <c r="BF76" s="14">
        <f t="shared" si="91"/>
        <v>53.83484969051711</v>
      </c>
      <c r="BG76" s="22">
        <f t="shared" si="61"/>
        <v>474.68576321098425</v>
      </c>
      <c r="BH76" s="62">
        <f t="shared" si="62"/>
        <v>742.46854740890603</v>
      </c>
      <c r="BI76" s="62">
        <f ca="1">AVERAGE(OFFSET($BH$3,0,0,'Données projet'!$E$11+1,1))-AVERAGE(OFFSET($H$3,0,0,'Données projet'!$E$11+1,1))</f>
        <v>306.25520286004314</v>
      </c>
      <c r="BJ76" s="62">
        <f t="shared" si="92"/>
        <v>283.28099819802776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7.1837096166797775E-6</v>
      </c>
      <c r="BS76" s="24">
        <f t="shared" si="63"/>
        <v>7.1837096166797775E-6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6.1</v>
      </c>
      <c r="N77" s="14">
        <f>IF('Données projet'!$A$36&gt;35,N76+M77-V76,IF(A77&lt;'Données projet'!$A$36,$K$205^A77,IF(A77='Données projet'!$A$36,'Données projet'!$B$36,N76+M77-V76)))</f>
        <v>245.40000000000018</v>
      </c>
      <c r="O77" s="14">
        <f>N77*VLOOKUP('Données projet'!$B$9,Paramètres!$A$1:$I$89,3,0)*VLOOKUP('Données projet'!$B$9,Paramètres!$A$1:$I$89,5,0)</f>
        <v>222.03792000000013</v>
      </c>
      <c r="P77" s="14">
        <f t="shared" si="87"/>
        <v>54.5575795882731</v>
      </c>
      <c r="Q77" s="22">
        <f t="shared" si="54"/>
        <v>481.7371617829092</v>
      </c>
      <c r="R77" s="62">
        <f t="shared" si="55"/>
        <v>749.96319088586006</v>
      </c>
      <c r="S77" s="62">
        <f ca="1">AVERAGE(OFFSET($R$3,0,0,'Données projet'!$E$9+1,1))-AVERAGE(OFFSET($H$3,0,0,'Données projet'!$E$9+1,1))</f>
        <v>373.32387393685957</v>
      </c>
      <c r="T77" s="62">
        <f t="shared" si="88"/>
        <v>250.47702091764879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1.8248638892466436E-6</v>
      </c>
      <c r="AC77" s="24">
        <f t="shared" si="57"/>
        <v>1.8248638892466436E-6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6.1</v>
      </c>
      <c r="AI77" s="14">
        <f>IF('Données projet'!$A$62&gt;35,AI76+AH77-AQ76,IF(A77&lt;'Données projet'!$A$62,$AF$205^A77,IF(A77='Données projet'!$A$62,'Données projet'!$B$62,AI76+AH77-AQ76)))</f>
        <v>245.40000000000018</v>
      </c>
      <c r="AJ77" s="14">
        <f>AI77*VLOOKUP('Données projet'!$B$10,Paramètres!$A$1:$I$89,3,0)*VLOOKUP('Données projet'!$B$10,Paramètres!$A$1:$I$89,5,0)</f>
        <v>233.52264000000017</v>
      </c>
      <c r="AK77" s="14">
        <f t="shared" si="89"/>
        <v>57.043683552501832</v>
      </c>
      <c r="AL77" s="22">
        <f t="shared" si="58"/>
        <v>506.06968018727429</v>
      </c>
      <c r="AM77" s="62">
        <f t="shared" si="59"/>
        <v>774.2957092902252</v>
      </c>
      <c r="AN77" s="62">
        <f ca="1">AVERAGE(OFFSET($AM$3,0,0,'Données projet'!$E$10+1,1))-AVERAGE(OFFSET($H$3,0,0,'Données projet'!$E$10+1,1))</f>
        <v>389.09361178264629</v>
      </c>
      <c r="AO77" s="62">
        <f t="shared" si="90"/>
        <v>260.29028006191822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1.9192534007593955E-6</v>
      </c>
      <c r="AX77" s="23">
        <f t="shared" si="60"/>
        <v>1.9192534007593955E-6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2.8</v>
      </c>
      <c r="BD77" s="13">
        <f>IF('Données projet'!$A$88&gt;35,BD76+BC77-BL76,IF(A77&lt;'Données projet'!$A$88,$BA$205^A77,IF(A77='Données projet'!$A$88,'Données projet'!$B$88,BD76+BC77-BL76)))</f>
        <v>283.20000000000016</v>
      </c>
      <c r="BE77" s="14">
        <f>BD77*VLOOKUP('Données projet'!$B$11,Paramètres!$A$1:$I$89,3,0)*VLOOKUP('Données projet'!$B$11,Paramètres!$A$1:$I$89,5,0)</f>
        <v>220.89600000000013</v>
      </c>
      <c r="BF77" s="14">
        <f t="shared" si="91"/>
        <v>54.309580803412281</v>
      </c>
      <c r="BG77" s="22">
        <f t="shared" si="61"/>
        <v>479.31638656594328</v>
      </c>
      <c r="BH77" s="62">
        <f t="shared" si="62"/>
        <v>747.54241566889414</v>
      </c>
      <c r="BI77" s="62">
        <f ca="1">AVERAGE(OFFSET($BH$3,0,0,'Données projet'!$E$11+1,1))-AVERAGE(OFFSET($H$3,0,0,'Données projet'!$E$11+1,1))</f>
        <v>306.25520286004314</v>
      </c>
      <c r="BJ77" s="62">
        <f t="shared" si="92"/>
        <v>283.28099819802776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5.0796497840292851E-6</v>
      </c>
      <c r="BS77" s="24">
        <f t="shared" si="63"/>
        <v>5.0796497840292851E-6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6.1</v>
      </c>
      <c r="N78" s="14">
        <f>IF('Données projet'!$A$36&gt;35,N77+M78-V77,IF(A78&lt;'Données projet'!$A$36,$K$205^A78,IF(A78='Données projet'!$A$36,'Données projet'!$B$36,N77+M78-V77)))</f>
        <v>251.50000000000017</v>
      </c>
      <c r="O78" s="14">
        <f>N78*VLOOKUP('Données projet'!$B$9,Paramètres!$A$1:$I$89,3,0)*VLOOKUP('Données projet'!$B$9,Paramètres!$A$1:$I$89,5,0)</f>
        <v>227.55720000000014</v>
      </c>
      <c r="P78" s="14">
        <f t="shared" si="87"/>
        <v>55.754163267932753</v>
      </c>
      <c r="Q78" s="22">
        <f t="shared" si="54"/>
        <v>493.43395769164982</v>
      </c>
      <c r="R78" s="62">
        <f t="shared" si="55"/>
        <v>762.09554239147462</v>
      </c>
      <c r="S78" s="62">
        <f ca="1">AVERAGE(OFFSET($R$3,0,0,'Données projet'!$E$9+1,1))-AVERAGE(OFFSET($H$3,0,0,'Données projet'!$E$9+1,1))</f>
        <v>373.32387393685957</v>
      </c>
      <c r="T78" s="62">
        <f t="shared" si="88"/>
        <v>250.47702091764879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1.2903736308287587E-6</v>
      </c>
      <c r="AC78" s="24">
        <f t="shared" si="57"/>
        <v>1.2903736308287587E-6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6.1</v>
      </c>
      <c r="AI78" s="14">
        <f>IF('Données projet'!$A$62&gt;35,AI77+AH78-AQ77,IF(A78&lt;'Données projet'!$A$62,$AF$205^A78,IF(A78='Données projet'!$A$62,'Données projet'!$B$62,AI77+AH78-AQ77)))</f>
        <v>251.50000000000017</v>
      </c>
      <c r="AJ78" s="14">
        <f>AI78*VLOOKUP('Données projet'!$B$10,Paramètres!$A$1:$I$89,3,0)*VLOOKUP('Données projet'!$B$10,Paramètres!$A$1:$I$89,5,0)</f>
        <v>239.32740000000018</v>
      </c>
      <c r="AK78" s="14">
        <f t="shared" si="89"/>
        <v>58.294793687550147</v>
      </c>
      <c r="AL78" s="22">
        <f t="shared" si="58"/>
        <v>518.3586540058169</v>
      </c>
      <c r="AM78" s="62">
        <f t="shared" si="59"/>
        <v>787.02023870564176</v>
      </c>
      <c r="AN78" s="62">
        <f ca="1">AVERAGE(OFFSET($AM$3,0,0,'Données projet'!$E$10+1,1))-AVERAGE(OFFSET($H$3,0,0,'Données projet'!$E$10+1,1))</f>
        <v>389.09361178264629</v>
      </c>
      <c r="AO78" s="62">
        <f t="shared" si="90"/>
        <v>260.29028006191822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1.3571170944923111E-6</v>
      </c>
      <c r="AX78" s="23">
        <f t="shared" si="60"/>
        <v>1.3571170944923111E-6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286</v>
      </c>
      <c r="BB78" s="13">
        <f>VLOOKUP(A78,'Données projet'!$A$87:$I$107,9,0)</f>
        <v>2.8</v>
      </c>
      <c r="BC78" s="13">
        <f t="array" ref="BC78">INDEX(BB:BB,MIN(IF(ISNUMBER(BB78:BB274),ROW(BB78:BB274),"")))</f>
        <v>2.8</v>
      </c>
      <c r="BD78" s="13">
        <f>IF('Données projet'!$A$88&gt;35,BD77+BC78-BL77,IF(A78&lt;'Données projet'!$A$88,$BA$205^A78,IF(A78='Données projet'!$A$88,'Données projet'!$B$88,BD77+BC78-BL77)))</f>
        <v>286.00000000000017</v>
      </c>
      <c r="BE78" s="14">
        <f>BD78*VLOOKUP('Données projet'!$B$11,Paramètres!$A$1:$I$89,3,0)*VLOOKUP('Données projet'!$B$11,Paramètres!$A$1:$I$89,5,0)</f>
        <v>223.08000000000015</v>
      </c>
      <c r="BF78" s="14">
        <f t="shared" si="91"/>
        <v>54.783765878062667</v>
      </c>
      <c r="BG78" s="22">
        <f t="shared" si="61"/>
        <v>483.94605890429278</v>
      </c>
      <c r="BH78" s="62">
        <f t="shared" si="62"/>
        <v>752.60764360411758</v>
      </c>
      <c r="BI78" s="62">
        <f ca="1">AVERAGE(OFFSET($BH$3,0,0,'Données projet'!$E$11+1,1))-AVERAGE(OFFSET($H$3,0,0,'Données projet'!$E$11+1,1))</f>
        <v>306.25520286004314</v>
      </c>
      <c r="BJ78" s="62">
        <f t="shared" si="92"/>
        <v>283.28099819802776</v>
      </c>
      <c r="BK78" s="16" t="str">
        <f>IF(ISNA(VLOOKUP(A78,'Données projet'!$A$87:$I$107,3,0)),0,VLOOKUP(A78,'Données projet'!$A$87:$I$107,3,0))</f>
        <v>CR</v>
      </c>
      <c r="BL78" s="16">
        <f>IF(ISNA(VLOOKUP(A78,'Données projet'!$A$87:$I$107,4,0)),0,VLOOKUP(A78,'Données projet'!$A$87:$I$107,4,0))</f>
        <v>286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3.5918548083398892E-6</v>
      </c>
      <c r="BS78" s="24">
        <f t="shared" si="63"/>
        <v>3.5918548083398892E-6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6.1</v>
      </c>
      <c r="N79" s="14">
        <f>IF('Données projet'!$A$36&gt;35,N78+M79-V78,IF(A79&lt;'Données projet'!$A$36,$K$205^A79,IF(A79='Données projet'!$A$36,'Données projet'!$B$36,N78+M79-V78)))</f>
        <v>257.60000000000019</v>
      </c>
      <c r="O79" s="14">
        <f>N79*VLOOKUP('Données projet'!$B$9,Paramètres!$A$1:$I$89,3,0)*VLOOKUP('Données projet'!$B$9,Paramètres!$A$1:$I$89,5,0)</f>
        <v>233.07648000000017</v>
      </c>
      <c r="P79" s="14">
        <f t="shared" si="87"/>
        <v>56.947373142454929</v>
      </c>
      <c r="Q79" s="22">
        <f t="shared" si="54"/>
        <v>505.12487755644264</v>
      </c>
      <c r="R79" s="62">
        <f t="shared" si="55"/>
        <v>774.21446193729207</v>
      </c>
      <c r="S79" s="62">
        <f ca="1">AVERAGE(OFFSET($R$3,0,0,'Données projet'!$E$9+1,1))-AVERAGE(OFFSET($H$3,0,0,'Données projet'!$E$9+1,1))</f>
        <v>373.32387393685957</v>
      </c>
      <c r="T79" s="62">
        <f t="shared" si="88"/>
        <v>250.47702091764879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9.12431944623322E-7</v>
      </c>
      <c r="AC79" s="24">
        <f t="shared" si="57"/>
        <v>9.12431944623322E-7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6.1</v>
      </c>
      <c r="AI79" s="14">
        <f>IF('Données projet'!$A$62&gt;35,AI78+AH79-AQ78,IF(A79&lt;'Données projet'!$A$62,$AF$205^A79,IF(A79='Données projet'!$A$62,'Données projet'!$B$62,AI78+AH79-AQ78)))</f>
        <v>257.60000000000019</v>
      </c>
      <c r="AJ79" s="14">
        <f>AI79*VLOOKUP('Données projet'!$B$10,Paramètres!$A$1:$I$89,3,0)*VLOOKUP('Données projet'!$B$10,Paramètres!$A$1:$I$89,5,0)</f>
        <v>245.13216000000017</v>
      </c>
      <c r="AK79" s="14">
        <f t="shared" si="89"/>
        <v>59.542376278413357</v>
      </c>
      <c r="AL79" s="22">
        <f t="shared" si="58"/>
        <v>530.64148401823695</v>
      </c>
      <c r="AM79" s="62">
        <f t="shared" si="59"/>
        <v>799.73106839908633</v>
      </c>
      <c r="AN79" s="62">
        <f ca="1">AVERAGE(OFFSET($AM$3,0,0,'Données projet'!$E$10+1,1))-AVERAGE(OFFSET($H$3,0,0,'Données projet'!$E$10+1,1))</f>
        <v>389.09361178264629</v>
      </c>
      <c r="AO79" s="62">
        <f t="shared" si="90"/>
        <v>260.29028006191822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9.5962670037969773E-7</v>
      </c>
      <c r="AX79" s="23">
        <f t="shared" si="60"/>
        <v>9.5962670037969773E-7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1.7053025658242404E-13</v>
      </c>
      <c r="BE79" s="14">
        <f>BD79*VLOOKUP('Données projet'!$B$11,Paramètres!$A$1:$I$89,3,0)*VLOOKUP('Données projet'!$B$11,Paramètres!$A$1:$I$89,5,0)</f>
        <v>1.3301360013429075E-13</v>
      </c>
      <c r="BF79" s="14">
        <f t="shared" si="91"/>
        <v>1.9329766731057041E-12</v>
      </c>
      <c r="BG79" s="22">
        <f t="shared" si="61"/>
        <v>3.5982663925596575E-12</v>
      </c>
      <c r="BH79" s="62">
        <f t="shared" si="62"/>
        <v>269.08958438085301</v>
      </c>
      <c r="BI79" s="62">
        <f ca="1">AVERAGE(OFFSET($BH$3,0,0,'Données projet'!$E$11+1,1))-AVERAGE(OFFSET($H$3,0,0,'Données projet'!$E$11+1,1))</f>
        <v>306.25520286004314</v>
      </c>
      <c r="BJ79" s="62">
        <f t="shared" si="92"/>
        <v>283.28099819802776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2.539824892014643E-6</v>
      </c>
      <c r="BS79" s="24">
        <f t="shared" si="63"/>
        <v>2.539824892014643E-6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6.1</v>
      </c>
      <c r="N80" s="14">
        <f>IF('Données projet'!$A$36&gt;35,N79+M80-V79,IF(A80&lt;'Données projet'!$A$36,$K$205^A80,IF(A80='Données projet'!$A$36,'Données projet'!$B$36,N79+M80-V79)))</f>
        <v>263.70000000000022</v>
      </c>
      <c r="O80" s="14">
        <f>N80*VLOOKUP('Données projet'!$B$9,Paramètres!$A$1:$I$89,3,0)*VLOOKUP('Données projet'!$B$9,Paramètres!$A$1:$I$89,5,0)</f>
        <v>238.59576000000018</v>
      </c>
      <c r="P80" s="14">
        <f t="shared" si="87"/>
        <v>58.137298297430824</v>
      </c>
      <c r="Q80" s="22">
        <f t="shared" si="54"/>
        <v>516.81007653469237</v>
      </c>
      <c r="R80" s="62">
        <f t="shared" si="55"/>
        <v>786.3202357589646</v>
      </c>
      <c r="S80" s="62">
        <f ca="1">AVERAGE(OFFSET($R$3,0,0,'Données projet'!$E$9+1,1))-AVERAGE(OFFSET($H$3,0,0,'Données projet'!$E$9+1,1))</f>
        <v>373.32387393685957</v>
      </c>
      <c r="T80" s="62">
        <f t="shared" si="88"/>
        <v>250.47702091764879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6.4518681541437943E-7</v>
      </c>
      <c r="AC80" s="24">
        <f t="shared" si="57"/>
        <v>6.4518681541437943E-7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6.1</v>
      </c>
      <c r="AI80" s="14">
        <f>IF('Données projet'!$A$62&gt;35,AI79+AH80-AQ79,IF(A80&lt;'Données projet'!$A$62,$AF$205^A80,IF(A80='Données projet'!$A$62,'Données projet'!$B$62,AI79+AH80-AQ79)))</f>
        <v>263.70000000000022</v>
      </c>
      <c r="AJ80" s="14">
        <f>AI80*VLOOKUP('Données projet'!$B$10,Paramètres!$A$1:$I$89,3,0)*VLOOKUP('Données projet'!$B$10,Paramètres!$A$1:$I$89,5,0)</f>
        <v>250.93692000000024</v>
      </c>
      <c r="AK80" s="14">
        <f t="shared" si="89"/>
        <v>60.786524470174356</v>
      </c>
      <c r="AL80" s="22">
        <f t="shared" si="58"/>
        <v>542.91833245222074</v>
      </c>
      <c r="AM80" s="62">
        <f t="shared" si="59"/>
        <v>812.42849167649297</v>
      </c>
      <c r="AN80" s="62">
        <f ca="1">AVERAGE(OFFSET($AM$3,0,0,'Données projet'!$E$10+1,1))-AVERAGE(OFFSET($H$3,0,0,'Données projet'!$E$10+1,1))</f>
        <v>389.09361178264629</v>
      </c>
      <c r="AO80" s="62">
        <f t="shared" si="90"/>
        <v>260.29028006191822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6.7855854724615554E-7</v>
      </c>
      <c r="AX80" s="23">
        <f t="shared" si="60"/>
        <v>6.7855854724615554E-7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1.7053025658242404E-13</v>
      </c>
      <c r="BE80" s="14">
        <f>BD80*VLOOKUP('Données projet'!$B$11,Paramètres!$A$1:$I$89,3,0)*VLOOKUP('Données projet'!$B$11,Paramètres!$A$1:$I$89,5,0)</f>
        <v>1.3301360013429075E-13</v>
      </c>
      <c r="BF80" s="14">
        <f t="shared" si="91"/>
        <v>1.9329766731057041E-12</v>
      </c>
      <c r="BG80" s="22">
        <f t="shared" si="61"/>
        <v>3.5982663925596575E-12</v>
      </c>
      <c r="BH80" s="62">
        <f t="shared" si="62"/>
        <v>269.51015922427587</v>
      </c>
      <c r="BI80" s="62">
        <f ca="1">AVERAGE(OFFSET($BH$3,0,0,'Données projet'!$E$11+1,1))-AVERAGE(OFFSET($H$3,0,0,'Données projet'!$E$11+1,1))</f>
        <v>306.25520286004314</v>
      </c>
      <c r="BJ80" s="62">
        <f t="shared" si="92"/>
        <v>283.28099819802776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1.795927404169945E-6</v>
      </c>
      <c r="BS80" s="24">
        <f t="shared" si="63"/>
        <v>1.795927404169945E-6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6.1</v>
      </c>
      <c r="N81" s="14">
        <f>IF('Données projet'!$A$36&gt;35,N80+M81-V80,IF(A81&lt;'Données projet'!$A$36,$K$205^A81,IF(A81='Données projet'!$A$36,'Données projet'!$B$36,N80+M81-V80)))</f>
        <v>269.80000000000024</v>
      </c>
      <c r="O81" s="14">
        <f>N81*VLOOKUP('Données projet'!$B$9,Paramètres!$A$1:$I$89,3,0)*VLOOKUP('Données projet'!$B$9,Paramètres!$A$1:$I$89,5,0)</f>
        <v>244.11504000000019</v>
      </c>
      <c r="P81" s="14">
        <f t="shared" si="87"/>
        <v>59.324023461759062</v>
      </c>
      <c r="Q81" s="22">
        <f t="shared" si="54"/>
        <v>528.48970219589739</v>
      </c>
      <c r="R81" s="62">
        <f t="shared" si="55"/>
        <v>798.41314023032362</v>
      </c>
      <c r="S81" s="62">
        <f ca="1">AVERAGE(OFFSET($R$3,0,0,'Données projet'!$E$9+1,1))-AVERAGE(OFFSET($H$3,0,0,'Données projet'!$E$9+1,1))</f>
        <v>373.32387393685957</v>
      </c>
      <c r="T81" s="62">
        <f t="shared" si="88"/>
        <v>250.47702091764879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4.5621597231166105E-7</v>
      </c>
      <c r="AC81" s="24">
        <f t="shared" si="57"/>
        <v>4.5621597231166105E-7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6.1</v>
      </c>
      <c r="AI81" s="14">
        <f>IF('Données projet'!$A$62&gt;35,AI80+AH81-AQ80,IF(A81&lt;'Données projet'!$A$62,$AF$205^A81,IF(A81='Données projet'!$A$62,'Données projet'!$B$62,AI80+AH81-AQ80)))</f>
        <v>269.80000000000024</v>
      </c>
      <c r="AJ81" s="14">
        <f>AI81*VLOOKUP('Données projet'!$B$10,Paramètres!$A$1:$I$89,3,0)*VLOOKUP('Données projet'!$B$10,Paramètres!$A$1:$I$89,5,0)</f>
        <v>256.74168000000026</v>
      </c>
      <c r="AK81" s="14">
        <f t="shared" si="89"/>
        <v>62.027326852695772</v>
      </c>
      <c r="AL81" s="22">
        <f t="shared" si="58"/>
        <v>555.18935360177886</v>
      </c>
      <c r="AM81" s="62">
        <f t="shared" si="59"/>
        <v>825.11279163620509</v>
      </c>
      <c r="AN81" s="62">
        <f ca="1">AVERAGE(OFFSET($AM$3,0,0,'Données projet'!$E$10+1,1))-AVERAGE(OFFSET($H$3,0,0,'Données projet'!$E$10+1,1))</f>
        <v>389.09361178264629</v>
      </c>
      <c r="AO81" s="62">
        <f t="shared" si="90"/>
        <v>260.29028006191822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4.7981335018984886E-7</v>
      </c>
      <c r="AX81" s="23">
        <f t="shared" si="60"/>
        <v>4.7981335018984886E-7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1.7053025658242404E-13</v>
      </c>
      <c r="BE81" s="14">
        <f>BD81*VLOOKUP('Données projet'!$B$11,Paramètres!$A$1:$I$89,3,0)*VLOOKUP('Données projet'!$B$11,Paramètres!$A$1:$I$89,5,0)</f>
        <v>1.3301360013429075E-13</v>
      </c>
      <c r="BF81" s="14">
        <f t="shared" si="91"/>
        <v>1.9329766731057041E-12</v>
      </c>
      <c r="BG81" s="22">
        <f t="shared" si="61"/>
        <v>3.5982663925596575E-12</v>
      </c>
      <c r="BH81" s="62">
        <f t="shared" si="62"/>
        <v>269.92343803442981</v>
      </c>
      <c r="BI81" s="62">
        <f ca="1">AVERAGE(OFFSET($BH$3,0,0,'Données projet'!$E$11+1,1))-AVERAGE(OFFSET($H$3,0,0,'Données projet'!$E$11+1,1))</f>
        <v>306.25520286004314</v>
      </c>
      <c r="BJ81" s="62">
        <f t="shared" si="92"/>
        <v>283.28099819802776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1.2699124460073217E-6</v>
      </c>
      <c r="BS81" s="24">
        <f t="shared" si="63"/>
        <v>1.2699124460073217E-6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6.1</v>
      </c>
      <c r="N82" s="14">
        <f>IF('Données projet'!$A$36&gt;35,N81+M82-V81,IF(A82&lt;'Données projet'!$A$36,$K$205^A82,IF(A82='Données projet'!$A$36,'Données projet'!$B$36,N81+M82-V81)))</f>
        <v>275.90000000000026</v>
      </c>
      <c r="O82" s="14">
        <f>N82*VLOOKUP('Données projet'!$B$9,Paramètres!$A$1:$I$89,3,0)*VLOOKUP('Données projet'!$B$9,Paramètres!$A$1:$I$89,5,0)</f>
        <v>249.63432000000023</v>
      </c>
      <c r="P82" s="14">
        <f t="shared" si="87"/>
        <v>60.507629314318471</v>
      </c>
      <c r="Q82" s="22">
        <f t="shared" si="54"/>
        <v>540.16389505577172</v>
      </c>
      <c r="R82" s="62">
        <f t="shared" si="55"/>
        <v>810.49344243694873</v>
      </c>
      <c r="S82" s="62">
        <f ca="1">AVERAGE(OFFSET($R$3,0,0,'Données projet'!$E$9+1,1))-AVERAGE(OFFSET($H$3,0,0,'Données projet'!$E$9+1,1))</f>
        <v>373.32387393685957</v>
      </c>
      <c r="T82" s="62">
        <f t="shared" si="88"/>
        <v>250.47702091764879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3.2259340770718977E-7</v>
      </c>
      <c r="AC82" s="24">
        <f t="shared" si="57"/>
        <v>3.2259340770718977E-7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6.1</v>
      </c>
      <c r="AI82" s="14">
        <f>IF('Données projet'!$A$62&gt;35,AI81+AH82-AQ81,IF(A82&lt;'Données projet'!$A$62,$AF$205^A82,IF(A82='Données projet'!$A$62,'Données projet'!$B$62,AI81+AH82-AQ81)))</f>
        <v>275.90000000000026</v>
      </c>
      <c r="AJ82" s="14">
        <f>AI82*VLOOKUP('Données projet'!$B$10,Paramètres!$A$1:$I$89,3,0)*VLOOKUP('Données projet'!$B$10,Paramètres!$A$1:$I$89,5,0)</f>
        <v>262.54644000000025</v>
      </c>
      <c r="AK82" s="14">
        <f t="shared" si="89"/>
        <v>63.26486778126727</v>
      </c>
      <c r="AL82" s="22">
        <f t="shared" si="58"/>
        <v>567.45469438570751</v>
      </c>
      <c r="AM82" s="62">
        <f t="shared" si="59"/>
        <v>837.78424176688441</v>
      </c>
      <c r="AN82" s="62">
        <f ca="1">AVERAGE(OFFSET($AM$3,0,0,'Données projet'!$E$10+1,1))-AVERAGE(OFFSET($H$3,0,0,'Données projet'!$E$10+1,1))</f>
        <v>389.09361178264629</v>
      </c>
      <c r="AO82" s="62">
        <f t="shared" si="90"/>
        <v>260.29028006191822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3.3927927362307777E-7</v>
      </c>
      <c r="AX82" s="23">
        <f t="shared" si="60"/>
        <v>3.3927927362307777E-7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1.7053025658242404E-13</v>
      </c>
      <c r="BE82" s="14">
        <f>BD82*VLOOKUP('Données projet'!$B$11,Paramètres!$A$1:$I$89,3,0)*VLOOKUP('Données projet'!$B$11,Paramètres!$A$1:$I$89,5,0)</f>
        <v>1.3301360013429075E-13</v>
      </c>
      <c r="BF82" s="14">
        <f t="shared" si="91"/>
        <v>1.9329766731057041E-12</v>
      </c>
      <c r="BG82" s="22">
        <f t="shared" si="61"/>
        <v>3.5982663925596575E-12</v>
      </c>
      <c r="BH82" s="62">
        <f t="shared" si="62"/>
        <v>270.32954738118053</v>
      </c>
      <c r="BI82" s="62">
        <f ca="1">AVERAGE(OFFSET($BH$3,0,0,'Données projet'!$E$11+1,1))-AVERAGE(OFFSET($H$3,0,0,'Données projet'!$E$11+1,1))</f>
        <v>306.25520286004314</v>
      </c>
      <c r="BJ82" s="62">
        <f t="shared" si="92"/>
        <v>283.28099819802776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8.9796370208497261E-7</v>
      </c>
      <c r="BS82" s="24">
        <f t="shared" si="63"/>
        <v>8.9796370208497261E-7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282</v>
      </c>
      <c r="L83" s="13">
        <f>VLOOKUP(A83,'Données projet'!$A$35:$I$55,9,0)</f>
        <v>6.1</v>
      </c>
      <c r="M83" s="13">
        <f t="array" ref="M83">INDEX(L:L,MIN(IF(ISNUMBER(L83:L279),ROW(L83:L279),"")))</f>
        <v>6.1</v>
      </c>
      <c r="N83" s="14">
        <f>IF('Données projet'!$A$36&gt;35,N82+M83-V82,IF(A83&lt;'Données projet'!$A$36,$K$205^A83,IF(A83='Données projet'!$A$36,'Données projet'!$B$36,N82+M83-V82)))</f>
        <v>282.00000000000028</v>
      </c>
      <c r="O83" s="14">
        <f>N83*VLOOKUP('Données projet'!$B$9,Paramètres!$A$1:$I$89,3,0)*VLOOKUP('Données projet'!$B$9,Paramètres!$A$1:$I$89,5,0)</f>
        <v>255.15360000000024</v>
      </c>
      <c r="P83" s="14">
        <f t="shared" si="87"/>
        <v>61.688192762754483</v>
      </c>
      <c r="Q83" s="22">
        <f t="shared" si="54"/>
        <v>551.83278906179783</v>
      </c>
      <c r="R83" s="62">
        <f t="shared" si="55"/>
        <v>822.561400700484</v>
      </c>
      <c r="S83" s="62">
        <f ca="1">AVERAGE(OFFSET($R$3,0,0,'Données projet'!$E$9+1,1))-AVERAGE(OFFSET($H$3,0,0,'Données projet'!$E$9+1,1))</f>
        <v>373.32387393685957</v>
      </c>
      <c r="T83" s="62">
        <f t="shared" si="88"/>
        <v>250.47702091764879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42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2.2810798615583055E-7</v>
      </c>
      <c r="AC83" s="24">
        <f t="shared" si="57"/>
        <v>2.2810798615583055E-7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282</v>
      </c>
      <c r="AG83" s="13">
        <f>VLOOKUP(A83,'Données projet'!$A$61:$I$81,9,0)</f>
        <v>6.1</v>
      </c>
      <c r="AH83" s="13">
        <f t="array" ref="AH83">INDEX(AG:AG,MIN(IF(ISNUMBER(AG83:AG279),ROW(AG83:AG279),"")))</f>
        <v>6.1</v>
      </c>
      <c r="AI83" s="14">
        <f>IF('Données projet'!$A$62&gt;35,AI82+AH83-AQ82,IF(A83&lt;'Données projet'!$A$62,$AF$205^A83,IF(A83='Données projet'!$A$62,'Données projet'!$B$62,AI82+AH83-AQ82)))</f>
        <v>282.00000000000028</v>
      </c>
      <c r="AJ83" s="14">
        <f>AI83*VLOOKUP('Données projet'!$B$10,Paramètres!$A$1:$I$89,3,0)*VLOOKUP('Données projet'!$B$10,Paramètres!$A$1:$I$89,5,0)</f>
        <v>268.35120000000029</v>
      </c>
      <c r="AK83" s="14">
        <f t="shared" si="89"/>
        <v>64.499227668096182</v>
      </c>
      <c r="AL83" s="22">
        <f t="shared" si="58"/>
        <v>579.71449485526807</v>
      </c>
      <c r="AM83" s="62">
        <f t="shared" si="59"/>
        <v>850.44310649395425</v>
      </c>
      <c r="AN83" s="62">
        <f ca="1">AVERAGE(OFFSET($AM$3,0,0,'Données projet'!$E$10+1,1))-AVERAGE(OFFSET($H$3,0,0,'Données projet'!$E$10+1,1))</f>
        <v>389.09361178264629</v>
      </c>
      <c r="AO83" s="62">
        <f t="shared" si="90"/>
        <v>260.29028006191822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42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2.3990667509492443E-7</v>
      </c>
      <c r="AX83" s="23">
        <f t="shared" si="60"/>
        <v>2.3990667509492443E-7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1.7053025658242404E-13</v>
      </c>
      <c r="BE83" s="14">
        <f>BD83*VLOOKUP('Données projet'!$B$11,Paramètres!$A$1:$I$89,3,0)*VLOOKUP('Données projet'!$B$11,Paramètres!$A$1:$I$89,5,0)</f>
        <v>1.3301360013429075E-13</v>
      </c>
      <c r="BF83" s="14">
        <f t="shared" si="91"/>
        <v>1.9329766731057041E-12</v>
      </c>
      <c r="BG83" s="22">
        <f t="shared" si="61"/>
        <v>3.5982663925596575E-12</v>
      </c>
      <c r="BH83" s="62">
        <f t="shared" si="62"/>
        <v>270.7286116386897</v>
      </c>
      <c r="BI83" s="62">
        <f ca="1">AVERAGE(OFFSET($BH$3,0,0,'Données projet'!$E$11+1,1))-AVERAGE(OFFSET($H$3,0,0,'Données projet'!$E$11+1,1))</f>
        <v>306.25520286004314</v>
      </c>
      <c r="BJ83" s="62">
        <f t="shared" si="92"/>
        <v>283.28099819802776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6.3495622300366096E-7</v>
      </c>
      <c r="BS83" s="24">
        <f t="shared" si="63"/>
        <v>6.3495622300366096E-7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245.60000000000031</v>
      </c>
      <c r="O84" s="14">
        <f>N84*VLOOKUP('Données projet'!$B$9,Paramètres!$A$1:$I$89,3,0)*VLOOKUP('Données projet'!$B$9,Paramètres!$A$1:$I$89,5,0)</f>
        <v>222.2188800000003</v>
      </c>
      <c r="P84" s="14">
        <f t="shared" si="87"/>
        <v>54.596866296848951</v>
      </c>
      <c r="Q84" s="22">
        <f t="shared" si="54"/>
        <v>482.12075813367898</v>
      </c>
      <c r="R84" s="62">
        <f t="shared" si="55"/>
        <v>753.24151115718041</v>
      </c>
      <c r="S84" s="62">
        <f ca="1">AVERAGE(OFFSET($R$3,0,0,'Données projet'!$E$9+1,1))-AVERAGE(OFFSET($H$3,0,0,'Données projet'!$E$9+1,1))</f>
        <v>373.32387393685957</v>
      </c>
      <c r="T84" s="62">
        <f t="shared" si="88"/>
        <v>250.47702091764879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1.6129670385359488E-7</v>
      </c>
      <c r="AC84" s="24">
        <f t="shared" si="57"/>
        <v>1.6129670385359488E-7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245.60000000000031</v>
      </c>
      <c r="AJ84" s="14">
        <f>AI84*VLOOKUP('Données projet'!$B$10,Paramètres!$A$1:$I$89,3,0)*VLOOKUP('Données projet'!$B$10,Paramètres!$A$1:$I$89,5,0)</f>
        <v>233.71296000000027</v>
      </c>
      <c r="AK84" s="14">
        <f t="shared" si="89"/>
        <v>57.084760495224188</v>
      </c>
      <c r="AL84" s="22">
        <f t="shared" si="58"/>
        <v>506.47269652918249</v>
      </c>
      <c r="AM84" s="62">
        <f t="shared" si="59"/>
        <v>777.59344955268398</v>
      </c>
      <c r="AN84" s="62">
        <f ca="1">AVERAGE(OFFSET($AM$3,0,0,'Données projet'!$E$10+1,1))-AVERAGE(OFFSET($H$3,0,0,'Données projet'!$E$10+1,1))</f>
        <v>389.09361178264629</v>
      </c>
      <c r="AO84" s="62">
        <f t="shared" si="90"/>
        <v>260.29028006191822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1.6963963681153888E-7</v>
      </c>
      <c r="AX84" s="23">
        <f t="shared" si="60"/>
        <v>1.6963963681153888E-7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1.7053025658242404E-13</v>
      </c>
      <c r="BE84" s="14">
        <f>BD84*VLOOKUP('Données projet'!$B$11,Paramètres!$A$1:$I$89,3,0)*VLOOKUP('Données projet'!$B$11,Paramètres!$A$1:$I$89,5,0)</f>
        <v>1.3301360013429075E-13</v>
      </c>
      <c r="BF84" s="14">
        <f t="shared" si="91"/>
        <v>1.9329766731057041E-12</v>
      </c>
      <c r="BG84" s="22">
        <f t="shared" si="61"/>
        <v>3.5982663925596575E-12</v>
      </c>
      <c r="BH84" s="62">
        <f t="shared" si="62"/>
        <v>271.12075302350502</v>
      </c>
      <c r="BI84" s="62">
        <f ca="1">AVERAGE(OFFSET($BH$3,0,0,'Données projet'!$E$11+1,1))-AVERAGE(OFFSET($H$3,0,0,'Données projet'!$E$11+1,1))</f>
        <v>306.25520286004314</v>
      </c>
      <c r="BJ84" s="62">
        <f t="shared" si="92"/>
        <v>283.28099819802776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4.4898185104248641E-7</v>
      </c>
      <c r="BS84" s="24">
        <f t="shared" si="63"/>
        <v>4.4898185104248641E-7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251.2000000000003</v>
      </c>
      <c r="O85" s="14">
        <f>N85*VLOOKUP('Données projet'!$B$9,Paramètres!$A$1:$I$89,3,0)*VLOOKUP('Données projet'!$B$9,Paramètres!$A$1:$I$89,5,0)</f>
        <v>227.28576000000027</v>
      </c>
      <c r="P85" s="14">
        <f t="shared" si="87"/>
        <v>55.695394520076427</v>
      </c>
      <c r="Q85" s="22">
        <f t="shared" si="54"/>
        <v>492.85884412246696</v>
      </c>
      <c r="R85" s="62">
        <f t="shared" si="55"/>
        <v>764.364935754454</v>
      </c>
      <c r="S85" s="62">
        <f ca="1">AVERAGE(OFFSET($R$3,0,0,'Données projet'!$E$9+1,1))-AVERAGE(OFFSET($H$3,0,0,'Données projet'!$E$9+1,1))</f>
        <v>373.32387393685957</v>
      </c>
      <c r="T85" s="62">
        <f t="shared" si="88"/>
        <v>250.47702091764879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1.1405399307791528E-7</v>
      </c>
      <c r="AC85" s="24">
        <f t="shared" si="57"/>
        <v>1.1405399307791528E-7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251.2000000000003</v>
      </c>
      <c r="AJ85" s="14">
        <f>AI85*VLOOKUP('Données projet'!$B$10,Paramètres!$A$1:$I$89,3,0)*VLOOKUP('Données projet'!$B$10,Paramètres!$A$1:$I$89,5,0)</f>
        <v>239.04192000000026</v>
      </c>
      <c r="AK85" s="14">
        <f t="shared" si="89"/>
        <v>58.233346939347697</v>
      </c>
      <c r="AL85" s="22">
        <f t="shared" si="58"/>
        <v>517.75442325269762</v>
      </c>
      <c r="AM85" s="62">
        <f t="shared" si="59"/>
        <v>789.26051488468465</v>
      </c>
      <c r="AN85" s="62">
        <f ca="1">AVERAGE(OFFSET($AM$3,0,0,'Données projet'!$E$10+1,1))-AVERAGE(OFFSET($H$3,0,0,'Données projet'!$E$10+1,1))</f>
        <v>389.09361178264629</v>
      </c>
      <c r="AO85" s="62">
        <f t="shared" si="90"/>
        <v>260.29028006191822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1.1995333754746222E-7</v>
      </c>
      <c r="AX85" s="23">
        <f t="shared" si="60"/>
        <v>1.1995333754746222E-7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1.7053025658242404E-13</v>
      </c>
      <c r="BE85" s="14">
        <f>BD85*VLOOKUP('Données projet'!$B$11,Paramètres!$A$1:$I$89,3,0)*VLOOKUP('Données projet'!$B$11,Paramètres!$A$1:$I$89,5,0)</f>
        <v>1.3301360013429075E-13</v>
      </c>
      <c r="BF85" s="14">
        <f t="shared" si="91"/>
        <v>1.9329766731057041E-12</v>
      </c>
      <c r="BG85" s="22">
        <f t="shared" si="61"/>
        <v>3.5982663925596575E-12</v>
      </c>
      <c r="BH85" s="62">
        <f t="shared" si="62"/>
        <v>271.50609163199061</v>
      </c>
      <c r="BI85" s="62">
        <f ca="1">AVERAGE(OFFSET($BH$3,0,0,'Données projet'!$E$11+1,1))-AVERAGE(OFFSET($H$3,0,0,'Données projet'!$E$11+1,1))</f>
        <v>306.25520286004314</v>
      </c>
      <c r="BJ85" s="62">
        <f t="shared" si="92"/>
        <v>283.28099819802776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3.1747811150183053E-7</v>
      </c>
      <c r="BS85" s="24">
        <f t="shared" si="63"/>
        <v>3.1747811150183053E-7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256.8000000000003</v>
      </c>
      <c r="O86" s="14">
        <f>N86*VLOOKUP('Données projet'!$B$9,Paramètres!$A$1:$I$89,3,0)*VLOOKUP('Données projet'!$B$9,Paramètres!$A$1:$I$89,5,0)</f>
        <v>232.35264000000026</v>
      </c>
      <c r="P86" s="14">
        <f t="shared" si="87"/>
        <v>56.791075613550355</v>
      </c>
      <c r="Q86" s="22">
        <f t="shared" si="54"/>
        <v>503.59197136026728</v>
      </c>
      <c r="R86" s="62">
        <f t="shared" si="55"/>
        <v>775.47671683737076</v>
      </c>
      <c r="S86" s="62">
        <f ca="1">AVERAGE(OFFSET($R$3,0,0,'Données projet'!$E$9+1,1))-AVERAGE(OFFSET($H$3,0,0,'Données projet'!$E$9+1,1))</f>
        <v>373.32387393685957</v>
      </c>
      <c r="T86" s="62">
        <f t="shared" si="88"/>
        <v>250.47702091764879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8.0648351926797442E-8</v>
      </c>
      <c r="AC86" s="24">
        <f t="shared" si="57"/>
        <v>8.0648351926797442E-8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256.8000000000003</v>
      </c>
      <c r="AJ86" s="14">
        <f>AI86*VLOOKUP('Données projet'!$B$10,Paramètres!$A$1:$I$89,3,0)*VLOOKUP('Données projet'!$B$10,Paramètres!$A$1:$I$89,5,0)</f>
        <v>244.37088000000026</v>
      </c>
      <c r="AK86" s="14">
        <f t="shared" si="89"/>
        <v>59.378956514447331</v>
      </c>
      <c r="AL86" s="22">
        <f t="shared" si="58"/>
        <v>529.03096526266279</v>
      </c>
      <c r="AM86" s="62">
        <f t="shared" si="59"/>
        <v>800.91571073976627</v>
      </c>
      <c r="AN86" s="62">
        <f ca="1">AVERAGE(OFFSET($AM$3,0,0,'Données projet'!$E$10+1,1))-AVERAGE(OFFSET($H$3,0,0,'Données projet'!$E$10+1,1))</f>
        <v>389.09361178264629</v>
      </c>
      <c r="AO86" s="62">
        <f t="shared" si="90"/>
        <v>260.29028006191822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8.4819818405769442E-8</v>
      </c>
      <c r="AX86" s="23">
        <f t="shared" si="60"/>
        <v>8.4819818405769442E-8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1.7053025658242404E-13</v>
      </c>
      <c r="BE86" s="14">
        <f>BD86*VLOOKUP('Données projet'!$B$11,Paramètres!$A$1:$I$89,3,0)*VLOOKUP('Données projet'!$B$11,Paramètres!$A$1:$I$89,5,0)</f>
        <v>1.3301360013429075E-13</v>
      </c>
      <c r="BF86" s="14">
        <f t="shared" si="91"/>
        <v>1.9329766731057041E-12</v>
      </c>
      <c r="BG86" s="22">
        <f t="shared" si="61"/>
        <v>3.5982663925596575E-12</v>
      </c>
      <c r="BH86" s="62">
        <f t="shared" si="62"/>
        <v>271.88474547710706</v>
      </c>
      <c r="BI86" s="62">
        <f ca="1">AVERAGE(OFFSET($BH$3,0,0,'Données projet'!$E$11+1,1))-AVERAGE(OFFSET($H$3,0,0,'Données projet'!$E$11+1,1))</f>
        <v>306.25520286004314</v>
      </c>
      <c r="BJ86" s="62">
        <f t="shared" si="92"/>
        <v>283.28099819802776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2.2449092552124323E-7</v>
      </c>
      <c r="BS86" s="24">
        <f t="shared" si="63"/>
        <v>2.2449092552124323E-7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262.40000000000032</v>
      </c>
      <c r="O87" s="14">
        <f>N87*VLOOKUP('Données projet'!$B$9,Paramètres!$A$1:$I$89,3,0)*VLOOKUP('Données projet'!$B$9,Paramètres!$A$1:$I$89,5,0)</f>
        <v>237.41952000000029</v>
      </c>
      <c r="P87" s="14">
        <f t="shared" si="87"/>
        <v>57.883978814320969</v>
      </c>
      <c r="Q87" s="22">
        <f t="shared" si="54"/>
        <v>514.32026043494284</v>
      </c>
      <c r="R87" s="62">
        <f t="shared" si="55"/>
        <v>786.57709095949315</v>
      </c>
      <c r="S87" s="62">
        <f ca="1">AVERAGE(OFFSET($R$3,0,0,'Données projet'!$E$9+1,1))-AVERAGE(OFFSET($H$3,0,0,'Données projet'!$E$9+1,1))</f>
        <v>373.32387393685957</v>
      </c>
      <c r="T87" s="62">
        <f t="shared" si="88"/>
        <v>250.47702091764879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5.7026996538957638E-8</v>
      </c>
      <c r="AC87" s="24">
        <f t="shared" si="57"/>
        <v>5.7026996538957638E-8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262.40000000000032</v>
      </c>
      <c r="AJ87" s="14">
        <f>AI87*VLOOKUP('Données projet'!$B$10,Paramètres!$A$1:$I$89,3,0)*VLOOKUP('Données projet'!$B$10,Paramètres!$A$1:$I$89,5,0)</f>
        <v>249.69984000000031</v>
      </c>
      <c r="AK87" s="14">
        <f t="shared" si="89"/>
        <v>60.52166161259801</v>
      </c>
      <c r="AL87" s="22">
        <f t="shared" si="58"/>
        <v>540.30244864194208</v>
      </c>
      <c r="AM87" s="62">
        <f t="shared" si="59"/>
        <v>812.55927916649239</v>
      </c>
      <c r="AN87" s="62">
        <f ca="1">AVERAGE(OFFSET($AM$3,0,0,'Données projet'!$E$10+1,1))-AVERAGE(OFFSET($H$3,0,0,'Données projet'!$E$10+1,1))</f>
        <v>389.09361178264629</v>
      </c>
      <c r="AO87" s="62">
        <f t="shared" si="90"/>
        <v>260.29028006191822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5.9976668773731108E-8</v>
      </c>
      <c r="AX87" s="23">
        <f t="shared" si="60"/>
        <v>5.9976668773731108E-8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1.7053025658242404E-13</v>
      </c>
      <c r="BE87" s="14">
        <f>BD87*VLOOKUP('Données projet'!$B$11,Paramètres!$A$1:$I$89,3,0)*VLOOKUP('Données projet'!$B$11,Paramètres!$A$1:$I$89,5,0)</f>
        <v>1.3301360013429075E-13</v>
      </c>
      <c r="BF87" s="14">
        <f t="shared" si="91"/>
        <v>1.9329766731057041E-12</v>
      </c>
      <c r="BG87" s="22">
        <f t="shared" si="61"/>
        <v>3.5982663925596575E-12</v>
      </c>
      <c r="BH87" s="62">
        <f t="shared" si="62"/>
        <v>272.25683052455389</v>
      </c>
      <c r="BI87" s="62">
        <f ca="1">AVERAGE(OFFSET($BH$3,0,0,'Données projet'!$E$11+1,1))-AVERAGE(OFFSET($H$3,0,0,'Données projet'!$E$11+1,1))</f>
        <v>306.25520286004314</v>
      </c>
      <c r="BJ87" s="62">
        <f t="shared" si="92"/>
        <v>283.28099819802776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1.5873905575091529E-7</v>
      </c>
      <c r="BS87" s="24">
        <f t="shared" si="63"/>
        <v>1.5873905575091529E-7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268.00000000000034</v>
      </c>
      <c r="O88" s="14">
        <f>N88*VLOOKUP('Données projet'!$B$9,Paramètres!$A$1:$I$89,3,0)*VLOOKUP('Données projet'!$B$9,Paramètres!$A$1:$I$89,5,0)</f>
        <v>242.48640000000032</v>
      </c>
      <c r="P88" s="14">
        <f t="shared" si="87"/>
        <v>58.974170235372526</v>
      </c>
      <c r="Q88" s="22">
        <f t="shared" si="54"/>
        <v>525.04382649327442</v>
      </c>
      <c r="R88" s="62">
        <f t="shared" si="55"/>
        <v>797.66628722155588</v>
      </c>
      <c r="S88" s="62">
        <f ca="1">AVERAGE(OFFSET($R$3,0,0,'Données projet'!$E$9+1,1))-AVERAGE(OFFSET($H$3,0,0,'Données projet'!$E$9+1,1))</f>
        <v>373.32387393685957</v>
      </c>
      <c r="T88" s="62">
        <f t="shared" si="88"/>
        <v>250.47702091764879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4.0324175963398721E-8</v>
      </c>
      <c r="AC88" s="24">
        <f t="shared" si="57"/>
        <v>4.0324175963398721E-8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268.00000000000034</v>
      </c>
      <c r="AJ88" s="14">
        <f>AI88*VLOOKUP('Données projet'!$B$10,Paramètres!$A$1:$I$89,3,0)*VLOOKUP('Données projet'!$B$10,Paramètres!$A$1:$I$89,5,0)</f>
        <v>255.02880000000036</v>
      </c>
      <c r="AK88" s="14">
        <f t="shared" si="89"/>
        <v>61.661531359449491</v>
      </c>
      <c r="AL88" s="22">
        <f t="shared" si="58"/>
        <v>551.56899378437504</v>
      </c>
      <c r="AM88" s="62">
        <f t="shared" si="59"/>
        <v>824.19145451265649</v>
      </c>
      <c r="AN88" s="62">
        <f ca="1">AVERAGE(OFFSET($AM$3,0,0,'Données projet'!$E$10+1,1))-AVERAGE(OFFSET($H$3,0,0,'Données projet'!$E$10+1,1))</f>
        <v>389.09361178264629</v>
      </c>
      <c r="AO88" s="62">
        <f t="shared" si="90"/>
        <v>260.29028006191822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4.2409909202884721E-8</v>
      </c>
      <c r="AX88" s="23">
        <f t="shared" si="60"/>
        <v>4.2409909202884721E-8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1.7053025658242404E-13</v>
      </c>
      <c r="BE88" s="14">
        <f>BD88*VLOOKUP('Données projet'!$B$11,Paramètres!$A$1:$I$89,3,0)*VLOOKUP('Données projet'!$B$11,Paramètres!$A$1:$I$89,5,0)</f>
        <v>1.3301360013429075E-13</v>
      </c>
      <c r="BF88" s="14">
        <f t="shared" si="91"/>
        <v>1.9329766731057041E-12</v>
      </c>
      <c r="BG88" s="22">
        <f t="shared" si="61"/>
        <v>3.5982663925596575E-12</v>
      </c>
      <c r="BH88" s="62">
        <f t="shared" si="62"/>
        <v>272.62246072828509</v>
      </c>
      <c r="BI88" s="62">
        <f ca="1">AVERAGE(OFFSET($BH$3,0,0,'Données projet'!$E$11+1,1))-AVERAGE(OFFSET($H$3,0,0,'Données projet'!$E$11+1,1))</f>
        <v>306.25520286004314</v>
      </c>
      <c r="BJ88" s="62">
        <f t="shared" si="92"/>
        <v>283.28099819802776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1.1224546276062163E-7</v>
      </c>
      <c r="BS88" s="24">
        <f t="shared" si="63"/>
        <v>1.1224546276062163E-7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5.6</v>
      </c>
      <c r="N89" s="14">
        <f>IF('Données projet'!$A$36&gt;35,N88+M89-V88,IF(A89&lt;'Données projet'!$A$36,$K$205^A89,IF(A89='Données projet'!$A$36,'Données projet'!$B$36,N88+M89-V88)))</f>
        <v>273.60000000000036</v>
      </c>
      <c r="O89" s="14">
        <f>N89*VLOOKUP('Données projet'!$B$9,Paramètres!$A$1:$I$89,3,0)*VLOOKUP('Données projet'!$B$9,Paramètres!$A$1:$I$89,5,0)</f>
        <v>247.55328000000031</v>
      </c>
      <c r="P89" s="14">
        <f t="shared" si="87"/>
        <v>60.061713068870304</v>
      </c>
      <c r="Q89" s="22">
        <f t="shared" si="54"/>
        <v>535.76277959494962</v>
      </c>
      <c r="R89" s="62">
        <f t="shared" si="55"/>
        <v>808.74452766035438</v>
      </c>
      <c r="S89" s="62">
        <f ca="1">AVERAGE(OFFSET($R$3,0,0,'Données projet'!$E$9+1,1))-AVERAGE(OFFSET($H$3,0,0,'Données projet'!$E$9+1,1))</f>
        <v>373.32387393685957</v>
      </c>
      <c r="T89" s="62">
        <f t="shared" si="88"/>
        <v>250.47702091764879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2.8513498269478819E-8</v>
      </c>
      <c r="AC89" s="24">
        <f t="shared" si="57"/>
        <v>2.8513498269478819E-8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5.6</v>
      </c>
      <c r="AI89" s="14">
        <f>IF('Données projet'!$A$62&gt;35,AI88+AH89-AQ88,IF(A89&lt;'Données projet'!$A$62,$AF$205^A89,IF(A89='Données projet'!$A$62,'Données projet'!$B$62,AI88+AH89-AQ88)))</f>
        <v>273.60000000000036</v>
      </c>
      <c r="AJ89" s="14">
        <f>AI89*VLOOKUP('Données projet'!$B$10,Paramètres!$A$1:$I$89,3,0)*VLOOKUP('Données projet'!$B$10,Paramètres!$A$1:$I$89,5,0)</f>
        <v>260.35776000000033</v>
      </c>
      <c r="AK89" s="14">
        <f t="shared" si="89"/>
        <v>62.798631826735914</v>
      </c>
      <c r="AL89" s="22">
        <f t="shared" si="58"/>
        <v>562.83071576489897</v>
      </c>
      <c r="AM89" s="62">
        <f t="shared" si="59"/>
        <v>835.81246383030361</v>
      </c>
      <c r="AN89" s="62">
        <f ca="1">AVERAGE(OFFSET($AM$3,0,0,'Données projet'!$E$10+1,1))-AVERAGE(OFFSET($H$3,0,0,'Données projet'!$E$10+1,1))</f>
        <v>389.09361178264629</v>
      </c>
      <c r="AO89" s="62">
        <f t="shared" si="90"/>
        <v>260.29028006191822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2.9988334386865554E-8</v>
      </c>
      <c r="AX89" s="23">
        <f t="shared" si="60"/>
        <v>2.9988334386865554E-8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1.7053025658242404E-13</v>
      </c>
      <c r="BE89" s="14">
        <f>BD89*VLOOKUP('Données projet'!$B$11,Paramètres!$A$1:$I$89,3,0)*VLOOKUP('Données projet'!$B$11,Paramètres!$A$1:$I$89,5,0)</f>
        <v>1.3301360013429075E-13</v>
      </c>
      <c r="BF89" s="14">
        <f t="shared" si="91"/>
        <v>1.9329766731057041E-12</v>
      </c>
      <c r="BG89" s="22">
        <f t="shared" si="61"/>
        <v>3.5982663925596575E-12</v>
      </c>
      <c r="BH89" s="62">
        <f t="shared" si="62"/>
        <v>272.98174806540828</v>
      </c>
      <c r="BI89" s="62">
        <f ca="1">AVERAGE(OFFSET($BH$3,0,0,'Données projet'!$E$11+1,1))-AVERAGE(OFFSET($H$3,0,0,'Données projet'!$E$11+1,1))</f>
        <v>306.25520286004314</v>
      </c>
      <c r="BJ89" s="62">
        <f t="shared" si="92"/>
        <v>283.28099819802776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7.9369527875457646E-8</v>
      </c>
      <c r="BS89" s="24">
        <f t="shared" si="63"/>
        <v>7.9369527875457646E-8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5.6</v>
      </c>
      <c r="N90" s="14">
        <f>IF('Données projet'!$A$36&gt;35,N89+M90-V89,IF(A90&lt;'Données projet'!$A$36,$K$205^A90,IF(A90='Données projet'!$A$36,'Données projet'!$B$36,N89+M90-V89)))</f>
        <v>279.20000000000039</v>
      </c>
      <c r="O90" s="14">
        <f>N90*VLOOKUP('Données projet'!$B$9,Paramètres!$A$1:$I$89,3,0)*VLOOKUP('Données projet'!$B$9,Paramètres!$A$1:$I$89,5,0)</f>
        <v>252.62016000000034</v>
      </c>
      <c r="P90" s="14">
        <f t="shared" si="87"/>
        <v>61.146667772298876</v>
      </c>
      <c r="Q90" s="22">
        <f t="shared" si="54"/>
        <v>546.47722503675448</v>
      </c>
      <c r="R90" s="62">
        <f t="shared" si="55"/>
        <v>819.81202760722931</v>
      </c>
      <c r="S90" s="62">
        <f ca="1">AVERAGE(OFFSET($R$3,0,0,'Données projet'!$E$9+1,1))-AVERAGE(OFFSET($H$3,0,0,'Données projet'!$E$9+1,1))</f>
        <v>373.32387393685957</v>
      </c>
      <c r="T90" s="62">
        <f t="shared" si="88"/>
        <v>250.47702091764879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2.0162087981699361E-8</v>
      </c>
      <c r="AC90" s="24">
        <f t="shared" si="57"/>
        <v>2.0162087981699361E-8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5.6</v>
      </c>
      <c r="AI90" s="14">
        <f>IF('Données projet'!$A$62&gt;35,AI89+AH90-AQ89,IF(A90&lt;'Données projet'!$A$62,$AF$205^A90,IF(A90='Données projet'!$A$62,'Données projet'!$B$62,AI89+AH90-AQ89)))</f>
        <v>279.20000000000039</v>
      </c>
      <c r="AJ90" s="14">
        <f>AI90*VLOOKUP('Données projet'!$B$10,Paramètres!$A$1:$I$89,3,0)*VLOOKUP('Données projet'!$B$10,Paramètres!$A$1:$I$89,5,0)</f>
        <v>265.68672000000038</v>
      </c>
      <c r="AK90" s="14">
        <f t="shared" si="89"/>
        <v>63.93302622689508</v>
      </c>
      <c r="AL90" s="22">
        <f t="shared" si="58"/>
        <v>574.08772467850952</v>
      </c>
      <c r="AM90" s="62">
        <f t="shared" si="59"/>
        <v>847.42252724898435</v>
      </c>
      <c r="AN90" s="62">
        <f ca="1">AVERAGE(OFFSET($AM$3,0,0,'Données projet'!$E$10+1,1))-AVERAGE(OFFSET($H$3,0,0,'Données projet'!$E$10+1,1))</f>
        <v>389.09361178264629</v>
      </c>
      <c r="AO90" s="62">
        <f t="shared" si="90"/>
        <v>260.29028006191822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2.1204954601442361E-8</v>
      </c>
      <c r="AX90" s="23">
        <f t="shared" si="60"/>
        <v>2.1204954601442361E-8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1.7053025658242404E-13</v>
      </c>
      <c r="BE90" s="14">
        <f>BD90*VLOOKUP('Données projet'!$B$11,Paramètres!$A$1:$I$89,3,0)*VLOOKUP('Données projet'!$B$11,Paramètres!$A$1:$I$89,5,0)</f>
        <v>1.3301360013429075E-13</v>
      </c>
      <c r="BF90" s="14">
        <f t="shared" si="91"/>
        <v>1.9329766731057041E-12</v>
      </c>
      <c r="BG90" s="22">
        <f t="shared" si="61"/>
        <v>3.5982663925596575E-12</v>
      </c>
      <c r="BH90" s="62">
        <f t="shared" si="62"/>
        <v>273.33480257047842</v>
      </c>
      <c r="BI90" s="62">
        <f ca="1">AVERAGE(OFFSET($BH$3,0,0,'Données projet'!$E$11+1,1))-AVERAGE(OFFSET($H$3,0,0,'Données projet'!$E$11+1,1))</f>
        <v>306.25520286004314</v>
      </c>
      <c r="BJ90" s="62">
        <f t="shared" si="92"/>
        <v>283.28099819802776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5.6122731380310815E-8</v>
      </c>
      <c r="BS90" s="24">
        <f t="shared" si="63"/>
        <v>5.6122731380310815E-8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5.6</v>
      </c>
      <c r="N91" s="14">
        <f>IF('Données projet'!$A$36&gt;35,N90+M91-V90,IF(A91&lt;'Données projet'!$A$36,$K$205^A91,IF(A91='Données projet'!$A$36,'Données projet'!$B$36,N90+M91-V90)))</f>
        <v>284.80000000000041</v>
      </c>
      <c r="O91" s="14">
        <f>N91*VLOOKUP('Données projet'!$B$9,Paramètres!$A$1:$I$89,3,0)*VLOOKUP('Données projet'!$B$9,Paramètres!$A$1:$I$89,5,0)</f>
        <v>257.68704000000037</v>
      </c>
      <c r="P91" s="14">
        <f t="shared" si="87"/>
        <v>62.229092239243457</v>
      </c>
      <c r="Q91" s="22">
        <f t="shared" si="54"/>
        <v>557.18726365001623</v>
      </c>
      <c r="R91" s="62">
        <f t="shared" si="55"/>
        <v>830.86899601920993</v>
      </c>
      <c r="S91" s="62">
        <f ca="1">AVERAGE(OFFSET($R$3,0,0,'Données projet'!$E$9+1,1))-AVERAGE(OFFSET($H$3,0,0,'Données projet'!$E$9+1,1))</f>
        <v>373.32387393685957</v>
      </c>
      <c r="T91" s="62">
        <f t="shared" si="88"/>
        <v>250.47702091764879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1.425674913473941E-8</v>
      </c>
      <c r="AC91" s="24">
        <f t="shared" si="57"/>
        <v>1.425674913473941E-8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5.6</v>
      </c>
      <c r="AI91" s="14">
        <f>IF('Données projet'!$A$62&gt;35,AI90+AH91-AQ90,IF(A91&lt;'Données projet'!$A$62,$AF$205^A91,IF(A91='Données projet'!$A$62,'Données projet'!$B$62,AI90+AH91-AQ90)))</f>
        <v>284.80000000000041</v>
      </c>
      <c r="AJ91" s="14">
        <f>AI91*VLOOKUP('Données projet'!$B$10,Paramètres!$A$1:$I$89,3,0)*VLOOKUP('Données projet'!$B$10,Paramètres!$A$1:$I$89,5,0)</f>
        <v>271.01568000000037</v>
      </c>
      <c r="AK91" s="14">
        <f t="shared" si="89"/>
        <v>65.064775091632853</v>
      </c>
      <c r="AL91" s="22">
        <f t="shared" si="58"/>
        <v>585.34012595126114</v>
      </c>
      <c r="AM91" s="62">
        <f t="shared" si="59"/>
        <v>859.02185832045484</v>
      </c>
      <c r="AN91" s="62">
        <f ca="1">AVERAGE(OFFSET($AM$3,0,0,'Données projet'!$E$10+1,1))-AVERAGE(OFFSET($H$3,0,0,'Données projet'!$E$10+1,1))</f>
        <v>389.09361178264629</v>
      </c>
      <c r="AO91" s="62">
        <f t="shared" si="90"/>
        <v>260.29028006191822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1.4994167193432777E-8</v>
      </c>
      <c r="AX91" s="23">
        <f t="shared" si="60"/>
        <v>1.4994167193432777E-8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1.7053025658242404E-13</v>
      </c>
      <c r="BE91" s="14">
        <f>BD91*VLOOKUP('Données projet'!$B$11,Paramètres!$A$1:$I$89,3,0)*VLOOKUP('Données projet'!$B$11,Paramètres!$A$1:$I$89,5,0)</f>
        <v>1.3301360013429075E-13</v>
      </c>
      <c r="BF91" s="14">
        <f t="shared" si="91"/>
        <v>1.9329766731057041E-12</v>
      </c>
      <c r="BG91" s="22">
        <f t="shared" si="61"/>
        <v>3.5982663925596575E-12</v>
      </c>
      <c r="BH91" s="62">
        <f t="shared" si="62"/>
        <v>273.68173236919728</v>
      </c>
      <c r="BI91" s="62">
        <f ca="1">AVERAGE(OFFSET($BH$3,0,0,'Données projet'!$E$11+1,1))-AVERAGE(OFFSET($H$3,0,0,'Données projet'!$E$11+1,1))</f>
        <v>306.25520286004314</v>
      </c>
      <c r="BJ91" s="62">
        <f t="shared" si="92"/>
        <v>283.28099819802776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3.9684763937728823E-8</v>
      </c>
      <c r="BS91" s="24">
        <f t="shared" si="63"/>
        <v>3.9684763937728823E-8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5.6</v>
      </c>
      <c r="N92" s="14">
        <f>IF('Données projet'!$A$36&gt;35,N91+M92-V91,IF(A92&lt;'Données projet'!$A$36,$K$205^A92,IF(A92='Données projet'!$A$36,'Données projet'!$B$36,N91+M92-V91)))</f>
        <v>290.40000000000043</v>
      </c>
      <c r="O92" s="14">
        <f>N92*VLOOKUP('Données projet'!$B$9,Paramètres!$A$1:$I$89,3,0)*VLOOKUP('Données projet'!$B$9,Paramètres!$A$1:$I$89,5,0)</f>
        <v>262.75392000000039</v>
      </c>
      <c r="P92" s="14">
        <f t="shared" si="87"/>
        <v>63.309041956360382</v>
      </c>
      <c r="Q92" s="22">
        <f t="shared" si="54"/>
        <v>567.89299207399495</v>
      </c>
      <c r="R92" s="62">
        <f t="shared" si="55"/>
        <v>841.91563578551859</v>
      </c>
      <c r="S92" s="62">
        <f ca="1">AVERAGE(OFFSET($R$3,0,0,'Données projet'!$E$9+1,1))-AVERAGE(OFFSET($H$3,0,0,'Données projet'!$E$9+1,1))</f>
        <v>373.32387393685957</v>
      </c>
      <c r="T92" s="62">
        <f t="shared" si="88"/>
        <v>250.47702091764879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1.008104399084968E-8</v>
      </c>
      <c r="AC92" s="24">
        <f t="shared" si="57"/>
        <v>1.008104399084968E-8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5.6</v>
      </c>
      <c r="AI92" s="14">
        <f>IF('Données projet'!$A$62&gt;35,AI91+AH92-AQ91,IF(A92&lt;'Données projet'!$A$62,$AF$205^A92,IF(A92='Données projet'!$A$62,'Données projet'!$B$62,AI91+AH92-AQ91)))</f>
        <v>290.40000000000043</v>
      </c>
      <c r="AJ92" s="14">
        <f>AI92*VLOOKUP('Données projet'!$B$10,Paramètres!$A$1:$I$89,3,0)*VLOOKUP('Données projet'!$B$10,Paramètres!$A$1:$I$89,5,0)</f>
        <v>276.34464000000042</v>
      </c>
      <c r="AK92" s="14">
        <f t="shared" si="89"/>
        <v>66.1939364360463</v>
      </c>
      <c r="AL92" s="22">
        <f t="shared" si="58"/>
        <v>596.58802062611471</v>
      </c>
      <c r="AM92" s="62">
        <f t="shared" si="59"/>
        <v>870.61066433763835</v>
      </c>
      <c r="AN92" s="62">
        <f ca="1">AVERAGE(OFFSET($AM$3,0,0,'Données projet'!$E$10+1,1))-AVERAGE(OFFSET($H$3,0,0,'Données projet'!$E$10+1,1))</f>
        <v>389.09361178264629</v>
      </c>
      <c r="AO92" s="62">
        <f t="shared" si="90"/>
        <v>260.29028006191822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1.060247730072118E-8</v>
      </c>
      <c r="AX92" s="23">
        <f t="shared" si="60"/>
        <v>1.060247730072118E-8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1.7053025658242404E-13</v>
      </c>
      <c r="BE92" s="14">
        <f>BD92*VLOOKUP('Données projet'!$B$11,Paramètres!$A$1:$I$89,3,0)*VLOOKUP('Données projet'!$B$11,Paramètres!$A$1:$I$89,5,0)</f>
        <v>1.3301360013429075E-13</v>
      </c>
      <c r="BF92" s="14">
        <f t="shared" si="91"/>
        <v>1.9329766731057041E-12</v>
      </c>
      <c r="BG92" s="22">
        <f t="shared" si="61"/>
        <v>3.5982663925596575E-12</v>
      </c>
      <c r="BH92" s="62">
        <f t="shared" si="62"/>
        <v>274.02264371152717</v>
      </c>
      <c r="BI92" s="62">
        <f ca="1">AVERAGE(OFFSET($BH$3,0,0,'Données projet'!$E$11+1,1))-AVERAGE(OFFSET($H$3,0,0,'Données projet'!$E$11+1,1))</f>
        <v>306.25520286004314</v>
      </c>
      <c r="BJ92" s="62">
        <f t="shared" si="92"/>
        <v>283.28099819802776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2.8061365690155407E-8</v>
      </c>
      <c r="BS92" s="24">
        <f t="shared" si="63"/>
        <v>2.8061365690155407E-8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296</v>
      </c>
      <c r="L93" s="13">
        <f>VLOOKUP(A93,'Données projet'!$A$35:$I$55,9,0)</f>
        <v>5.6</v>
      </c>
      <c r="M93" s="13">
        <f t="array" ref="M93">INDEX(L:L,MIN(IF(ISNUMBER(L93:L289),ROW(L93:L289),"")))</f>
        <v>5.6</v>
      </c>
      <c r="N93" s="14">
        <f>IF('Données projet'!$A$36&gt;35,N92+M93-V92,IF(A93&lt;'Données projet'!$A$36,$K$205^A93,IF(A93='Données projet'!$A$36,'Données projet'!$B$36,N92+M93-V92)))</f>
        <v>296.00000000000045</v>
      </c>
      <c r="O93" s="14">
        <f>N93*VLOOKUP('Données projet'!$B$9,Paramètres!$A$1:$I$89,3,0)*VLOOKUP('Données projet'!$B$9,Paramètres!$A$1:$I$89,5,0)</f>
        <v>267.82080000000042</v>
      </c>
      <c r="P93" s="14">
        <f t="shared" si="87"/>
        <v>64.38657014789743</v>
      </c>
      <c r="Q93" s="22">
        <f t="shared" si="54"/>
        <v>578.59450300758874</v>
      </c>
      <c r="R93" s="62">
        <f t="shared" si="55"/>
        <v>852.95214401181647</v>
      </c>
      <c r="S93" s="62">
        <f ca="1">AVERAGE(OFFSET($R$3,0,0,'Données projet'!$E$9+1,1))-AVERAGE(OFFSET($H$3,0,0,'Données projet'!$E$9+1,1))</f>
        <v>373.32387393685957</v>
      </c>
      <c r="T93" s="62">
        <f t="shared" si="88"/>
        <v>250.47702091764879</v>
      </c>
      <c r="U93" s="16">
        <f>IF(ISNA(VLOOKUP(A93,'Données projet'!$A$35:$I$55,3,0)),0,VLOOKUP(A93,'Données projet'!$A$35:$I$55,3,0))</f>
        <v>8</v>
      </c>
      <c r="V93" s="16">
        <f>IF(ISNA(VLOOKUP(A93,'Données projet'!$A$35:$I$55,4,0)),0,VLOOKUP(A93,'Données projet'!$A$35:$I$55,4,0))</f>
        <v>42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7.1283745673697048E-9</v>
      </c>
      <c r="AC93" s="24">
        <f t="shared" si="57"/>
        <v>7.1283745673697048E-9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296</v>
      </c>
      <c r="AG93" s="13">
        <f>VLOOKUP(A93,'Données projet'!$A$61:$I$81,9,0)</f>
        <v>5.6</v>
      </c>
      <c r="AH93" s="13">
        <f t="array" ref="AH93">INDEX(AG:AG,MIN(IF(ISNUMBER(AG93:AG289),ROW(AG93:AG289),"")))</f>
        <v>5.6</v>
      </c>
      <c r="AI93" s="14">
        <f>IF('Données projet'!$A$62&gt;35,AI92+AH93-AQ92,IF(A93&lt;'Données projet'!$A$62,$AF$205^A93,IF(A93='Données projet'!$A$62,'Données projet'!$B$62,AI92+AH93-AQ92)))</f>
        <v>296.00000000000045</v>
      </c>
      <c r="AJ93" s="14">
        <f>AI93*VLOOKUP('Données projet'!$B$10,Paramètres!$A$1:$I$89,3,0)*VLOOKUP('Données projet'!$B$10,Paramètres!$A$1:$I$89,5,0)</f>
        <v>281.67360000000048</v>
      </c>
      <c r="AK93" s="14">
        <f t="shared" si="89"/>
        <v>67.320565909729012</v>
      </c>
      <c r="AL93" s="22">
        <f t="shared" si="58"/>
        <v>607.83150562611206</v>
      </c>
      <c r="AM93" s="62">
        <f t="shared" si="59"/>
        <v>882.18914663033979</v>
      </c>
      <c r="AN93" s="62">
        <f ca="1">AVERAGE(OFFSET($AM$3,0,0,'Données projet'!$E$10+1,1))-AVERAGE(OFFSET($H$3,0,0,'Données projet'!$E$10+1,1))</f>
        <v>389.09361178264629</v>
      </c>
      <c r="AO93" s="62">
        <f t="shared" si="90"/>
        <v>260.29028006191822</v>
      </c>
      <c r="AP93" s="16">
        <f>IF(ISNA(VLOOKUP(A93,'Données projet'!$A$61:$I$81,3,0)),0,VLOOKUP(A93,'Données projet'!$A$61:$I$81,3,0))</f>
        <v>8</v>
      </c>
      <c r="AQ93" s="16">
        <f>IF(ISNA(VLOOKUP(A93,'Données projet'!$A$61:$I$81,4,0)),0,VLOOKUP(A93,'Données projet'!$A$61:$I$81,4,0))</f>
        <v>42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7.4970835967163885E-9</v>
      </c>
      <c r="AX93" s="23">
        <f t="shared" si="60"/>
        <v>7.4970835967163885E-9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1.7053025658242404E-13</v>
      </c>
      <c r="BE93" s="14">
        <f>BD93*VLOOKUP('Données projet'!$B$11,Paramètres!$A$1:$I$89,3,0)*VLOOKUP('Données projet'!$B$11,Paramètres!$A$1:$I$89,5,0)</f>
        <v>1.3301360013429075E-13</v>
      </c>
      <c r="BF93" s="14">
        <f t="shared" si="91"/>
        <v>1.9329766731057041E-12</v>
      </c>
      <c r="BG93" s="22">
        <f t="shared" si="61"/>
        <v>3.5982663925596575E-12</v>
      </c>
      <c r="BH93" s="62">
        <f t="shared" si="62"/>
        <v>274.35764100423125</v>
      </c>
      <c r="BI93" s="62">
        <f ca="1">AVERAGE(OFFSET($BH$3,0,0,'Données projet'!$E$11+1,1))-AVERAGE(OFFSET($H$3,0,0,'Données projet'!$E$11+1,1))</f>
        <v>306.25520286004314</v>
      </c>
      <c r="BJ93" s="62">
        <f t="shared" si="92"/>
        <v>283.28099819802776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1.9842381968864411E-8</v>
      </c>
      <c r="BS93" s="24">
        <f t="shared" si="63"/>
        <v>1.9842381968864411E-8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4.9000000000000004</v>
      </c>
      <c r="N94" s="14">
        <f>IF('Données projet'!$A$36&gt;35,N93+M94-V93,IF(A94&lt;'Données projet'!$A$36,$K$205^A94,IF(A94='Données projet'!$A$36,'Données projet'!$B$36,N93+M94-V93)))</f>
        <v>258.90000000000043</v>
      </c>
      <c r="O94" s="14">
        <f>N94*VLOOKUP('Données projet'!$B$9,Paramètres!$A$1:$I$89,3,0)*VLOOKUP('Données projet'!$B$9,Paramètres!$A$1:$I$89,5,0)</f>
        <v>234.25272000000038</v>
      </c>
      <c r="P94" s="14">
        <f t="shared" si="87"/>
        <v>57.2012362311714</v>
      </c>
      <c r="Q94" s="22">
        <f t="shared" si="54"/>
        <v>507.61564043595746</v>
      </c>
      <c r="R94" s="62">
        <f t="shared" si="55"/>
        <v>782.30246727880251</v>
      </c>
      <c r="S94" s="62">
        <f ca="1">AVERAGE(OFFSET($R$3,0,0,'Données projet'!$E$9+1,1))-AVERAGE(OFFSET($H$3,0,0,'Données projet'!$E$9+1,1))</f>
        <v>373.32387393685957</v>
      </c>
      <c r="T94" s="62">
        <f t="shared" si="88"/>
        <v>250.47702091764879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5.0405219954248401E-9</v>
      </c>
      <c r="AC94" s="24">
        <f t="shared" si="57"/>
        <v>5.0405219954248401E-9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4.9000000000000004</v>
      </c>
      <c r="AI94" s="14">
        <f>IF('Données projet'!$A$62&gt;35,AI93+AH94-AQ93,IF(A94&lt;'Données projet'!$A$62,$AF$205^A94,IF(A94='Données projet'!$A$62,'Données projet'!$B$62,AI93+AH94-AQ93)))</f>
        <v>258.90000000000043</v>
      </c>
      <c r="AJ94" s="14">
        <f>AI94*VLOOKUP('Données projet'!$B$10,Paramètres!$A$1:$I$89,3,0)*VLOOKUP('Données projet'!$B$10,Paramètres!$A$1:$I$89,5,0)</f>
        <v>246.36924000000042</v>
      </c>
      <c r="AK94" s="14">
        <f t="shared" si="89"/>
        <v>59.807807512857565</v>
      </c>
      <c r="AL94" s="22">
        <f t="shared" si="58"/>
        <v>533.25835775156099</v>
      </c>
      <c r="AM94" s="62">
        <f t="shared" si="59"/>
        <v>807.9451845944061</v>
      </c>
      <c r="AN94" s="62">
        <f ca="1">AVERAGE(OFFSET($AM$3,0,0,'Données projet'!$E$10+1,1))-AVERAGE(OFFSET($H$3,0,0,'Données projet'!$E$10+1,1))</f>
        <v>389.09361178264629</v>
      </c>
      <c r="AO94" s="62">
        <f t="shared" si="90"/>
        <v>260.29028006191822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5.3012386503605901E-9</v>
      </c>
      <c r="AX94" s="23">
        <f t="shared" si="60"/>
        <v>5.3012386503605901E-9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1.7053025658242404E-13</v>
      </c>
      <c r="BE94" s="14">
        <f>BD94*VLOOKUP('Données projet'!$B$11,Paramètres!$A$1:$I$89,3,0)*VLOOKUP('Données projet'!$B$11,Paramètres!$A$1:$I$89,5,0)</f>
        <v>1.3301360013429075E-13</v>
      </c>
      <c r="BF94" s="14">
        <f t="shared" si="91"/>
        <v>1.9329766731057041E-12</v>
      </c>
      <c r="BG94" s="22">
        <f t="shared" si="61"/>
        <v>3.5982663925596575E-12</v>
      </c>
      <c r="BH94" s="62">
        <f t="shared" si="62"/>
        <v>274.68682684284863</v>
      </c>
      <c r="BI94" s="62">
        <f ca="1">AVERAGE(OFFSET($BH$3,0,0,'Données projet'!$E$11+1,1))-AVERAGE(OFFSET($H$3,0,0,'Données projet'!$E$11+1,1))</f>
        <v>306.25520286004314</v>
      </c>
      <c r="BJ94" s="62">
        <f t="shared" si="92"/>
        <v>283.28099819802776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1.4030682845077704E-8</v>
      </c>
      <c r="BS94" s="24">
        <f t="shared" si="63"/>
        <v>1.4030682845077704E-8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4.9000000000000004</v>
      </c>
      <c r="N95" s="14">
        <f>IF('Données projet'!$A$36&gt;35,N94+M95-V94,IF(A95&lt;'Données projet'!$A$36,$K$205^A95,IF(A95='Données projet'!$A$36,'Données projet'!$B$36,N94+M95-V94)))</f>
        <v>263.80000000000041</v>
      </c>
      <c r="O95" s="14">
        <f>N95*VLOOKUP('Données projet'!$B$9,Paramètres!$A$1:$I$89,3,0)*VLOOKUP('Données projet'!$B$9,Paramètres!$A$1:$I$89,5,0)</f>
        <v>238.68624000000034</v>
      </c>
      <c r="P95" s="14">
        <f t="shared" si="87"/>
        <v>58.156778382060978</v>
      </c>
      <c r="Q95" s="22">
        <f t="shared" si="54"/>
        <v>517.00159034875685</v>
      </c>
      <c r="R95" s="62">
        <f t="shared" si="55"/>
        <v>792.01189239186851</v>
      </c>
      <c r="S95" s="62">
        <f ca="1">AVERAGE(OFFSET($R$3,0,0,'Données projet'!$E$9+1,1))-AVERAGE(OFFSET($H$3,0,0,'Données projet'!$E$9+1,1))</f>
        <v>373.32387393685957</v>
      </c>
      <c r="T95" s="62">
        <f t="shared" si="88"/>
        <v>250.47702091764879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3.5641872836848524E-9</v>
      </c>
      <c r="AC95" s="24">
        <f t="shared" si="57"/>
        <v>3.5641872836848524E-9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4.9000000000000004</v>
      </c>
      <c r="AI95" s="14">
        <f>IF('Données projet'!$A$62&gt;35,AI94+AH95-AQ94,IF(A95&lt;'Données projet'!$A$62,$AF$205^A95,IF(A95='Données projet'!$A$62,'Données projet'!$B$62,AI94+AH95-AQ94)))</f>
        <v>263.80000000000041</v>
      </c>
      <c r="AJ95" s="14">
        <f>AI95*VLOOKUP('Données projet'!$B$10,Paramètres!$A$1:$I$89,3,0)*VLOOKUP('Données projet'!$B$10,Paramètres!$A$1:$I$89,5,0)</f>
        <v>251.03208000000038</v>
      </c>
      <c r="AK95" s="14">
        <f t="shared" si="89"/>
        <v>60.806892231933716</v>
      </c>
      <c r="AL95" s="22">
        <f t="shared" si="58"/>
        <v>543.1195433039519</v>
      </c>
      <c r="AM95" s="62">
        <f t="shared" si="59"/>
        <v>818.12984534706356</v>
      </c>
      <c r="AN95" s="62">
        <f ca="1">AVERAGE(OFFSET($AM$3,0,0,'Données projet'!$E$10+1,1))-AVERAGE(OFFSET($H$3,0,0,'Données projet'!$E$10+1,1))</f>
        <v>389.09361178264629</v>
      </c>
      <c r="AO95" s="62">
        <f t="shared" si="90"/>
        <v>260.29028006191822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3.7485417983581943E-9</v>
      </c>
      <c r="AX95" s="23">
        <f t="shared" si="60"/>
        <v>3.7485417983581943E-9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1.7053025658242404E-13</v>
      </c>
      <c r="BE95" s="14">
        <f>BD95*VLOOKUP('Données projet'!$B$11,Paramètres!$A$1:$I$89,3,0)*VLOOKUP('Données projet'!$B$11,Paramètres!$A$1:$I$89,5,0)</f>
        <v>1.3301360013429075E-13</v>
      </c>
      <c r="BF95" s="14">
        <f t="shared" si="91"/>
        <v>1.9329766731057041E-12</v>
      </c>
      <c r="BG95" s="22">
        <f t="shared" si="61"/>
        <v>3.5982663925596575E-12</v>
      </c>
      <c r="BH95" s="62">
        <f t="shared" si="62"/>
        <v>275.0103020431153</v>
      </c>
      <c r="BI95" s="62">
        <f ca="1">AVERAGE(OFFSET($BH$3,0,0,'Données projet'!$E$11+1,1))-AVERAGE(OFFSET($H$3,0,0,'Données projet'!$E$11+1,1))</f>
        <v>306.25520286004314</v>
      </c>
      <c r="BJ95" s="62">
        <f t="shared" si="92"/>
        <v>283.28099819802776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9.9211909844322057E-9</v>
      </c>
      <c r="BS95" s="24">
        <f t="shared" si="63"/>
        <v>9.9211909844322057E-9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4.9000000000000004</v>
      </c>
      <c r="N96" s="14">
        <f>IF('Données projet'!$A$36&gt;35,N95+M96-V95,IF(A96&lt;'Données projet'!$A$36,$K$205^A96,IF(A96='Données projet'!$A$36,'Données projet'!$B$36,N95+M96-V95)))</f>
        <v>268.70000000000039</v>
      </c>
      <c r="O96" s="14">
        <f>N96*VLOOKUP('Données projet'!$B$9,Paramètres!$A$1:$I$89,3,0)*VLOOKUP('Données projet'!$B$9,Paramètres!$A$1:$I$89,5,0)</f>
        <v>243.11976000000033</v>
      </c>
      <c r="P96" s="14">
        <f t="shared" si="87"/>
        <v>59.110256668778582</v>
      </c>
      <c r="Q96" s="22">
        <f t="shared" si="54"/>
        <v>526.38394569812317</v>
      </c>
      <c r="R96" s="62">
        <f t="shared" si="55"/>
        <v>801.71211136995908</v>
      </c>
      <c r="S96" s="62">
        <f ca="1">AVERAGE(OFFSET($R$3,0,0,'Données projet'!$E$9+1,1))-AVERAGE(OFFSET($H$3,0,0,'Données projet'!$E$9+1,1))</f>
        <v>373.32387393685957</v>
      </c>
      <c r="T96" s="62">
        <f t="shared" si="88"/>
        <v>250.47702091764879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2.5202609977124201E-9</v>
      </c>
      <c r="AC96" s="24">
        <f t="shared" si="57"/>
        <v>2.5202609977124201E-9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4.9000000000000004</v>
      </c>
      <c r="AI96" s="14">
        <f>IF('Données projet'!$A$62&gt;35,AI95+AH96-AQ95,IF(A96&lt;'Données projet'!$A$62,$AF$205^A96,IF(A96='Données projet'!$A$62,'Données projet'!$B$62,AI95+AH96-AQ95)))</f>
        <v>268.70000000000039</v>
      </c>
      <c r="AJ96" s="14">
        <f>AI96*VLOOKUP('Données projet'!$B$10,Paramètres!$A$1:$I$89,3,0)*VLOOKUP('Données projet'!$B$10,Paramètres!$A$1:$I$89,5,0)</f>
        <v>255.69492000000039</v>
      </c>
      <c r="AK96" s="14">
        <f t="shared" si="89"/>
        <v>61.803819039760597</v>
      </c>
      <c r="AL96" s="22">
        <f t="shared" si="58"/>
        <v>552.97697049425039</v>
      </c>
      <c r="AM96" s="62">
        <f t="shared" si="59"/>
        <v>828.30513616608641</v>
      </c>
      <c r="AN96" s="62">
        <f ca="1">AVERAGE(OFFSET($AM$3,0,0,'Données projet'!$E$10+1,1))-AVERAGE(OFFSET($H$3,0,0,'Données projet'!$E$10+1,1))</f>
        <v>389.09361178264629</v>
      </c>
      <c r="AO96" s="62">
        <f t="shared" si="90"/>
        <v>260.29028006191822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2.6506193251802951E-9</v>
      </c>
      <c r="AX96" s="23">
        <f t="shared" si="60"/>
        <v>2.6506193251802951E-9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1.7053025658242404E-13</v>
      </c>
      <c r="BE96" s="14">
        <f>BD96*VLOOKUP('Données projet'!$B$11,Paramètres!$A$1:$I$89,3,0)*VLOOKUP('Données projet'!$B$11,Paramètres!$A$1:$I$89,5,0)</f>
        <v>1.3301360013429075E-13</v>
      </c>
      <c r="BF96" s="14">
        <f t="shared" si="91"/>
        <v>1.9329766731057041E-12</v>
      </c>
      <c r="BG96" s="22">
        <f t="shared" si="61"/>
        <v>3.5982663925596575E-12</v>
      </c>
      <c r="BH96" s="62">
        <f t="shared" si="62"/>
        <v>275.32816567183954</v>
      </c>
      <c r="BI96" s="62">
        <f ca="1">AVERAGE(OFFSET($BH$3,0,0,'Données projet'!$E$11+1,1))-AVERAGE(OFFSET($H$3,0,0,'Données projet'!$E$11+1,1))</f>
        <v>306.25520286004314</v>
      </c>
      <c r="BJ96" s="62">
        <f t="shared" si="92"/>
        <v>283.28099819802776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7.0153414225388518E-9</v>
      </c>
      <c r="BS96" s="24">
        <f t="shared" si="63"/>
        <v>7.0153414225388518E-9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4.9000000000000004</v>
      </c>
      <c r="N97" s="14">
        <f>IF('Données projet'!$A$36&gt;35,N96+M97-V96,IF(A97&lt;'Données projet'!$A$36,$K$205^A97,IF(A97='Données projet'!$A$36,'Données projet'!$B$36,N96+M97-V96)))</f>
        <v>273.60000000000036</v>
      </c>
      <c r="O97" s="14">
        <f>N97*VLOOKUP('Données projet'!$B$9,Paramètres!$A$1:$I$89,3,0)*VLOOKUP('Données projet'!$B$9,Paramètres!$A$1:$I$89,5,0)</f>
        <v>247.55328000000031</v>
      </c>
      <c r="P97" s="14">
        <f t="shared" si="87"/>
        <v>60.061713068870304</v>
      </c>
      <c r="Q97" s="22">
        <f t="shared" si="54"/>
        <v>535.76277959494962</v>
      </c>
      <c r="R97" s="62">
        <f t="shared" si="55"/>
        <v>811.40329467218817</v>
      </c>
      <c r="S97" s="62">
        <f ca="1">AVERAGE(OFFSET($R$3,0,0,'Données projet'!$E$9+1,1))-AVERAGE(OFFSET($H$3,0,0,'Données projet'!$E$9+1,1))</f>
        <v>373.32387393685957</v>
      </c>
      <c r="T97" s="62">
        <f t="shared" si="88"/>
        <v>250.47702091764879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1.7820936418424262E-9</v>
      </c>
      <c r="AC97" s="24">
        <f t="shared" si="57"/>
        <v>1.7820936418424262E-9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4.9000000000000004</v>
      </c>
      <c r="AI97" s="14">
        <f>IF('Données projet'!$A$62&gt;35,AI96+AH97-AQ96,IF(A97&lt;'Données projet'!$A$62,$AF$205^A97,IF(A97='Données projet'!$A$62,'Données projet'!$B$62,AI96+AH97-AQ96)))</f>
        <v>273.60000000000036</v>
      </c>
      <c r="AJ97" s="14">
        <f>AI97*VLOOKUP('Données projet'!$B$10,Paramètres!$A$1:$I$89,3,0)*VLOOKUP('Données projet'!$B$10,Paramètres!$A$1:$I$89,5,0)</f>
        <v>260.35776000000033</v>
      </c>
      <c r="AK97" s="14">
        <f t="shared" si="89"/>
        <v>62.798631826735914</v>
      </c>
      <c r="AL97" s="22">
        <f t="shared" si="58"/>
        <v>562.83071576489897</v>
      </c>
      <c r="AM97" s="62">
        <f t="shared" si="59"/>
        <v>838.4712308421374</v>
      </c>
      <c r="AN97" s="62">
        <f ca="1">AVERAGE(OFFSET($AM$3,0,0,'Données projet'!$E$10+1,1))-AVERAGE(OFFSET($H$3,0,0,'Données projet'!$E$10+1,1))</f>
        <v>389.09361178264629</v>
      </c>
      <c r="AO97" s="62">
        <f t="shared" si="90"/>
        <v>260.29028006191822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1.8742708991790971E-9</v>
      </c>
      <c r="AX97" s="23">
        <f t="shared" si="60"/>
        <v>1.8742708991790971E-9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1.7053025658242404E-13</v>
      </c>
      <c r="BE97" s="14">
        <f>BD97*VLOOKUP('Données projet'!$B$11,Paramètres!$A$1:$I$89,3,0)*VLOOKUP('Données projet'!$B$11,Paramètres!$A$1:$I$89,5,0)</f>
        <v>1.3301360013429075E-13</v>
      </c>
      <c r="BF97" s="14">
        <f t="shared" si="91"/>
        <v>1.9329766731057041E-12</v>
      </c>
      <c r="BG97" s="22">
        <f t="shared" si="61"/>
        <v>3.5982663925596575E-12</v>
      </c>
      <c r="BH97" s="62">
        <f t="shared" si="62"/>
        <v>275.64051507724207</v>
      </c>
      <c r="BI97" s="62">
        <f ca="1">AVERAGE(OFFSET($BH$3,0,0,'Données projet'!$E$11+1,1))-AVERAGE(OFFSET($H$3,0,0,'Données projet'!$E$11+1,1))</f>
        <v>306.25520286004314</v>
      </c>
      <c r="BJ97" s="62">
        <f t="shared" si="92"/>
        <v>283.28099819802776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4.9605954922161029E-9</v>
      </c>
      <c r="BS97" s="24">
        <f t="shared" si="63"/>
        <v>4.9605954922161029E-9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4.9000000000000004</v>
      </c>
      <c r="N98" s="14">
        <f>IF('Données projet'!$A$36&gt;35,N97+M98-V97,IF(A98&lt;'Données projet'!$A$36,$K$205^A98,IF(A98='Données projet'!$A$36,'Données projet'!$B$36,N97+M98-V97)))</f>
        <v>278.50000000000034</v>
      </c>
      <c r="O98" s="14">
        <f>N98*VLOOKUP('Données projet'!$B$9,Paramètres!$A$1:$I$89,3,0)*VLOOKUP('Données projet'!$B$9,Paramètres!$A$1:$I$89,5,0)</f>
        <v>251.98680000000033</v>
      </c>
      <c r="P98" s="14">
        <f t="shared" si="87"/>
        <v>61.011187970195103</v>
      </c>
      <c r="Q98" s="22">
        <f t="shared" si="54"/>
        <v>545.13816238142374</v>
      </c>
      <c r="R98" s="62">
        <f t="shared" si="55"/>
        <v>821.08560830018973</v>
      </c>
      <c r="S98" s="62">
        <f ca="1">AVERAGE(OFFSET($R$3,0,0,'Données projet'!$E$9+1,1))-AVERAGE(OFFSET($H$3,0,0,'Données projet'!$E$9+1,1))</f>
        <v>373.32387393685957</v>
      </c>
      <c r="T98" s="62">
        <f t="shared" si="88"/>
        <v>250.47702091764879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1.26013049885621E-9</v>
      </c>
      <c r="AC98" s="24">
        <f t="shared" si="57"/>
        <v>1.26013049885621E-9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4.9000000000000004</v>
      </c>
      <c r="AI98" s="14">
        <f>IF('Données projet'!$A$62&gt;35,AI97+AH98-AQ97,IF(A98&lt;'Données projet'!$A$62,$AF$205^A98,IF(A98='Données projet'!$A$62,'Données projet'!$B$62,AI97+AH98-AQ97)))</f>
        <v>278.50000000000034</v>
      </c>
      <c r="AJ98" s="14">
        <f>AI98*VLOOKUP('Données projet'!$B$10,Paramètres!$A$1:$I$89,3,0)*VLOOKUP('Données projet'!$B$10,Paramètres!$A$1:$I$89,5,0)</f>
        <v>265.02060000000034</v>
      </c>
      <c r="AK98" s="14">
        <f t="shared" si="89"/>
        <v>63.791372821130274</v>
      </c>
      <c r="AL98" s="22">
        <f t="shared" si="58"/>
        <v>572.68085266346907</v>
      </c>
      <c r="AM98" s="62">
        <f t="shared" si="59"/>
        <v>848.62829858223495</v>
      </c>
      <c r="AN98" s="62">
        <f ca="1">AVERAGE(OFFSET($AM$3,0,0,'Données projet'!$E$10+1,1))-AVERAGE(OFFSET($H$3,0,0,'Données projet'!$E$10+1,1))</f>
        <v>389.09361178264629</v>
      </c>
      <c r="AO98" s="62">
        <f t="shared" si="90"/>
        <v>260.29028006191822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1.3253096625901475E-9</v>
      </c>
      <c r="AX98" s="23">
        <f t="shared" si="60"/>
        <v>1.3253096625901475E-9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1.7053025658242404E-13</v>
      </c>
      <c r="BE98" s="14">
        <f>BD98*VLOOKUP('Données projet'!$B$11,Paramètres!$A$1:$I$89,3,0)*VLOOKUP('Données projet'!$B$11,Paramètres!$A$1:$I$89,5,0)</f>
        <v>1.3301360013429075E-13</v>
      </c>
      <c r="BF98" s="14">
        <f t="shared" si="91"/>
        <v>1.9329766731057041E-12</v>
      </c>
      <c r="BG98" s="22">
        <f t="shared" si="61"/>
        <v>3.5982663925596575E-12</v>
      </c>
      <c r="BH98" s="62">
        <f t="shared" si="62"/>
        <v>275.94744591876952</v>
      </c>
      <c r="BI98" s="62">
        <f ca="1">AVERAGE(OFFSET($BH$3,0,0,'Données projet'!$E$11+1,1))-AVERAGE(OFFSET($H$3,0,0,'Données projet'!$E$11+1,1))</f>
        <v>306.25520286004314</v>
      </c>
      <c r="BJ98" s="62">
        <f t="shared" si="92"/>
        <v>283.28099819802776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3.5076707112694259E-9</v>
      </c>
      <c r="BS98" s="24">
        <f t="shared" si="63"/>
        <v>3.5076707112694259E-9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4.9000000000000004</v>
      </c>
      <c r="N99" s="14">
        <f>IF('Données projet'!$A$36&gt;35,N98+M99-V98,IF(A99&lt;'Données projet'!$A$36,$K$205^A99,IF(A99='Données projet'!$A$36,'Données projet'!$B$36,N98+M99-V98)))</f>
        <v>283.40000000000032</v>
      </c>
      <c r="O99" s="14">
        <f>N99*VLOOKUP('Données projet'!$B$9,Paramètres!$A$1:$I$89,3,0)*VLOOKUP('Données projet'!$B$9,Paramètres!$A$1:$I$89,5,0)</f>
        <v>256.42032000000029</v>
      </c>
      <c r="P99" s="14">
        <f t="shared" si="87"/>
        <v>61.958720258016967</v>
      </c>
      <c r="Q99" s="22">
        <f t="shared" ref="Q99:Q130" si="107">(O99+P99)*0.475*44/12</f>
        <v>554.51016178271334</v>
      </c>
      <c r="R99" s="62">
        <f t="shared" si="55"/>
        <v>830.75921397910076</v>
      </c>
      <c r="S99" s="62">
        <f ca="1">AVERAGE(OFFSET($R$3,0,0,'Données projet'!$E$9+1,1))-AVERAGE(OFFSET($H$3,0,0,'Données projet'!$E$9+1,1))</f>
        <v>373.32387393685957</v>
      </c>
      <c r="T99" s="62">
        <f t="shared" si="88"/>
        <v>250.47702091764879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8.910468209212131E-10</v>
      </c>
      <c r="AC99" s="24">
        <f t="shared" si="57"/>
        <v>8.910468209212131E-10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4.9000000000000004</v>
      </c>
      <c r="AI99" s="14">
        <f>IF('Données projet'!$A$62&gt;35,AI98+AH99-AQ98,IF(A99&lt;'Données projet'!$A$62,$AF$205^A99,IF(A99='Données projet'!$A$62,'Données projet'!$B$62,AI98+AH99-AQ98)))</f>
        <v>283.40000000000032</v>
      </c>
      <c r="AJ99" s="14">
        <f>AI99*VLOOKUP('Données projet'!$B$10,Paramètres!$A$1:$I$89,3,0)*VLOOKUP('Données projet'!$B$10,Paramètres!$A$1:$I$89,5,0)</f>
        <v>269.6834400000003</v>
      </c>
      <c r="AK99" s="14">
        <f t="shared" si="89"/>
        <v>64.782082680148775</v>
      </c>
      <c r="AL99" s="22">
        <f t="shared" si="58"/>
        <v>582.52745200125969</v>
      </c>
      <c r="AM99" s="62">
        <f t="shared" si="59"/>
        <v>858.77650419764711</v>
      </c>
      <c r="AN99" s="62">
        <f ca="1">AVERAGE(OFFSET($AM$3,0,0,'Données projet'!$E$10+1,1))-AVERAGE(OFFSET($H$3,0,0,'Données projet'!$E$10+1,1))</f>
        <v>389.09361178264629</v>
      </c>
      <c r="AO99" s="62">
        <f t="shared" si="90"/>
        <v>260.29028006191822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9.3713544958954856E-10</v>
      </c>
      <c r="AX99" s="23">
        <f t="shared" si="60"/>
        <v>9.3713544958954856E-10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1.7053025658242404E-13</v>
      </c>
      <c r="BE99" s="14">
        <f>BD99*VLOOKUP('Données projet'!$B$11,Paramètres!$A$1:$I$89,3,0)*VLOOKUP('Données projet'!$B$11,Paramètres!$A$1:$I$89,5,0)</f>
        <v>1.3301360013429075E-13</v>
      </c>
      <c r="BF99" s="14">
        <f t="shared" si="91"/>
        <v>1.9329766731057041E-12</v>
      </c>
      <c r="BG99" s="22">
        <f t="shared" si="61"/>
        <v>3.5982663925596575E-12</v>
      </c>
      <c r="BH99" s="62">
        <f t="shared" si="62"/>
        <v>276.24905219639101</v>
      </c>
      <c r="BI99" s="62">
        <f ca="1">AVERAGE(OFFSET($BH$3,0,0,'Données projet'!$E$11+1,1))-AVERAGE(OFFSET($H$3,0,0,'Données projet'!$E$11+1,1))</f>
        <v>306.25520286004314</v>
      </c>
      <c r="BJ99" s="62">
        <f t="shared" si="92"/>
        <v>283.28099819802776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2.4802977461080514E-9</v>
      </c>
      <c r="BS99" s="24">
        <f t="shared" si="63"/>
        <v>2.4802977461080514E-9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4.9000000000000004</v>
      </c>
      <c r="N100" s="14">
        <f>IF('Données projet'!$A$36&gt;35,N99+M100-V99,IF(A100&lt;'Données projet'!$A$36,$K$205^A100,IF(A100='Données projet'!$A$36,'Données projet'!$B$36,N99+M100-V99)))</f>
        <v>288.3000000000003</v>
      </c>
      <c r="O100" s="14">
        <f>N100*VLOOKUP('Données projet'!$B$9,Paramètres!$A$1:$I$89,3,0)*VLOOKUP('Données projet'!$B$9,Paramètres!$A$1:$I$89,5,0)</f>
        <v>260.85384000000028</v>
      </c>
      <c r="P100" s="14">
        <f t="shared" si="87"/>
        <v>62.90434739590382</v>
      </c>
      <c r="Q100" s="22">
        <f t="shared" si="107"/>
        <v>563.87884304786633</v>
      </c>
      <c r="R100" s="62">
        <f t="shared" si="55"/>
        <v>840.42426932724914</v>
      </c>
      <c r="S100" s="62">
        <f ca="1">AVERAGE(OFFSET($R$3,0,0,'Données projet'!$E$9+1,1))-AVERAGE(OFFSET($H$3,0,0,'Données projet'!$E$9+1,1))</f>
        <v>373.32387393685957</v>
      </c>
      <c r="T100" s="62">
        <f t="shared" si="88"/>
        <v>250.47702091764879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6.3006524942810502E-10</v>
      </c>
      <c r="AC100" s="24">
        <f t="shared" si="57"/>
        <v>6.3006524942810502E-10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4.9000000000000004</v>
      </c>
      <c r="AI100" s="14">
        <f>IF('Données projet'!$A$62&gt;35,AI99+AH100-AQ99,IF(A100&lt;'Données projet'!$A$62,$AF$205^A100,IF(A100='Données projet'!$A$62,'Données projet'!$B$62,AI99+AH100-AQ99)))</f>
        <v>288.3000000000003</v>
      </c>
      <c r="AJ100" s="14">
        <f>AI100*VLOOKUP('Données projet'!$B$10,Paramètres!$A$1:$I$89,3,0)*VLOOKUP('Données projet'!$B$10,Paramètres!$A$1:$I$89,5,0)</f>
        <v>274.34628000000026</v>
      </c>
      <c r="AK100" s="14">
        <f t="shared" si="89"/>
        <v>65.770800574515732</v>
      </c>
      <c r="AL100" s="22">
        <f t="shared" si="58"/>
        <v>592.37058200061529</v>
      </c>
      <c r="AM100" s="62">
        <f t="shared" si="59"/>
        <v>868.9160082799981</v>
      </c>
      <c r="AN100" s="62">
        <f ca="1">AVERAGE(OFFSET($AM$3,0,0,'Données projet'!$E$10+1,1))-AVERAGE(OFFSET($H$3,0,0,'Données projet'!$E$10+1,1))</f>
        <v>389.09361178264629</v>
      </c>
      <c r="AO100" s="62">
        <f t="shared" si="90"/>
        <v>260.29028006191822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6.6265483129507377E-10</v>
      </c>
      <c r="AX100" s="23">
        <f t="shared" si="60"/>
        <v>6.6265483129507377E-10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1.7053025658242404E-13</v>
      </c>
      <c r="BE100" s="14">
        <f>BD100*VLOOKUP('Données projet'!$B$11,Paramètres!$A$1:$I$89,3,0)*VLOOKUP('Données projet'!$B$11,Paramètres!$A$1:$I$89,5,0)</f>
        <v>1.3301360013429075E-13</v>
      </c>
      <c r="BF100" s="14">
        <f t="shared" si="91"/>
        <v>1.9329766731057041E-12</v>
      </c>
      <c r="BG100" s="22">
        <f t="shared" si="61"/>
        <v>3.5982663925596575E-12</v>
      </c>
      <c r="BH100" s="62">
        <f t="shared" si="62"/>
        <v>276.54542627938639</v>
      </c>
      <c r="BI100" s="62">
        <f ca="1">AVERAGE(OFFSET($BH$3,0,0,'Données projet'!$E$11+1,1))-AVERAGE(OFFSET($H$3,0,0,'Données projet'!$E$11+1,1))</f>
        <v>306.25520286004314</v>
      </c>
      <c r="BJ100" s="62">
        <f t="shared" si="92"/>
        <v>283.28099819802776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1.753835355634713E-9</v>
      </c>
      <c r="BS100" s="24">
        <f t="shared" si="63"/>
        <v>1.753835355634713E-9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4.9000000000000004</v>
      </c>
      <c r="N101" s="14">
        <f>IF('Données projet'!$A$36&gt;35,N100+M101-V100,IF(A101&lt;'Données projet'!$A$36,$K$205^A101,IF(A101='Données projet'!$A$36,'Données projet'!$B$36,N100+M101-V100)))</f>
        <v>293.20000000000027</v>
      </c>
      <c r="O101" s="14">
        <f>N101*VLOOKUP('Données projet'!$B$9,Paramètres!$A$1:$I$89,3,0)*VLOOKUP('Données projet'!$B$9,Paramètres!$A$1:$I$89,5,0)</f>
        <v>265.28736000000026</v>
      </c>
      <c r="P101" s="14">
        <f t="shared" si="87"/>
        <v>63.848105500970064</v>
      </c>
      <c r="Q101" s="22">
        <f t="shared" si="107"/>
        <v>573.24426908085661</v>
      </c>
      <c r="R101" s="62">
        <f t="shared" si="55"/>
        <v>850.08092801548798</v>
      </c>
      <c r="S101" s="62">
        <f ca="1">AVERAGE(OFFSET($R$3,0,0,'Données projet'!$E$9+1,1))-AVERAGE(OFFSET($H$3,0,0,'Données projet'!$E$9+1,1))</f>
        <v>373.32387393685957</v>
      </c>
      <c r="T101" s="62">
        <f t="shared" si="88"/>
        <v>250.47702091764879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4.4552341046060655E-10</v>
      </c>
      <c r="AC101" s="24">
        <f t="shared" si="57"/>
        <v>4.4552341046060655E-10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4.9000000000000004</v>
      </c>
      <c r="AI101" s="14">
        <f>IF('Données projet'!$A$62&gt;35,AI100+AH101-AQ100,IF(A101&lt;'Données projet'!$A$62,$AF$205^A101,IF(A101='Données projet'!$A$62,'Données projet'!$B$62,AI100+AH101-AQ100)))</f>
        <v>293.20000000000027</v>
      </c>
      <c r="AJ101" s="14">
        <f>AI101*VLOOKUP('Données projet'!$B$10,Paramètres!$A$1:$I$89,3,0)*VLOOKUP('Données projet'!$B$10,Paramètres!$A$1:$I$89,5,0)</f>
        <v>279.00912000000028</v>
      </c>
      <c r="AK101" s="14">
        <f t="shared" si="89"/>
        <v>66.757564267146194</v>
      </c>
      <c r="AL101" s="22">
        <f t="shared" si="58"/>
        <v>602.21030843194683</v>
      </c>
      <c r="AM101" s="62">
        <f t="shared" si="59"/>
        <v>879.0469673665782</v>
      </c>
      <c r="AN101" s="62">
        <f ca="1">AVERAGE(OFFSET($AM$3,0,0,'Données projet'!$E$10+1,1))-AVERAGE(OFFSET($H$3,0,0,'Données projet'!$E$10+1,1))</f>
        <v>389.09361178264629</v>
      </c>
      <c r="AO101" s="62">
        <f t="shared" si="90"/>
        <v>260.29028006191822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4.6856772479477428E-10</v>
      </c>
      <c r="AX101" s="23">
        <f t="shared" si="60"/>
        <v>4.6856772479477428E-10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1.7053025658242404E-13</v>
      </c>
      <c r="BE101" s="14">
        <f>BD101*VLOOKUP('Données projet'!$B$11,Paramètres!$A$1:$I$89,3,0)*VLOOKUP('Données projet'!$B$11,Paramètres!$A$1:$I$89,5,0)</f>
        <v>1.3301360013429075E-13</v>
      </c>
      <c r="BF101" s="14">
        <f t="shared" si="91"/>
        <v>1.9329766731057041E-12</v>
      </c>
      <c r="BG101" s="22">
        <f t="shared" si="61"/>
        <v>3.5982663925596575E-12</v>
      </c>
      <c r="BH101" s="62">
        <f t="shared" si="62"/>
        <v>276.83665893463495</v>
      </c>
      <c r="BI101" s="62">
        <f ca="1">AVERAGE(OFFSET($BH$3,0,0,'Données projet'!$E$11+1,1))-AVERAGE(OFFSET($H$3,0,0,'Données projet'!$E$11+1,1))</f>
        <v>306.25520286004314</v>
      </c>
      <c r="BJ101" s="62">
        <f t="shared" si="92"/>
        <v>283.28099819802776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1.2401488730540257E-9</v>
      </c>
      <c r="BS101" s="24">
        <f t="shared" si="63"/>
        <v>1.2401488730540257E-9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4.9000000000000004</v>
      </c>
      <c r="N102" s="14">
        <f>IF('Données projet'!$A$36&gt;35,N101+M102-V101,IF(A102&lt;'Données projet'!$A$36,$K$205^A102,IF(A102='Données projet'!$A$36,'Données projet'!$B$36,N101+M102-V101)))</f>
        <v>298.10000000000025</v>
      </c>
      <c r="O102" s="14">
        <f>N102*VLOOKUP('Données projet'!$B$9,Paramètres!$A$1:$I$89,3,0)*VLOOKUP('Données projet'!$B$9,Paramètres!$A$1:$I$89,5,0)</f>
        <v>269.72088000000025</v>
      </c>
      <c r="P102" s="14">
        <f t="shared" si="87"/>
        <v>64.790029413947011</v>
      </c>
      <c r="Q102" s="22">
        <f t="shared" si="107"/>
        <v>582.60650056262477</v>
      </c>
      <c r="R102" s="62">
        <f t="shared" si="55"/>
        <v>859.72933991703485</v>
      </c>
      <c r="S102" s="62">
        <f ca="1">AVERAGE(OFFSET($R$3,0,0,'Données projet'!$E$9+1,1))-AVERAGE(OFFSET($H$3,0,0,'Données projet'!$E$9+1,1))</f>
        <v>373.32387393685957</v>
      </c>
      <c r="T102" s="62">
        <f t="shared" si="88"/>
        <v>250.47702091764879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3.1503262471405251E-10</v>
      </c>
      <c r="AC102" s="24">
        <f t="shared" si="57"/>
        <v>3.1503262471405251E-10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4.9000000000000004</v>
      </c>
      <c r="AI102" s="14">
        <f>IF('Données projet'!$A$62&gt;35,AI101+AH102-AQ101,IF(A102&lt;'Données projet'!$A$62,$AF$205^A102,IF(A102='Données projet'!$A$62,'Données projet'!$B$62,AI101+AH102-AQ101)))</f>
        <v>298.10000000000025</v>
      </c>
      <c r="AJ102" s="14">
        <f>AI102*VLOOKUP('Données projet'!$B$10,Paramètres!$A$1:$I$89,3,0)*VLOOKUP('Données projet'!$B$10,Paramètres!$A$1:$I$89,5,0)</f>
        <v>283.67196000000024</v>
      </c>
      <c r="AK102" s="14">
        <f t="shared" si="89"/>
        <v>67.742410186409501</v>
      </c>
      <c r="AL102" s="22">
        <f t="shared" si="58"/>
        <v>612.04669474133027</v>
      </c>
      <c r="AM102" s="62">
        <f t="shared" si="59"/>
        <v>889.16953409574035</v>
      </c>
      <c r="AN102" s="62">
        <f ca="1">AVERAGE(OFFSET($AM$3,0,0,'Données projet'!$E$10+1,1))-AVERAGE(OFFSET($H$3,0,0,'Données projet'!$E$10+1,1))</f>
        <v>389.09361178264629</v>
      </c>
      <c r="AO102" s="62">
        <f t="shared" si="90"/>
        <v>260.29028006191822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3.3132741564753688E-10</v>
      </c>
      <c r="AX102" s="23">
        <f t="shared" si="60"/>
        <v>3.3132741564753688E-10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1.7053025658242404E-13</v>
      </c>
      <c r="BE102" s="14">
        <f>BD102*VLOOKUP('Données projet'!$B$11,Paramètres!$A$1:$I$89,3,0)*VLOOKUP('Données projet'!$B$11,Paramètres!$A$1:$I$89,5,0)</f>
        <v>1.3301360013429075E-13</v>
      </c>
      <c r="BF102" s="14">
        <f t="shared" si="91"/>
        <v>1.9329766731057041E-12</v>
      </c>
      <c r="BG102" s="22">
        <f t="shared" si="61"/>
        <v>3.5982663925596575E-12</v>
      </c>
      <c r="BH102" s="62">
        <f t="shared" si="62"/>
        <v>277.12283935441371</v>
      </c>
      <c r="BI102" s="62">
        <f ca="1">AVERAGE(OFFSET($BH$3,0,0,'Données projet'!$E$11+1,1))-AVERAGE(OFFSET($H$3,0,0,'Données projet'!$E$11+1,1))</f>
        <v>306.25520286004314</v>
      </c>
      <c r="BJ102" s="62">
        <f t="shared" si="92"/>
        <v>283.28099819802776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8.7691767781735648E-10</v>
      </c>
      <c r="BS102" s="24">
        <f t="shared" si="63"/>
        <v>8.7691767781735648E-10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303</v>
      </c>
      <c r="L103" s="13">
        <f>VLOOKUP(A103,'Données projet'!$A$35:$I$55,9,0)</f>
        <v>4.9000000000000004</v>
      </c>
      <c r="M103" s="13">
        <f t="array" ref="M103">INDEX(L:L,MIN(IF(ISNUMBER(L103:L299),ROW(L103:L299),"")))</f>
        <v>4.9000000000000004</v>
      </c>
      <c r="N103" s="14">
        <f>IF('Données projet'!$A$36&gt;35,N102+M103-V102,IF(A103&lt;'Données projet'!$A$36,$K$205^A103,IF(A103='Données projet'!$A$36,'Données projet'!$B$36,N102+M103-V102)))</f>
        <v>303.00000000000023</v>
      </c>
      <c r="O103" s="14">
        <f>N103*VLOOKUP('Données projet'!$B$9,Paramètres!$A$1:$I$89,3,0)*VLOOKUP('Données projet'!$B$9,Paramètres!$A$1:$I$89,5,0)</f>
        <v>274.15440000000018</v>
      </c>
      <c r="P103" s="14">
        <f t="shared" si="87"/>
        <v>65.730152764515836</v>
      </c>
      <c r="Q103" s="22">
        <f t="shared" si="107"/>
        <v>591.96559606486528</v>
      </c>
      <c r="R103" s="62">
        <f t="shared" si="55"/>
        <v>869.36965124857443</v>
      </c>
      <c r="S103" s="62">
        <f ca="1">AVERAGE(OFFSET($R$3,0,0,'Données projet'!$E$9+1,1))-AVERAGE(OFFSET($H$3,0,0,'Données projet'!$E$9+1,1))</f>
        <v>373.32387393685957</v>
      </c>
      <c r="T103" s="62">
        <f t="shared" si="88"/>
        <v>250.47702091764879</v>
      </c>
      <c r="U103" s="16" t="str">
        <f>IF(ISNA(VLOOKUP(A103,'Données projet'!$A$35:$I$55,3,0)),0,VLOOKUP(A103,'Données projet'!$A$35:$I$55,3,0))</f>
        <v>CR</v>
      </c>
      <c r="V103" s="16">
        <f>IF(ISNA(VLOOKUP(A103,'Données projet'!$A$35:$I$55,4,0)),0,VLOOKUP(A103,'Données projet'!$A$35:$I$55,4,0))</f>
        <v>303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2.2276170523030327E-10</v>
      </c>
      <c r="AC103" s="24">
        <f t="shared" si="57"/>
        <v>2.2276170523030327E-10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303</v>
      </c>
      <c r="AG103" s="13">
        <f>VLOOKUP(A103,'Données projet'!$A$61:$I$81,9,0)</f>
        <v>4.9000000000000004</v>
      </c>
      <c r="AH103" s="13">
        <f t="array" ref="AH103">INDEX(AG:AG,MIN(IF(ISNUMBER(AG103:AG299),ROW(AG103:AG299),"")))</f>
        <v>4.9000000000000004</v>
      </c>
      <c r="AI103" s="14">
        <f>IF('Données projet'!$A$62&gt;35,AI102+AH103-AQ102,IF(A103&lt;'Données projet'!$A$62,$AF$205^A103,IF(A103='Données projet'!$A$62,'Données projet'!$B$62,AI102+AH103-AQ102)))</f>
        <v>303.00000000000023</v>
      </c>
      <c r="AJ103" s="14">
        <f>AI103*VLOOKUP('Données projet'!$B$10,Paramètres!$A$1:$I$89,3,0)*VLOOKUP('Données projet'!$B$10,Paramètres!$A$1:$I$89,5,0)</f>
        <v>288.3348000000002</v>
      </c>
      <c r="AK103" s="14">
        <f t="shared" si="89"/>
        <v>68.725373494438969</v>
      </c>
      <c r="AL103" s="22">
        <f t="shared" si="58"/>
        <v>621.87980216948142</v>
      </c>
      <c r="AM103" s="62">
        <f t="shared" si="59"/>
        <v>899.28385735319057</v>
      </c>
      <c r="AN103" s="62">
        <f ca="1">AVERAGE(OFFSET($AM$3,0,0,'Données projet'!$E$10+1,1))-AVERAGE(OFFSET($H$3,0,0,'Données projet'!$E$10+1,1))</f>
        <v>389.09361178264629</v>
      </c>
      <c r="AO103" s="62">
        <f t="shared" si="90"/>
        <v>260.29028006191822</v>
      </c>
      <c r="AP103" s="16" t="str">
        <f>IF(ISNA(VLOOKUP(A103,'Données projet'!$A$61:$I$81,3,0)),0,VLOOKUP(A103,'Données projet'!$A$61:$I$81,3,0))</f>
        <v>CR</v>
      </c>
      <c r="AQ103" s="16">
        <f>IF(ISNA(VLOOKUP(A103,'Données projet'!$A$61:$I$81,4,0)),0,VLOOKUP(A103,'Données projet'!$A$61:$I$81,4,0))</f>
        <v>303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2.3428386239738714E-10</v>
      </c>
      <c r="AX103" s="23">
        <f t="shared" si="60"/>
        <v>2.3428386239738714E-10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1.7053025658242404E-13</v>
      </c>
      <c r="BE103" s="14">
        <f>BD103*VLOOKUP('Données projet'!$B$11,Paramètres!$A$1:$I$89,3,0)*VLOOKUP('Données projet'!$B$11,Paramètres!$A$1:$I$89,5,0)</f>
        <v>1.3301360013429075E-13</v>
      </c>
      <c r="BF103" s="14">
        <f t="shared" si="91"/>
        <v>1.9329766731057041E-12</v>
      </c>
      <c r="BG103" s="22">
        <f t="shared" si="61"/>
        <v>3.5982663925596575E-12</v>
      </c>
      <c r="BH103" s="62">
        <f t="shared" si="62"/>
        <v>277.40405518371279</v>
      </c>
      <c r="BI103" s="62">
        <f ca="1">AVERAGE(OFFSET($BH$3,0,0,'Données projet'!$E$11+1,1))-AVERAGE(OFFSET($H$3,0,0,'Données projet'!$E$11+1,1))</f>
        <v>306.25520286004314</v>
      </c>
      <c r="BJ103" s="62">
        <f t="shared" si="92"/>
        <v>283.28099819802776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6.2007443652701286E-10</v>
      </c>
      <c r="BS103" s="24">
        <f t="shared" si="63"/>
        <v>6.2007443652701286E-10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2.2737367544323206E-13</v>
      </c>
      <c r="O104" s="14">
        <f>N104*VLOOKUP('Données projet'!$B$9,Paramètres!$A$1:$I$89,3,0)*VLOOKUP('Données projet'!$B$9,Paramètres!$A$1:$I$89,5,0)</f>
        <v>2.0572770154103635E-13</v>
      </c>
      <c r="P104" s="14">
        <f t="shared" si="87"/>
        <v>2.8416956338469711E-12</v>
      </c>
      <c r="Q104" s="22">
        <f t="shared" si="107"/>
        <v>5.3075956424674458E-12</v>
      </c>
      <c r="R104" s="62">
        <f t="shared" si="55"/>
        <v>277.68039254707969</v>
      </c>
      <c r="S104" s="62">
        <f ca="1">AVERAGE(OFFSET($R$3,0,0,'Données projet'!$E$9+1,1))-AVERAGE(OFFSET($H$3,0,0,'Données projet'!$E$9+1,1))</f>
        <v>373.32387393685957</v>
      </c>
      <c r="T104" s="62">
        <f t="shared" si="88"/>
        <v>250.47702091764879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1.5751631235702625E-10</v>
      </c>
      <c r="AC104" s="24">
        <f t="shared" si="57"/>
        <v>1.5751631235702625E-10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2.2737367544323206E-13</v>
      </c>
      <c r="AJ104" s="14">
        <f>AI104*VLOOKUP('Données projet'!$B$10,Paramètres!$A$1:$I$89,3,0)*VLOOKUP('Données projet'!$B$10,Paramètres!$A$1:$I$89,5,0)</f>
        <v>2.1636878955177963E-13</v>
      </c>
      <c r="AK104" s="14">
        <f t="shared" si="89"/>
        <v>2.9711872798062348E-12</v>
      </c>
      <c r="AL104" s="22">
        <f t="shared" si="58"/>
        <v>5.5516601541318745E-12</v>
      </c>
      <c r="AM104" s="62">
        <f t="shared" si="59"/>
        <v>277.68039254707998</v>
      </c>
      <c r="AN104" s="62">
        <f ca="1">AVERAGE(OFFSET($AM$3,0,0,'Données projet'!$E$10+1,1))-AVERAGE(OFFSET($H$3,0,0,'Données projet'!$E$10+1,1))</f>
        <v>389.09361178264629</v>
      </c>
      <c r="AO104" s="62">
        <f t="shared" si="90"/>
        <v>260.29028006191822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1.6566370782376844E-10</v>
      </c>
      <c r="AX104" s="23">
        <f t="shared" si="60"/>
        <v>1.6566370782376844E-10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1.7053025658242404E-13</v>
      </c>
      <c r="BE104" s="14">
        <f>BD104*VLOOKUP('Données projet'!$B$11,Paramètres!$A$1:$I$89,3,0)*VLOOKUP('Données projet'!$B$11,Paramètres!$A$1:$I$89,5,0)</f>
        <v>1.3301360013429075E-13</v>
      </c>
      <c r="BF104" s="14">
        <f t="shared" si="91"/>
        <v>1.9329766731057041E-12</v>
      </c>
      <c r="BG104" s="22">
        <f t="shared" si="61"/>
        <v>3.5982663925596575E-12</v>
      </c>
      <c r="BH104" s="62">
        <f t="shared" si="62"/>
        <v>277.68039254707799</v>
      </c>
      <c r="BI104" s="62">
        <f ca="1">AVERAGE(OFFSET($BH$3,0,0,'Données projet'!$E$11+1,1))-AVERAGE(OFFSET($H$3,0,0,'Données projet'!$E$11+1,1))</f>
        <v>306.25520286004314</v>
      </c>
      <c r="BJ104" s="62">
        <f t="shared" si="92"/>
        <v>283.28099819802776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4.3845883890867824E-10</v>
      </c>
      <c r="BS104" s="24">
        <f t="shared" si="63"/>
        <v>4.3845883890867824E-10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2.2737367544323206E-13</v>
      </c>
      <c r="O105" s="14">
        <f>N105*VLOOKUP('Données projet'!$B$9,Paramètres!$A$1:$I$89,3,0)*VLOOKUP('Données projet'!$B$9,Paramètres!$A$1:$I$89,5,0)</f>
        <v>2.0572770154103635E-13</v>
      </c>
      <c r="P105" s="14">
        <f t="shared" si="87"/>
        <v>2.8416956338469711E-12</v>
      </c>
      <c r="Q105" s="22">
        <f t="shared" si="107"/>
        <v>5.3075956424674458E-12</v>
      </c>
      <c r="R105" s="62">
        <f t="shared" si="55"/>
        <v>277.95193607498823</v>
      </c>
      <c r="S105" s="62">
        <f ca="1">AVERAGE(OFFSET($R$3,0,0,'Données projet'!$E$9+1,1))-AVERAGE(OFFSET($H$3,0,0,'Données projet'!$E$9+1,1))</f>
        <v>373.32387393685957</v>
      </c>
      <c r="T105" s="62">
        <f t="shared" si="88"/>
        <v>250.47702091764879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1.1138085261515164E-10</v>
      </c>
      <c r="AC105" s="24">
        <f t="shared" si="57"/>
        <v>1.1138085261515164E-10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2.2737367544323206E-13</v>
      </c>
      <c r="AJ105" s="14">
        <f>AI105*VLOOKUP('Données projet'!$B$10,Paramètres!$A$1:$I$89,3,0)*VLOOKUP('Données projet'!$B$10,Paramètres!$A$1:$I$89,5,0)</f>
        <v>2.1636878955177963E-13</v>
      </c>
      <c r="AK105" s="14">
        <f t="shared" si="89"/>
        <v>2.9711872798062348E-12</v>
      </c>
      <c r="AL105" s="22">
        <f t="shared" si="58"/>
        <v>5.5516601541318745E-12</v>
      </c>
      <c r="AM105" s="62">
        <f t="shared" si="59"/>
        <v>277.95193607498851</v>
      </c>
      <c r="AN105" s="62">
        <f ca="1">AVERAGE(OFFSET($AM$3,0,0,'Données projet'!$E$10+1,1))-AVERAGE(OFFSET($H$3,0,0,'Données projet'!$E$10+1,1))</f>
        <v>389.09361178264629</v>
      </c>
      <c r="AO105" s="62">
        <f t="shared" si="90"/>
        <v>260.29028006191822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1.1714193119869357E-10</v>
      </c>
      <c r="AX105" s="23">
        <f t="shared" si="60"/>
        <v>1.1714193119869357E-10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1.7053025658242404E-13</v>
      </c>
      <c r="BE105" s="14">
        <f>BD105*VLOOKUP('Données projet'!$B$11,Paramètres!$A$1:$I$89,3,0)*VLOOKUP('Données projet'!$B$11,Paramètres!$A$1:$I$89,5,0)</f>
        <v>1.3301360013429075E-13</v>
      </c>
      <c r="BF105" s="14">
        <f t="shared" si="91"/>
        <v>1.9329766731057041E-12</v>
      </c>
      <c r="BG105" s="22">
        <f t="shared" si="61"/>
        <v>3.5982663925596575E-12</v>
      </c>
      <c r="BH105" s="62">
        <f t="shared" si="62"/>
        <v>277.95193607498652</v>
      </c>
      <c r="BI105" s="62">
        <f ca="1">AVERAGE(OFFSET($BH$3,0,0,'Données projet'!$E$11+1,1))-AVERAGE(OFFSET($H$3,0,0,'Données projet'!$E$11+1,1))</f>
        <v>306.25520286004314</v>
      </c>
      <c r="BJ105" s="62">
        <f t="shared" si="92"/>
        <v>283.28099819802776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3.1003721826350643E-10</v>
      </c>
      <c r="BS105" s="24">
        <f t="shared" si="63"/>
        <v>3.1003721826350643E-10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2.2737367544323206E-13</v>
      </c>
      <c r="O106" s="14">
        <f>N106*VLOOKUP('Données projet'!$B$9,Paramètres!$A$1:$I$89,3,0)*VLOOKUP('Données projet'!$B$9,Paramètres!$A$1:$I$89,5,0)</f>
        <v>2.0572770154103635E-13</v>
      </c>
      <c r="P106" s="14">
        <f t="shared" si="87"/>
        <v>2.8416956338469711E-12</v>
      </c>
      <c r="Q106" s="22">
        <f t="shared" si="107"/>
        <v>5.3075956424674458E-12</v>
      </c>
      <c r="R106" s="62">
        <f t="shared" si="55"/>
        <v>278.21876892976798</v>
      </c>
      <c r="S106" s="62">
        <f ca="1">AVERAGE(OFFSET($R$3,0,0,'Données projet'!$E$9+1,1))-AVERAGE(OFFSET($H$3,0,0,'Données projet'!$E$9+1,1))</f>
        <v>373.32387393685957</v>
      </c>
      <c r="T106" s="62">
        <f t="shared" si="88"/>
        <v>250.47702091764879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7.8758156178513127E-11</v>
      </c>
      <c r="AC106" s="24">
        <f t="shared" si="57"/>
        <v>7.8758156178513127E-11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2.2737367544323206E-13</v>
      </c>
      <c r="AJ106" s="14">
        <f>AI106*VLOOKUP('Données projet'!$B$10,Paramètres!$A$1:$I$89,3,0)*VLOOKUP('Données projet'!$B$10,Paramètres!$A$1:$I$89,5,0)</f>
        <v>2.1636878955177963E-13</v>
      </c>
      <c r="AK106" s="14">
        <f t="shared" si="89"/>
        <v>2.9711872798062348E-12</v>
      </c>
      <c r="AL106" s="22">
        <f t="shared" si="58"/>
        <v>5.5516601541318745E-12</v>
      </c>
      <c r="AM106" s="62">
        <f t="shared" si="59"/>
        <v>278.21876892976826</v>
      </c>
      <c r="AN106" s="62">
        <f ca="1">AVERAGE(OFFSET($AM$3,0,0,'Données projet'!$E$10+1,1))-AVERAGE(OFFSET($H$3,0,0,'Données projet'!$E$10+1,1))</f>
        <v>389.09361178264629</v>
      </c>
      <c r="AO106" s="62">
        <f t="shared" si="90"/>
        <v>260.29028006191822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8.2831853911884221E-11</v>
      </c>
      <c r="AX106" s="23">
        <f t="shared" si="60"/>
        <v>8.2831853911884221E-11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1.7053025658242404E-13</v>
      </c>
      <c r="BE106" s="14">
        <f>BD106*VLOOKUP('Données projet'!$B$11,Paramètres!$A$1:$I$89,3,0)*VLOOKUP('Données projet'!$B$11,Paramètres!$A$1:$I$89,5,0)</f>
        <v>1.3301360013429075E-13</v>
      </c>
      <c r="BF106" s="14">
        <f t="shared" si="91"/>
        <v>1.9329766731057041E-12</v>
      </c>
      <c r="BG106" s="22">
        <f t="shared" si="61"/>
        <v>3.5982663925596575E-12</v>
      </c>
      <c r="BH106" s="62">
        <f t="shared" si="62"/>
        <v>278.21876892976627</v>
      </c>
      <c r="BI106" s="62">
        <f ca="1">AVERAGE(OFFSET($BH$3,0,0,'Données projet'!$E$11+1,1))-AVERAGE(OFFSET($H$3,0,0,'Données projet'!$E$11+1,1))</f>
        <v>306.25520286004314</v>
      </c>
      <c r="BJ106" s="62">
        <f t="shared" si="92"/>
        <v>283.28099819802776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2.1922941945433912E-10</v>
      </c>
      <c r="BS106" s="24">
        <f t="shared" si="63"/>
        <v>2.1922941945433912E-10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2.2737367544323206E-13</v>
      </c>
      <c r="O107" s="14">
        <f>N107*VLOOKUP('Données projet'!$B$9,Paramètres!$A$1:$I$89,3,0)*VLOOKUP('Données projet'!$B$9,Paramètres!$A$1:$I$89,5,0)</f>
        <v>2.0572770154103635E-13</v>
      </c>
      <c r="P107" s="14">
        <f t="shared" si="87"/>
        <v>2.8416956338469711E-12</v>
      </c>
      <c r="Q107" s="22">
        <f t="shared" si="107"/>
        <v>5.3075956424674458E-12</v>
      </c>
      <c r="R107" s="62">
        <f t="shared" si="55"/>
        <v>278.4809728310662</v>
      </c>
      <c r="S107" s="62">
        <f ca="1">AVERAGE(OFFSET($R$3,0,0,'Données projet'!$E$9+1,1))-AVERAGE(OFFSET($H$3,0,0,'Données projet'!$E$9+1,1))</f>
        <v>373.32387393685957</v>
      </c>
      <c r="T107" s="62">
        <f t="shared" si="88"/>
        <v>250.47702091764879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5.5690426307575819E-11</v>
      </c>
      <c r="AC107" s="24">
        <f t="shared" si="57"/>
        <v>5.5690426307575819E-11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2.2737367544323206E-13</v>
      </c>
      <c r="AJ107" s="14">
        <f>AI107*VLOOKUP('Données projet'!$B$10,Paramètres!$A$1:$I$89,3,0)*VLOOKUP('Données projet'!$B$10,Paramètres!$A$1:$I$89,5,0)</f>
        <v>2.1636878955177963E-13</v>
      </c>
      <c r="AK107" s="14">
        <f t="shared" si="89"/>
        <v>2.9711872798062348E-12</v>
      </c>
      <c r="AL107" s="22">
        <f t="shared" si="58"/>
        <v>5.5516601541318745E-12</v>
      </c>
      <c r="AM107" s="62">
        <f t="shared" si="59"/>
        <v>278.48097283106648</v>
      </c>
      <c r="AN107" s="62">
        <f ca="1">AVERAGE(OFFSET($AM$3,0,0,'Données projet'!$E$10+1,1))-AVERAGE(OFFSET($H$3,0,0,'Données projet'!$E$10+1,1))</f>
        <v>389.09361178264629</v>
      </c>
      <c r="AO107" s="62">
        <f t="shared" si="90"/>
        <v>260.29028006191822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5.8570965599346785E-11</v>
      </c>
      <c r="AX107" s="23">
        <f t="shared" si="60"/>
        <v>5.8570965599346785E-11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1.7053025658242404E-13</v>
      </c>
      <c r="BE107" s="14">
        <f>BD107*VLOOKUP('Données projet'!$B$11,Paramètres!$A$1:$I$89,3,0)*VLOOKUP('Données projet'!$B$11,Paramètres!$A$1:$I$89,5,0)</f>
        <v>1.3301360013429075E-13</v>
      </c>
      <c r="BF107" s="14">
        <f t="shared" si="91"/>
        <v>1.9329766731057041E-12</v>
      </c>
      <c r="BG107" s="22">
        <f t="shared" si="61"/>
        <v>3.5982663925596575E-12</v>
      </c>
      <c r="BH107" s="62">
        <f t="shared" si="62"/>
        <v>278.48097283106449</v>
      </c>
      <c r="BI107" s="62">
        <f ca="1">AVERAGE(OFFSET($BH$3,0,0,'Données projet'!$E$11+1,1))-AVERAGE(OFFSET($H$3,0,0,'Données projet'!$E$11+1,1))</f>
        <v>306.25520286004314</v>
      </c>
      <c r="BJ107" s="62">
        <f t="shared" si="92"/>
        <v>283.28099819802776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1.5501860913175321E-10</v>
      </c>
      <c r="BS107" s="24">
        <f t="shared" si="63"/>
        <v>1.5501860913175321E-10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2.2737367544323206E-13</v>
      </c>
      <c r="O108" s="14">
        <f>N108*VLOOKUP('Données projet'!$B$9,Paramètres!$A$1:$I$89,3,0)*VLOOKUP('Données projet'!$B$9,Paramètres!$A$1:$I$89,5,0)</f>
        <v>2.0572770154103635E-13</v>
      </c>
      <c r="P108" s="14">
        <f t="shared" si="87"/>
        <v>2.8416956338469711E-12</v>
      </c>
      <c r="Q108" s="22">
        <f t="shared" si="107"/>
        <v>5.3075956424674458E-12</v>
      </c>
      <c r="R108" s="62">
        <f t="shared" si="55"/>
        <v>278.73862808087705</v>
      </c>
      <c r="S108" s="62">
        <f ca="1">AVERAGE(OFFSET($R$3,0,0,'Données projet'!$E$9+1,1))-AVERAGE(OFFSET($H$3,0,0,'Données projet'!$E$9+1,1))</f>
        <v>373.32387393685957</v>
      </c>
      <c r="T108" s="62">
        <f t="shared" si="88"/>
        <v>250.47702091764879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3.9379078089256564E-11</v>
      </c>
      <c r="AC108" s="24">
        <f t="shared" si="57"/>
        <v>3.9379078089256564E-11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2.2737367544323206E-13</v>
      </c>
      <c r="AJ108" s="14">
        <f>AI108*VLOOKUP('Données projet'!$B$10,Paramètres!$A$1:$I$89,3,0)*VLOOKUP('Données projet'!$B$10,Paramètres!$A$1:$I$89,5,0)</f>
        <v>2.1636878955177963E-13</v>
      </c>
      <c r="AK108" s="14">
        <f t="shared" si="89"/>
        <v>2.9711872798062348E-12</v>
      </c>
      <c r="AL108" s="22">
        <f t="shared" si="58"/>
        <v>5.5516601541318745E-12</v>
      </c>
      <c r="AM108" s="62">
        <f t="shared" si="59"/>
        <v>278.73862808087733</v>
      </c>
      <c r="AN108" s="62">
        <f ca="1">AVERAGE(OFFSET($AM$3,0,0,'Données projet'!$E$10+1,1))-AVERAGE(OFFSET($H$3,0,0,'Données projet'!$E$10+1,1))</f>
        <v>389.09361178264629</v>
      </c>
      <c r="AO108" s="62">
        <f t="shared" si="90"/>
        <v>260.29028006191822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4.141592695594211E-11</v>
      </c>
      <c r="AX108" s="23">
        <f t="shared" si="60"/>
        <v>4.141592695594211E-11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1.7053025658242404E-13</v>
      </c>
      <c r="BE108" s="14">
        <f>BD108*VLOOKUP('Données projet'!$B$11,Paramètres!$A$1:$I$89,3,0)*VLOOKUP('Données projet'!$B$11,Paramètres!$A$1:$I$89,5,0)</f>
        <v>1.3301360013429075E-13</v>
      </c>
      <c r="BF108" s="14">
        <f t="shared" si="91"/>
        <v>1.9329766731057041E-12</v>
      </c>
      <c r="BG108" s="22">
        <f t="shared" si="61"/>
        <v>3.5982663925596575E-12</v>
      </c>
      <c r="BH108" s="62">
        <f t="shared" si="62"/>
        <v>278.73862808087534</v>
      </c>
      <c r="BI108" s="62">
        <f ca="1">AVERAGE(OFFSET($BH$3,0,0,'Données projet'!$E$11+1,1))-AVERAGE(OFFSET($H$3,0,0,'Données projet'!$E$11+1,1))</f>
        <v>306.25520286004314</v>
      </c>
      <c r="BJ108" s="62">
        <f t="shared" si="92"/>
        <v>283.28099819802776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1.0961470972716956E-10</v>
      </c>
      <c r="BS108" s="24">
        <f t="shared" si="63"/>
        <v>1.0961470972716956E-10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2.2737367544323206E-13</v>
      </c>
      <c r="O109" s="14">
        <f>N109*VLOOKUP('Données projet'!$B$9,Paramètres!$A$1:$I$89,3,0)*VLOOKUP('Données projet'!$B$9,Paramètres!$A$1:$I$89,5,0)</f>
        <v>2.0572770154103635E-13</v>
      </c>
      <c r="P109" s="14">
        <f t="shared" si="87"/>
        <v>2.8416956338469711E-12</v>
      </c>
      <c r="Q109" s="22">
        <f t="shared" si="107"/>
        <v>5.3075956424674458E-12</v>
      </c>
      <c r="R109" s="62">
        <f t="shared" si="55"/>
        <v>278.99181358813439</v>
      </c>
      <c r="S109" s="62">
        <f ca="1">AVERAGE(OFFSET($R$3,0,0,'Données projet'!$E$9+1,1))-AVERAGE(OFFSET($H$3,0,0,'Données projet'!$E$9+1,1))</f>
        <v>373.32387393685957</v>
      </c>
      <c r="T109" s="62">
        <f t="shared" si="88"/>
        <v>250.47702091764879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2.7845213153787909E-11</v>
      </c>
      <c r="AC109" s="24">
        <f t="shared" si="57"/>
        <v>2.7845213153787909E-11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2.2737367544323206E-13</v>
      </c>
      <c r="AJ109" s="14">
        <f>AI109*VLOOKUP('Données projet'!$B$10,Paramètres!$A$1:$I$89,3,0)*VLOOKUP('Données projet'!$B$10,Paramètres!$A$1:$I$89,5,0)</f>
        <v>2.1636878955177963E-13</v>
      </c>
      <c r="AK109" s="14">
        <f t="shared" si="89"/>
        <v>2.9711872798062348E-12</v>
      </c>
      <c r="AL109" s="22">
        <f t="shared" si="58"/>
        <v>5.5516601541318745E-12</v>
      </c>
      <c r="AM109" s="62">
        <f t="shared" si="59"/>
        <v>278.99181358813468</v>
      </c>
      <c r="AN109" s="62">
        <f ca="1">AVERAGE(OFFSET($AM$3,0,0,'Données projet'!$E$10+1,1))-AVERAGE(OFFSET($H$3,0,0,'Données projet'!$E$10+1,1))</f>
        <v>389.09361178264629</v>
      </c>
      <c r="AO109" s="62">
        <f t="shared" si="90"/>
        <v>260.29028006191822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2.9285482799673393E-11</v>
      </c>
      <c r="AX109" s="23">
        <f t="shared" si="60"/>
        <v>2.9285482799673393E-11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1.7053025658242404E-13</v>
      </c>
      <c r="BE109" s="14">
        <f>BD109*VLOOKUP('Données projet'!$B$11,Paramètres!$A$1:$I$89,3,0)*VLOOKUP('Données projet'!$B$11,Paramètres!$A$1:$I$89,5,0)</f>
        <v>1.3301360013429075E-13</v>
      </c>
      <c r="BF109" s="14">
        <f t="shared" si="91"/>
        <v>1.9329766731057041E-12</v>
      </c>
      <c r="BG109" s="22">
        <f t="shared" si="61"/>
        <v>3.5982663925596575E-12</v>
      </c>
      <c r="BH109" s="62">
        <f t="shared" si="62"/>
        <v>278.99181358813269</v>
      </c>
      <c r="BI109" s="62">
        <f ca="1">AVERAGE(OFFSET($BH$3,0,0,'Données projet'!$E$11+1,1))-AVERAGE(OFFSET($H$3,0,0,'Données projet'!$E$11+1,1))</f>
        <v>306.25520286004314</v>
      </c>
      <c r="BJ109" s="62">
        <f t="shared" si="92"/>
        <v>283.28099819802776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7.7509304565876607E-11</v>
      </c>
      <c r="BS109" s="24">
        <f t="shared" si="63"/>
        <v>7.7509304565876607E-11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2.2737367544323206E-13</v>
      </c>
      <c r="O110" s="14">
        <f>N110*VLOOKUP('Données projet'!$B$9,Paramètres!$A$1:$I$89,3,0)*VLOOKUP('Données projet'!$B$9,Paramètres!$A$1:$I$89,5,0)</f>
        <v>2.0572770154103635E-13</v>
      </c>
      <c r="P110" s="14">
        <f t="shared" si="87"/>
        <v>2.8416956338469711E-12</v>
      </c>
      <c r="Q110" s="22">
        <f t="shared" si="107"/>
        <v>5.3075956424674458E-12</v>
      </c>
      <c r="R110" s="62">
        <f t="shared" si="55"/>
        <v>279.24060689287893</v>
      </c>
      <c r="S110" s="62">
        <f ca="1">AVERAGE(OFFSET($R$3,0,0,'Données projet'!$E$9+1,1))-AVERAGE(OFFSET($H$3,0,0,'Données projet'!$E$9+1,1))</f>
        <v>373.32387393685957</v>
      </c>
      <c r="T110" s="62">
        <f t="shared" si="88"/>
        <v>250.47702091764879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1.9689539044628282E-11</v>
      </c>
      <c r="AC110" s="24">
        <f t="shared" si="57"/>
        <v>1.9689539044628282E-11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2.2737367544323206E-13</v>
      </c>
      <c r="AJ110" s="14">
        <f>AI110*VLOOKUP('Données projet'!$B$10,Paramètres!$A$1:$I$89,3,0)*VLOOKUP('Données projet'!$B$10,Paramètres!$A$1:$I$89,5,0)</f>
        <v>2.1636878955177963E-13</v>
      </c>
      <c r="AK110" s="14">
        <f t="shared" si="89"/>
        <v>2.9711872798062348E-12</v>
      </c>
      <c r="AL110" s="22">
        <f t="shared" si="58"/>
        <v>5.5516601541318745E-12</v>
      </c>
      <c r="AM110" s="62">
        <f t="shared" si="59"/>
        <v>279.24060689287921</v>
      </c>
      <c r="AN110" s="62">
        <f ca="1">AVERAGE(OFFSET($AM$3,0,0,'Données projet'!$E$10+1,1))-AVERAGE(OFFSET($H$3,0,0,'Données projet'!$E$10+1,1))</f>
        <v>389.09361178264629</v>
      </c>
      <c r="AO110" s="62">
        <f t="shared" si="90"/>
        <v>260.29028006191822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2.0707963477971055E-11</v>
      </c>
      <c r="AX110" s="23">
        <f t="shared" si="60"/>
        <v>2.0707963477971055E-11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1.7053025658242404E-13</v>
      </c>
      <c r="BE110" s="14">
        <f>BD110*VLOOKUP('Données projet'!$B$11,Paramètres!$A$1:$I$89,3,0)*VLOOKUP('Données projet'!$B$11,Paramètres!$A$1:$I$89,5,0)</f>
        <v>1.3301360013429075E-13</v>
      </c>
      <c r="BF110" s="14">
        <f t="shared" si="91"/>
        <v>1.9329766731057041E-12</v>
      </c>
      <c r="BG110" s="22">
        <f t="shared" si="61"/>
        <v>3.5982663925596575E-12</v>
      </c>
      <c r="BH110" s="62">
        <f t="shared" si="62"/>
        <v>279.24060689287722</v>
      </c>
      <c r="BI110" s="62">
        <f ca="1">AVERAGE(OFFSET($BH$3,0,0,'Données projet'!$E$11+1,1))-AVERAGE(OFFSET($H$3,0,0,'Données projet'!$E$11+1,1))</f>
        <v>306.25520286004314</v>
      </c>
      <c r="BJ110" s="62">
        <f t="shared" si="92"/>
        <v>283.28099819802776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5.480735486358478E-11</v>
      </c>
      <c r="BS110" s="24">
        <f t="shared" si="63"/>
        <v>5.480735486358478E-11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2.2737367544323206E-13</v>
      </c>
      <c r="O111" s="14">
        <f>N111*VLOOKUP('Données projet'!$B$9,Paramètres!$A$1:$I$89,3,0)*VLOOKUP('Données projet'!$B$9,Paramètres!$A$1:$I$89,5,0)</f>
        <v>2.0572770154103635E-13</v>
      </c>
      <c r="P111" s="14">
        <f t="shared" si="87"/>
        <v>2.8416956338469711E-12</v>
      </c>
      <c r="Q111" s="22">
        <f t="shared" si="107"/>
        <v>5.3075956424674458E-12</v>
      </c>
      <c r="R111" s="62">
        <f t="shared" si="55"/>
        <v>279.48508419000461</v>
      </c>
      <c r="S111" s="62">
        <f ca="1">AVERAGE(OFFSET($R$3,0,0,'Données projet'!$E$9+1,1))-AVERAGE(OFFSET($H$3,0,0,'Données projet'!$E$9+1,1))</f>
        <v>373.32387393685957</v>
      </c>
      <c r="T111" s="62">
        <f t="shared" si="88"/>
        <v>250.47702091764879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1.3922606576893955E-11</v>
      </c>
      <c r="AC111" s="24">
        <f t="shared" si="57"/>
        <v>1.3922606576893955E-11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2.2737367544323206E-13</v>
      </c>
      <c r="AJ111" s="14">
        <f>AI111*VLOOKUP('Données projet'!$B$10,Paramètres!$A$1:$I$89,3,0)*VLOOKUP('Données projet'!$B$10,Paramètres!$A$1:$I$89,5,0)</f>
        <v>2.1636878955177963E-13</v>
      </c>
      <c r="AK111" s="14">
        <f t="shared" si="89"/>
        <v>2.9711872798062348E-12</v>
      </c>
      <c r="AL111" s="22">
        <f t="shared" si="58"/>
        <v>5.5516601541318745E-12</v>
      </c>
      <c r="AM111" s="62">
        <f t="shared" si="59"/>
        <v>279.4850841900049</v>
      </c>
      <c r="AN111" s="62">
        <f ca="1">AVERAGE(OFFSET($AM$3,0,0,'Données projet'!$E$10+1,1))-AVERAGE(OFFSET($H$3,0,0,'Données projet'!$E$10+1,1))</f>
        <v>389.09361178264629</v>
      </c>
      <c r="AO111" s="62">
        <f t="shared" si="90"/>
        <v>260.29028006191822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1.4642741399836696E-11</v>
      </c>
      <c r="AX111" s="23">
        <f t="shared" si="60"/>
        <v>1.4642741399836696E-11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1.7053025658242404E-13</v>
      </c>
      <c r="BE111" s="14">
        <f>BD111*VLOOKUP('Données projet'!$B$11,Paramètres!$A$1:$I$89,3,0)*VLOOKUP('Données projet'!$B$11,Paramètres!$A$1:$I$89,5,0)</f>
        <v>1.3301360013429075E-13</v>
      </c>
      <c r="BF111" s="14">
        <f t="shared" si="91"/>
        <v>1.9329766731057041E-12</v>
      </c>
      <c r="BG111" s="22">
        <f t="shared" si="61"/>
        <v>3.5982663925596575E-12</v>
      </c>
      <c r="BH111" s="62">
        <f t="shared" si="62"/>
        <v>279.48508419000291</v>
      </c>
      <c r="BI111" s="62">
        <f ca="1">AVERAGE(OFFSET($BH$3,0,0,'Données projet'!$E$11+1,1))-AVERAGE(OFFSET($H$3,0,0,'Données projet'!$E$11+1,1))</f>
        <v>306.25520286004314</v>
      </c>
      <c r="BJ111" s="62">
        <f t="shared" si="92"/>
        <v>283.28099819802776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3.8754652282938304E-11</v>
      </c>
      <c r="BS111" s="24">
        <f t="shared" si="63"/>
        <v>3.8754652282938304E-11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2.2737367544323206E-13</v>
      </c>
      <c r="O112" s="14">
        <f>N112*VLOOKUP('Données projet'!$B$9,Paramètres!$A$1:$I$89,3,0)*VLOOKUP('Données projet'!$B$9,Paramètres!$A$1:$I$89,5,0)</f>
        <v>2.0572770154103635E-13</v>
      </c>
      <c r="P112" s="14">
        <f t="shared" si="87"/>
        <v>2.8416956338469711E-12</v>
      </c>
      <c r="Q112" s="22">
        <f t="shared" si="107"/>
        <v>5.3075956424674458E-12</v>
      </c>
      <c r="R112" s="62">
        <f t="shared" si="55"/>
        <v>279.72532035259457</v>
      </c>
      <c r="S112" s="62">
        <f ca="1">AVERAGE(OFFSET($R$3,0,0,'Données projet'!$E$9+1,1))-AVERAGE(OFFSET($H$3,0,0,'Données projet'!$E$9+1,1))</f>
        <v>373.32387393685957</v>
      </c>
      <c r="T112" s="62">
        <f t="shared" si="88"/>
        <v>250.47702091764879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9.8447695223141409E-12</v>
      </c>
      <c r="AC112" s="24">
        <f t="shared" si="57"/>
        <v>9.8447695223141409E-12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2.2737367544323206E-13</v>
      </c>
      <c r="AJ112" s="14">
        <f>AI112*VLOOKUP('Données projet'!$B$10,Paramètres!$A$1:$I$89,3,0)*VLOOKUP('Données projet'!$B$10,Paramètres!$A$1:$I$89,5,0)</f>
        <v>2.1636878955177963E-13</v>
      </c>
      <c r="AK112" s="14">
        <f t="shared" si="89"/>
        <v>2.9711872798062348E-12</v>
      </c>
      <c r="AL112" s="22">
        <f t="shared" si="58"/>
        <v>5.5516601541318745E-12</v>
      </c>
      <c r="AM112" s="62">
        <f t="shared" si="59"/>
        <v>279.72532035259485</v>
      </c>
      <c r="AN112" s="62">
        <f ca="1">AVERAGE(OFFSET($AM$3,0,0,'Données projet'!$E$10+1,1))-AVERAGE(OFFSET($H$3,0,0,'Données projet'!$E$10+1,1))</f>
        <v>389.09361178264629</v>
      </c>
      <c r="AO112" s="62">
        <f t="shared" si="90"/>
        <v>260.29028006191822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1.0353981738985528E-11</v>
      </c>
      <c r="AX112" s="23">
        <f t="shared" si="60"/>
        <v>1.0353981738985528E-11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1.7053025658242404E-13</v>
      </c>
      <c r="BE112" s="14">
        <f>BD112*VLOOKUP('Données projet'!$B$11,Paramètres!$A$1:$I$89,3,0)*VLOOKUP('Données projet'!$B$11,Paramètres!$A$1:$I$89,5,0)</f>
        <v>1.3301360013429075E-13</v>
      </c>
      <c r="BF112" s="14">
        <f t="shared" si="91"/>
        <v>1.9329766731057041E-12</v>
      </c>
      <c r="BG112" s="22">
        <f t="shared" si="61"/>
        <v>3.5982663925596575E-12</v>
      </c>
      <c r="BH112" s="62">
        <f t="shared" si="62"/>
        <v>279.72532035259286</v>
      </c>
      <c r="BI112" s="62">
        <f ca="1">AVERAGE(OFFSET($BH$3,0,0,'Données projet'!$E$11+1,1))-AVERAGE(OFFSET($H$3,0,0,'Données projet'!$E$11+1,1))</f>
        <v>306.25520286004314</v>
      </c>
      <c r="BJ112" s="62">
        <f t="shared" si="92"/>
        <v>283.28099819802776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2.740367743179239E-11</v>
      </c>
      <c r="BS112" s="24">
        <f t="shared" si="63"/>
        <v>2.740367743179239E-11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2.2737367544323206E-13</v>
      </c>
      <c r="O113" s="14">
        <f>N113*VLOOKUP('Données projet'!$B$9,Paramètres!$A$1:$I$89,3,0)*VLOOKUP('Données projet'!$B$9,Paramètres!$A$1:$I$89,5,0)</f>
        <v>2.0572770154103635E-13</v>
      </c>
      <c r="P113" s="14">
        <f t="shared" si="87"/>
        <v>2.8416956338469711E-12</v>
      </c>
      <c r="Q113" s="22">
        <f t="shared" si="107"/>
        <v>5.3075956424674458E-12</v>
      </c>
      <c r="R113" s="62">
        <f t="shared" si="55"/>
        <v>279.96138895485115</v>
      </c>
      <c r="S113" s="62">
        <f ca="1">AVERAGE(OFFSET($R$3,0,0,'Données projet'!$E$9+1,1))-AVERAGE(OFFSET($H$3,0,0,'Données projet'!$E$9+1,1))</f>
        <v>373.32387393685957</v>
      </c>
      <c r="T113" s="62">
        <f t="shared" si="88"/>
        <v>250.47702091764879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6.9613032884469773E-12</v>
      </c>
      <c r="AC113" s="24">
        <f t="shared" si="57"/>
        <v>6.9613032884469773E-12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2.2737367544323206E-13</v>
      </c>
      <c r="AJ113" s="14">
        <f>AI113*VLOOKUP('Données projet'!$B$10,Paramètres!$A$1:$I$89,3,0)*VLOOKUP('Données projet'!$B$10,Paramètres!$A$1:$I$89,5,0)</f>
        <v>2.1636878955177963E-13</v>
      </c>
      <c r="AK113" s="14">
        <f t="shared" si="89"/>
        <v>2.9711872798062348E-12</v>
      </c>
      <c r="AL113" s="22">
        <f t="shared" si="58"/>
        <v>5.5516601541318745E-12</v>
      </c>
      <c r="AM113" s="62">
        <f t="shared" si="59"/>
        <v>279.96138895485143</v>
      </c>
      <c r="AN113" s="62">
        <f ca="1">AVERAGE(OFFSET($AM$3,0,0,'Données projet'!$E$10+1,1))-AVERAGE(OFFSET($H$3,0,0,'Données projet'!$E$10+1,1))</f>
        <v>389.09361178264629</v>
      </c>
      <c r="AO113" s="62">
        <f t="shared" si="90"/>
        <v>260.29028006191822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7.3213706999183482E-12</v>
      </c>
      <c r="AX113" s="23">
        <f t="shared" si="60"/>
        <v>7.3213706999183482E-12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1.7053025658242404E-13</v>
      </c>
      <c r="BE113" s="14">
        <f>BD113*VLOOKUP('Données projet'!$B$11,Paramètres!$A$1:$I$89,3,0)*VLOOKUP('Données projet'!$B$11,Paramètres!$A$1:$I$89,5,0)</f>
        <v>1.3301360013429075E-13</v>
      </c>
      <c r="BF113" s="14">
        <f t="shared" si="91"/>
        <v>1.9329766731057041E-12</v>
      </c>
      <c r="BG113" s="22">
        <f t="shared" si="61"/>
        <v>3.5982663925596575E-12</v>
      </c>
      <c r="BH113" s="62">
        <f t="shared" si="62"/>
        <v>279.96138895484944</v>
      </c>
      <c r="BI113" s="62">
        <f ca="1">AVERAGE(OFFSET($BH$3,0,0,'Données projet'!$E$11+1,1))-AVERAGE(OFFSET($H$3,0,0,'Données projet'!$E$11+1,1))</f>
        <v>306.25520286004314</v>
      </c>
      <c r="BJ113" s="62">
        <f t="shared" si="92"/>
        <v>283.28099819802776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1.9377326141469152E-11</v>
      </c>
      <c r="BS113" s="24">
        <f t="shared" si="63"/>
        <v>1.9377326141469152E-11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2.2737367544323206E-13</v>
      </c>
      <c r="O114" s="14">
        <f>N114*VLOOKUP('Données projet'!$B$9,Paramètres!$A$1:$I$89,3,0)*VLOOKUP('Données projet'!$B$9,Paramètres!$A$1:$I$89,5,0)</f>
        <v>2.0572770154103635E-13</v>
      </c>
      <c r="P114" s="14">
        <f t="shared" si="87"/>
        <v>2.8416956338469711E-12</v>
      </c>
      <c r="Q114" s="22">
        <f t="shared" si="107"/>
        <v>5.3075956424674458E-12</v>
      </c>
      <c r="R114" s="62">
        <f t="shared" si="55"/>
        <v>280.19336229462886</v>
      </c>
      <c r="S114" s="62">
        <f ca="1">AVERAGE(OFFSET($R$3,0,0,'Données projet'!$E$9+1,1))-AVERAGE(OFFSET($H$3,0,0,'Données projet'!$E$9+1,1))</f>
        <v>373.32387393685957</v>
      </c>
      <c r="T114" s="62">
        <f t="shared" si="88"/>
        <v>250.47702091764879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4.9223847611570705E-12</v>
      </c>
      <c r="AC114" s="24">
        <f t="shared" si="57"/>
        <v>4.9223847611570705E-12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2.2737367544323206E-13</v>
      </c>
      <c r="AJ114" s="14">
        <f>AI114*VLOOKUP('Données projet'!$B$10,Paramètres!$A$1:$I$89,3,0)*VLOOKUP('Données projet'!$B$10,Paramètres!$A$1:$I$89,5,0)</f>
        <v>2.1636878955177963E-13</v>
      </c>
      <c r="AK114" s="14">
        <f t="shared" si="89"/>
        <v>2.9711872798062348E-12</v>
      </c>
      <c r="AL114" s="22">
        <f t="shared" si="58"/>
        <v>5.5516601541318745E-12</v>
      </c>
      <c r="AM114" s="62">
        <f t="shared" si="59"/>
        <v>280.19336229462914</v>
      </c>
      <c r="AN114" s="62">
        <f ca="1">AVERAGE(OFFSET($AM$3,0,0,'Données projet'!$E$10+1,1))-AVERAGE(OFFSET($H$3,0,0,'Données projet'!$E$10+1,1))</f>
        <v>389.09361178264629</v>
      </c>
      <c r="AO114" s="62">
        <f t="shared" si="90"/>
        <v>260.29028006191822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5.1769908694927638E-12</v>
      </c>
      <c r="AX114" s="23">
        <f t="shared" si="60"/>
        <v>5.1769908694927638E-12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1.7053025658242404E-13</v>
      </c>
      <c r="BE114" s="14">
        <f>BD114*VLOOKUP('Données projet'!$B$11,Paramètres!$A$1:$I$89,3,0)*VLOOKUP('Données projet'!$B$11,Paramètres!$A$1:$I$89,5,0)</f>
        <v>1.3301360013429075E-13</v>
      </c>
      <c r="BF114" s="14">
        <f t="shared" si="91"/>
        <v>1.9329766731057041E-12</v>
      </c>
      <c r="BG114" s="22">
        <f t="shared" si="61"/>
        <v>3.5982663925596575E-12</v>
      </c>
      <c r="BH114" s="62">
        <f t="shared" si="62"/>
        <v>280.19336229462715</v>
      </c>
      <c r="BI114" s="62">
        <f ca="1">AVERAGE(OFFSET($BH$3,0,0,'Données projet'!$E$11+1,1))-AVERAGE(OFFSET($H$3,0,0,'Données projet'!$E$11+1,1))</f>
        <v>306.25520286004314</v>
      </c>
      <c r="BJ114" s="62">
        <f t="shared" si="92"/>
        <v>283.28099819802776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1.3701838715896195E-11</v>
      </c>
      <c r="BS114" s="24">
        <f t="shared" si="63"/>
        <v>1.3701838715896195E-11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2.2737367544323206E-13</v>
      </c>
      <c r="O115" s="14">
        <f>N115*VLOOKUP('Données projet'!$B$9,Paramètres!$A$1:$I$89,3,0)*VLOOKUP('Données projet'!$B$9,Paramètres!$A$1:$I$89,5,0)</f>
        <v>2.0572770154103635E-13</v>
      </c>
      <c r="P115" s="14">
        <f t="shared" si="87"/>
        <v>2.8416956338469711E-12</v>
      </c>
      <c r="Q115" s="22">
        <f t="shared" si="107"/>
        <v>5.3075956424674458E-12</v>
      </c>
      <c r="R115" s="62">
        <f t="shared" si="55"/>
        <v>280.42131141557616</v>
      </c>
      <c r="S115" s="62">
        <f ca="1">AVERAGE(OFFSET($R$3,0,0,'Données projet'!$E$9+1,1))-AVERAGE(OFFSET($H$3,0,0,'Données projet'!$E$9+1,1))</f>
        <v>373.32387393685957</v>
      </c>
      <c r="T115" s="62">
        <f t="shared" si="88"/>
        <v>250.47702091764879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3.4806516442234887E-12</v>
      </c>
      <c r="AC115" s="24">
        <f t="shared" si="57"/>
        <v>3.4806516442234887E-12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2.2737367544323206E-13</v>
      </c>
      <c r="AJ115" s="14">
        <f>AI115*VLOOKUP('Données projet'!$B$10,Paramètres!$A$1:$I$89,3,0)*VLOOKUP('Données projet'!$B$10,Paramètres!$A$1:$I$89,5,0)</f>
        <v>2.1636878955177963E-13</v>
      </c>
      <c r="AK115" s="14">
        <f t="shared" si="89"/>
        <v>2.9711872798062348E-12</v>
      </c>
      <c r="AL115" s="22">
        <f t="shared" si="58"/>
        <v>5.5516601541318745E-12</v>
      </c>
      <c r="AM115" s="62">
        <f t="shared" si="59"/>
        <v>280.42131141557644</v>
      </c>
      <c r="AN115" s="62">
        <f ca="1">AVERAGE(OFFSET($AM$3,0,0,'Données projet'!$E$10+1,1))-AVERAGE(OFFSET($H$3,0,0,'Données projet'!$E$10+1,1))</f>
        <v>389.09361178264629</v>
      </c>
      <c r="AO115" s="62">
        <f t="shared" si="90"/>
        <v>260.29028006191822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3.6606853499591741E-12</v>
      </c>
      <c r="AX115" s="23">
        <f t="shared" si="60"/>
        <v>3.6606853499591741E-12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1.7053025658242404E-13</v>
      </c>
      <c r="BE115" s="14">
        <f>BD115*VLOOKUP('Données projet'!$B$11,Paramètres!$A$1:$I$89,3,0)*VLOOKUP('Données projet'!$B$11,Paramètres!$A$1:$I$89,5,0)</f>
        <v>1.3301360013429075E-13</v>
      </c>
      <c r="BF115" s="14">
        <f t="shared" si="91"/>
        <v>1.9329766731057041E-12</v>
      </c>
      <c r="BG115" s="22">
        <f t="shared" si="61"/>
        <v>3.5982663925596575E-12</v>
      </c>
      <c r="BH115" s="62">
        <f t="shared" si="62"/>
        <v>280.42131141557445</v>
      </c>
      <c r="BI115" s="62">
        <f ca="1">AVERAGE(OFFSET($BH$3,0,0,'Données projet'!$E$11+1,1))-AVERAGE(OFFSET($H$3,0,0,'Données projet'!$E$11+1,1))</f>
        <v>306.25520286004314</v>
      </c>
      <c r="BJ115" s="62">
        <f t="shared" si="92"/>
        <v>283.28099819802776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9.6886630707345759E-12</v>
      </c>
      <c r="BS115" s="24">
        <f t="shared" si="63"/>
        <v>9.6886630707345759E-12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2.2737367544323206E-13</v>
      </c>
      <c r="O116" s="14">
        <f>N116*VLOOKUP('Données projet'!$B$9,Paramètres!$A$1:$I$89,3,0)*VLOOKUP('Données projet'!$B$9,Paramètres!$A$1:$I$89,5,0)</f>
        <v>2.0572770154103635E-13</v>
      </c>
      <c r="P116" s="14">
        <f t="shared" si="87"/>
        <v>2.8416956338469711E-12</v>
      </c>
      <c r="Q116" s="22">
        <f t="shared" si="107"/>
        <v>5.3075956424674458E-12</v>
      </c>
      <c r="R116" s="62">
        <f t="shared" si="55"/>
        <v>280.64530612889291</v>
      </c>
      <c r="S116" s="62">
        <f ca="1">AVERAGE(OFFSET($R$3,0,0,'Données projet'!$E$9+1,1))-AVERAGE(OFFSET($H$3,0,0,'Données projet'!$E$9+1,1))</f>
        <v>373.32387393685957</v>
      </c>
      <c r="T116" s="62">
        <f t="shared" si="88"/>
        <v>250.47702091764879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2.4611923805785352E-12</v>
      </c>
      <c r="AC116" s="24">
        <f t="shared" si="57"/>
        <v>2.4611923805785352E-12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2.2737367544323206E-13</v>
      </c>
      <c r="AJ116" s="14">
        <f>AI116*VLOOKUP('Données projet'!$B$10,Paramètres!$A$1:$I$89,3,0)*VLOOKUP('Données projet'!$B$10,Paramètres!$A$1:$I$89,5,0)</f>
        <v>2.1636878955177963E-13</v>
      </c>
      <c r="AK116" s="14">
        <f t="shared" si="89"/>
        <v>2.9711872798062348E-12</v>
      </c>
      <c r="AL116" s="22">
        <f t="shared" si="58"/>
        <v>5.5516601541318745E-12</v>
      </c>
      <c r="AM116" s="62">
        <f t="shared" si="59"/>
        <v>280.6453061288932</v>
      </c>
      <c r="AN116" s="62">
        <f ca="1">AVERAGE(OFFSET($AM$3,0,0,'Données projet'!$E$10+1,1))-AVERAGE(OFFSET($H$3,0,0,'Données projet'!$E$10+1,1))</f>
        <v>389.09361178264629</v>
      </c>
      <c r="AO116" s="62">
        <f t="shared" si="90"/>
        <v>260.29028006191822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2.5884954347463819E-12</v>
      </c>
      <c r="AX116" s="23">
        <f t="shared" si="60"/>
        <v>2.5884954347463819E-12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1.7053025658242404E-13</v>
      </c>
      <c r="BE116" s="14">
        <f>BD116*VLOOKUP('Données projet'!$B$11,Paramètres!$A$1:$I$89,3,0)*VLOOKUP('Données projet'!$B$11,Paramètres!$A$1:$I$89,5,0)</f>
        <v>1.3301360013429075E-13</v>
      </c>
      <c r="BF116" s="14">
        <f t="shared" si="91"/>
        <v>1.9329766731057041E-12</v>
      </c>
      <c r="BG116" s="22">
        <f t="shared" si="61"/>
        <v>3.5982663925596575E-12</v>
      </c>
      <c r="BH116" s="62">
        <f t="shared" si="62"/>
        <v>280.64530612889121</v>
      </c>
      <c r="BI116" s="62">
        <f ca="1">AVERAGE(OFFSET($BH$3,0,0,'Données projet'!$E$11+1,1))-AVERAGE(OFFSET($H$3,0,0,'Données projet'!$E$11+1,1))</f>
        <v>306.25520286004314</v>
      </c>
      <c r="BJ116" s="62">
        <f t="shared" si="92"/>
        <v>283.28099819802776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6.8509193579480975E-12</v>
      </c>
      <c r="BS116" s="24">
        <f t="shared" si="63"/>
        <v>6.8509193579480975E-12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2.2737367544323206E-13</v>
      </c>
      <c r="O117" s="14">
        <f>N117*VLOOKUP('Données projet'!$B$9,Paramètres!$A$1:$I$89,3,0)*VLOOKUP('Données projet'!$B$9,Paramètres!$A$1:$I$89,5,0)</f>
        <v>2.0572770154103635E-13</v>
      </c>
      <c r="P117" s="14">
        <f t="shared" si="87"/>
        <v>2.8416956338469711E-12</v>
      </c>
      <c r="Q117" s="22">
        <f t="shared" si="107"/>
        <v>5.3075956424674458E-12</v>
      </c>
      <c r="R117" s="62">
        <f t="shared" si="55"/>
        <v>280.86541503471074</v>
      </c>
      <c r="S117" s="62">
        <f ca="1">AVERAGE(OFFSET($R$3,0,0,'Données projet'!$E$9+1,1))-AVERAGE(OFFSET($H$3,0,0,'Données projet'!$E$9+1,1))</f>
        <v>373.32387393685957</v>
      </c>
      <c r="T117" s="62">
        <f t="shared" si="88"/>
        <v>250.47702091764879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1.7403258221117443E-12</v>
      </c>
      <c r="AC117" s="24">
        <f t="shared" si="57"/>
        <v>1.7403258221117443E-12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2.2737367544323206E-13</v>
      </c>
      <c r="AJ117" s="14">
        <f>AI117*VLOOKUP('Données projet'!$B$10,Paramètres!$A$1:$I$89,3,0)*VLOOKUP('Données projet'!$B$10,Paramètres!$A$1:$I$89,5,0)</f>
        <v>2.1636878955177963E-13</v>
      </c>
      <c r="AK117" s="14">
        <f t="shared" si="89"/>
        <v>2.9711872798062348E-12</v>
      </c>
      <c r="AL117" s="22">
        <f t="shared" si="58"/>
        <v>5.5516601541318745E-12</v>
      </c>
      <c r="AM117" s="62">
        <f t="shared" si="59"/>
        <v>280.86541503471102</v>
      </c>
      <c r="AN117" s="62">
        <f ca="1">AVERAGE(OFFSET($AM$3,0,0,'Données projet'!$E$10+1,1))-AVERAGE(OFFSET($H$3,0,0,'Données projet'!$E$10+1,1))</f>
        <v>389.09361178264629</v>
      </c>
      <c r="AO117" s="62">
        <f t="shared" si="90"/>
        <v>260.29028006191822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1.830342674979587E-12</v>
      </c>
      <c r="AX117" s="23">
        <f t="shared" si="60"/>
        <v>1.830342674979587E-12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1.7053025658242404E-13</v>
      </c>
      <c r="BE117" s="14">
        <f>BD117*VLOOKUP('Données projet'!$B$11,Paramètres!$A$1:$I$89,3,0)*VLOOKUP('Données projet'!$B$11,Paramètres!$A$1:$I$89,5,0)</f>
        <v>1.3301360013429075E-13</v>
      </c>
      <c r="BF117" s="14">
        <f t="shared" si="91"/>
        <v>1.9329766731057041E-12</v>
      </c>
      <c r="BG117" s="22">
        <f t="shared" si="61"/>
        <v>3.5982663925596575E-12</v>
      </c>
      <c r="BH117" s="62">
        <f t="shared" si="62"/>
        <v>280.86541503470903</v>
      </c>
      <c r="BI117" s="62">
        <f ca="1">AVERAGE(OFFSET($BH$3,0,0,'Données projet'!$E$11+1,1))-AVERAGE(OFFSET($H$3,0,0,'Données projet'!$E$11+1,1))</f>
        <v>306.25520286004314</v>
      </c>
      <c r="BJ117" s="62">
        <f t="shared" si="92"/>
        <v>283.28099819802776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4.844331535367288E-12</v>
      </c>
      <c r="BS117" s="24">
        <f t="shared" si="63"/>
        <v>4.844331535367288E-12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2.2737367544323206E-13</v>
      </c>
      <c r="O118" s="14">
        <f>N118*VLOOKUP('Données projet'!$B$9,Paramètres!$A$1:$I$89,3,0)*VLOOKUP('Données projet'!$B$9,Paramètres!$A$1:$I$89,5,0)</f>
        <v>2.0572770154103635E-13</v>
      </c>
      <c r="P118" s="14">
        <f t="shared" si="87"/>
        <v>2.8416956338469711E-12</v>
      </c>
      <c r="Q118" s="22">
        <f t="shared" si="107"/>
        <v>5.3075956424674458E-12</v>
      </c>
      <c r="R118" s="62">
        <f t="shared" si="55"/>
        <v>281.08170554310254</v>
      </c>
      <c r="S118" s="62">
        <f ca="1">AVERAGE(OFFSET($R$3,0,0,'Données projet'!$E$9+1,1))-AVERAGE(OFFSET($H$3,0,0,'Données projet'!$E$9+1,1))</f>
        <v>373.32387393685957</v>
      </c>
      <c r="T118" s="62">
        <f t="shared" si="88"/>
        <v>250.47702091764879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1.2305961902892676E-12</v>
      </c>
      <c r="AC118" s="24">
        <f t="shared" si="57"/>
        <v>1.2305961902892676E-12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2.2737367544323206E-13</v>
      </c>
      <c r="AJ118" s="14">
        <f>AI118*VLOOKUP('Données projet'!$B$10,Paramètres!$A$1:$I$89,3,0)*VLOOKUP('Données projet'!$B$10,Paramètres!$A$1:$I$89,5,0)</f>
        <v>2.1636878955177963E-13</v>
      </c>
      <c r="AK118" s="14">
        <f t="shared" si="89"/>
        <v>2.9711872798062348E-12</v>
      </c>
      <c r="AL118" s="22">
        <f t="shared" si="58"/>
        <v>5.5516601541318745E-12</v>
      </c>
      <c r="AM118" s="62">
        <f t="shared" si="59"/>
        <v>281.08170554310283</v>
      </c>
      <c r="AN118" s="62">
        <f ca="1">AVERAGE(OFFSET($AM$3,0,0,'Données projet'!$E$10+1,1))-AVERAGE(OFFSET($H$3,0,0,'Données projet'!$E$10+1,1))</f>
        <v>389.09361178264629</v>
      </c>
      <c r="AO118" s="62">
        <f t="shared" si="90"/>
        <v>260.29028006191822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1.2942477173731909E-12</v>
      </c>
      <c r="AX118" s="23">
        <f t="shared" si="60"/>
        <v>1.2942477173731909E-12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1.7053025658242404E-13</v>
      </c>
      <c r="BE118" s="14">
        <f>BD118*VLOOKUP('Données projet'!$B$11,Paramètres!$A$1:$I$89,3,0)*VLOOKUP('Données projet'!$B$11,Paramètres!$A$1:$I$89,5,0)</f>
        <v>1.3301360013429075E-13</v>
      </c>
      <c r="BF118" s="14">
        <f t="shared" si="91"/>
        <v>1.9329766731057041E-12</v>
      </c>
      <c r="BG118" s="22">
        <f t="shared" si="61"/>
        <v>3.5982663925596575E-12</v>
      </c>
      <c r="BH118" s="62">
        <f t="shared" si="62"/>
        <v>281.08170554310084</v>
      </c>
      <c r="BI118" s="62">
        <f ca="1">AVERAGE(OFFSET($BH$3,0,0,'Données projet'!$E$11+1,1))-AVERAGE(OFFSET($H$3,0,0,'Données projet'!$E$11+1,1))</f>
        <v>306.25520286004314</v>
      </c>
      <c r="BJ118" s="62">
        <f t="shared" si="92"/>
        <v>283.28099819802776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3.4254596789740487E-12</v>
      </c>
      <c r="BS118" s="24">
        <f t="shared" si="63"/>
        <v>3.4254596789740487E-12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2.2737367544323206E-13</v>
      </c>
      <c r="O119" s="14">
        <f>N119*VLOOKUP('Données projet'!$B$9,Paramètres!$A$1:$I$89,3,0)*VLOOKUP('Données projet'!$B$9,Paramètres!$A$1:$I$89,5,0)</f>
        <v>2.0572770154103635E-13</v>
      </c>
      <c r="P119" s="14">
        <f t="shared" si="87"/>
        <v>2.8416956338469711E-12</v>
      </c>
      <c r="Q119" s="22">
        <f t="shared" si="107"/>
        <v>5.3075956424674458E-12</v>
      </c>
      <c r="R119" s="62">
        <f t="shared" si="55"/>
        <v>281.29424389472678</v>
      </c>
      <c r="S119" s="62">
        <f ca="1">AVERAGE(OFFSET($R$3,0,0,'Données projet'!$E$9+1,1))-AVERAGE(OFFSET($H$3,0,0,'Données projet'!$E$9+1,1))</f>
        <v>373.32387393685957</v>
      </c>
      <c r="T119" s="62">
        <f t="shared" si="88"/>
        <v>250.47702091764879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8.7016291105587217E-13</v>
      </c>
      <c r="AC119" s="24">
        <f t="shared" si="57"/>
        <v>8.7016291105587217E-13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2.2737367544323206E-13</v>
      </c>
      <c r="AJ119" s="14">
        <f>AI119*VLOOKUP('Données projet'!$B$10,Paramètres!$A$1:$I$89,3,0)*VLOOKUP('Données projet'!$B$10,Paramètres!$A$1:$I$89,5,0)</f>
        <v>2.1636878955177963E-13</v>
      </c>
      <c r="AK119" s="14">
        <f t="shared" si="89"/>
        <v>2.9711872798062348E-12</v>
      </c>
      <c r="AL119" s="22">
        <f t="shared" si="58"/>
        <v>5.5516601541318745E-12</v>
      </c>
      <c r="AM119" s="62">
        <f t="shared" si="59"/>
        <v>281.29424389472706</v>
      </c>
      <c r="AN119" s="62">
        <f ca="1">AVERAGE(OFFSET($AM$3,0,0,'Données projet'!$E$10+1,1))-AVERAGE(OFFSET($H$3,0,0,'Données projet'!$E$10+1,1))</f>
        <v>389.09361178264629</v>
      </c>
      <c r="AO119" s="62">
        <f t="shared" si="90"/>
        <v>260.29028006191822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9.1517133748979352E-13</v>
      </c>
      <c r="AX119" s="23">
        <f t="shared" si="60"/>
        <v>9.1517133748979352E-13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1.7053025658242404E-13</v>
      </c>
      <c r="BE119" s="14">
        <f>BD119*VLOOKUP('Données projet'!$B$11,Paramètres!$A$1:$I$89,3,0)*VLOOKUP('Données projet'!$B$11,Paramètres!$A$1:$I$89,5,0)</f>
        <v>1.3301360013429075E-13</v>
      </c>
      <c r="BF119" s="14">
        <f t="shared" si="91"/>
        <v>1.9329766731057041E-12</v>
      </c>
      <c r="BG119" s="22">
        <f t="shared" si="61"/>
        <v>3.5982663925596575E-12</v>
      </c>
      <c r="BH119" s="62">
        <f t="shared" si="62"/>
        <v>281.29424389472507</v>
      </c>
      <c r="BI119" s="62">
        <f ca="1">AVERAGE(OFFSET($BH$3,0,0,'Données projet'!$E$11+1,1))-AVERAGE(OFFSET($H$3,0,0,'Données projet'!$E$11+1,1))</f>
        <v>306.25520286004314</v>
      </c>
      <c r="BJ119" s="62">
        <f t="shared" si="92"/>
        <v>283.28099819802776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2.422165767683644E-12</v>
      </c>
      <c r="BS119" s="24">
        <f t="shared" si="63"/>
        <v>2.422165767683644E-12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2.2737367544323206E-13</v>
      </c>
      <c r="O120" s="14">
        <f>N120*VLOOKUP('Données projet'!$B$9,Paramètres!$A$1:$I$89,3,0)*VLOOKUP('Données projet'!$B$9,Paramètres!$A$1:$I$89,5,0)</f>
        <v>2.0572770154103635E-13</v>
      </c>
      <c r="P120" s="14">
        <f t="shared" si="87"/>
        <v>2.8416956338469711E-12</v>
      </c>
      <c r="Q120" s="22">
        <f t="shared" si="107"/>
        <v>5.3075956424674458E-12</v>
      </c>
      <c r="R120" s="62">
        <f t="shared" si="55"/>
        <v>281.50309518111493</v>
      </c>
      <c r="S120" s="62">
        <f ca="1">AVERAGE(OFFSET($R$3,0,0,'Données projet'!$E$9+1,1))-AVERAGE(OFFSET($H$3,0,0,'Données projet'!$E$9+1,1))</f>
        <v>373.32387393685957</v>
      </c>
      <c r="T120" s="62">
        <f t="shared" si="88"/>
        <v>250.47702091764879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6.1529809514463381E-13</v>
      </c>
      <c r="AC120" s="24">
        <f t="shared" si="57"/>
        <v>6.1529809514463381E-13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2.2737367544323206E-13</v>
      </c>
      <c r="AJ120" s="14">
        <f>AI120*VLOOKUP('Données projet'!$B$10,Paramètres!$A$1:$I$89,3,0)*VLOOKUP('Données projet'!$B$10,Paramètres!$A$1:$I$89,5,0)</f>
        <v>2.1636878955177963E-13</v>
      </c>
      <c r="AK120" s="14">
        <f t="shared" si="89"/>
        <v>2.9711872798062348E-12</v>
      </c>
      <c r="AL120" s="22">
        <f t="shared" si="58"/>
        <v>5.5516601541318745E-12</v>
      </c>
      <c r="AM120" s="62">
        <f t="shared" si="59"/>
        <v>281.50309518111521</v>
      </c>
      <c r="AN120" s="62">
        <f ca="1">AVERAGE(OFFSET($AM$3,0,0,'Données projet'!$E$10+1,1))-AVERAGE(OFFSET($H$3,0,0,'Données projet'!$E$10+1,1))</f>
        <v>389.09361178264629</v>
      </c>
      <c r="AO120" s="62">
        <f t="shared" si="90"/>
        <v>260.29028006191822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6.4712385868659547E-13</v>
      </c>
      <c r="AX120" s="23">
        <f t="shared" si="60"/>
        <v>6.4712385868659547E-13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1.7053025658242404E-13</v>
      </c>
      <c r="BE120" s="14">
        <f>BD120*VLOOKUP('Données projet'!$B$11,Paramètres!$A$1:$I$89,3,0)*VLOOKUP('Données projet'!$B$11,Paramètres!$A$1:$I$89,5,0)</f>
        <v>1.3301360013429075E-13</v>
      </c>
      <c r="BF120" s="14">
        <f t="shared" si="91"/>
        <v>1.9329766731057041E-12</v>
      </c>
      <c r="BG120" s="22">
        <f t="shared" si="61"/>
        <v>3.5982663925596575E-12</v>
      </c>
      <c r="BH120" s="62">
        <f t="shared" si="62"/>
        <v>281.50309518111322</v>
      </c>
      <c r="BI120" s="62">
        <f ca="1">AVERAGE(OFFSET($BH$3,0,0,'Données projet'!$E$11+1,1))-AVERAGE(OFFSET($H$3,0,0,'Données projet'!$E$11+1,1))</f>
        <v>306.25520286004314</v>
      </c>
      <c r="BJ120" s="62">
        <f t="shared" si="92"/>
        <v>283.28099819802776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1.7127298394870244E-12</v>
      </c>
      <c r="BS120" s="24">
        <f t="shared" si="63"/>
        <v>1.7127298394870244E-12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2.2737367544323206E-13</v>
      </c>
      <c r="O121" s="14">
        <f>N121*VLOOKUP('Données projet'!$B$9,Paramètres!$A$1:$I$89,3,0)*VLOOKUP('Données projet'!$B$9,Paramètres!$A$1:$I$89,5,0)</f>
        <v>2.0572770154103635E-13</v>
      </c>
      <c r="P121" s="14">
        <f t="shared" si="87"/>
        <v>2.8416956338469711E-12</v>
      </c>
      <c r="Q121" s="22">
        <f t="shared" si="107"/>
        <v>5.3075956424674458E-12</v>
      </c>
      <c r="R121" s="62">
        <f t="shared" si="55"/>
        <v>281.70832336460569</v>
      </c>
      <c r="S121" s="62">
        <f ca="1">AVERAGE(OFFSET($R$3,0,0,'Données projet'!$E$9+1,1))-AVERAGE(OFFSET($H$3,0,0,'Données projet'!$E$9+1,1))</f>
        <v>373.32387393685957</v>
      </c>
      <c r="T121" s="62">
        <f t="shared" si="88"/>
        <v>250.47702091764879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4.3508145552793608E-13</v>
      </c>
      <c r="AC121" s="24">
        <f t="shared" si="57"/>
        <v>4.3508145552793608E-13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2.2737367544323206E-13</v>
      </c>
      <c r="AJ121" s="14">
        <f>AI121*VLOOKUP('Données projet'!$B$10,Paramètres!$A$1:$I$89,3,0)*VLOOKUP('Données projet'!$B$10,Paramètres!$A$1:$I$89,5,0)</f>
        <v>2.1636878955177963E-13</v>
      </c>
      <c r="AK121" s="14">
        <f t="shared" si="89"/>
        <v>2.9711872798062348E-12</v>
      </c>
      <c r="AL121" s="22">
        <f t="shared" si="58"/>
        <v>5.5516601541318745E-12</v>
      </c>
      <c r="AM121" s="62">
        <f t="shared" si="59"/>
        <v>281.70832336460597</v>
      </c>
      <c r="AN121" s="62">
        <f ca="1">AVERAGE(OFFSET($AM$3,0,0,'Données projet'!$E$10+1,1))-AVERAGE(OFFSET($H$3,0,0,'Données projet'!$E$10+1,1))</f>
        <v>389.09361178264629</v>
      </c>
      <c r="AO121" s="62">
        <f t="shared" si="90"/>
        <v>260.29028006191822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4.5758566874489676E-13</v>
      </c>
      <c r="AX121" s="23">
        <f t="shared" si="60"/>
        <v>4.5758566874489676E-13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1.7053025658242404E-13</v>
      </c>
      <c r="BE121" s="14">
        <f>BD121*VLOOKUP('Données projet'!$B$11,Paramètres!$A$1:$I$89,3,0)*VLOOKUP('Données projet'!$B$11,Paramètres!$A$1:$I$89,5,0)</f>
        <v>1.3301360013429075E-13</v>
      </c>
      <c r="BF121" s="14">
        <f t="shared" si="91"/>
        <v>1.9329766731057041E-12</v>
      </c>
      <c r="BG121" s="22">
        <f t="shared" si="61"/>
        <v>3.5982663925596575E-12</v>
      </c>
      <c r="BH121" s="62">
        <f t="shared" si="62"/>
        <v>281.70832336460398</v>
      </c>
      <c r="BI121" s="62">
        <f ca="1">AVERAGE(OFFSET($BH$3,0,0,'Données projet'!$E$11+1,1))-AVERAGE(OFFSET($H$3,0,0,'Données projet'!$E$11+1,1))</f>
        <v>306.25520286004314</v>
      </c>
      <c r="BJ121" s="62">
        <f t="shared" si="92"/>
        <v>283.28099819802776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1.211082883841822E-12</v>
      </c>
      <c r="BS121" s="24">
        <f t="shared" si="63"/>
        <v>1.211082883841822E-12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2.2737367544323206E-13</v>
      </c>
      <c r="O122" s="14">
        <f>N122*VLOOKUP('Données projet'!$B$9,Paramètres!$A$1:$I$89,3,0)*VLOOKUP('Données projet'!$B$9,Paramètres!$A$1:$I$89,5,0)</f>
        <v>2.0572770154103635E-13</v>
      </c>
      <c r="P122" s="14">
        <f t="shared" si="87"/>
        <v>2.8416956338469711E-12</v>
      </c>
      <c r="Q122" s="22">
        <f t="shared" si="107"/>
        <v>5.3075956424674458E-12</v>
      </c>
      <c r="R122" s="62">
        <f t="shared" si="55"/>
        <v>281.90999129793443</v>
      </c>
      <c r="S122" s="62">
        <f ca="1">AVERAGE(OFFSET($R$3,0,0,'Données projet'!$E$9+1,1))-AVERAGE(OFFSET($H$3,0,0,'Données projet'!$E$9+1,1))</f>
        <v>373.32387393685957</v>
      </c>
      <c r="T122" s="62">
        <f t="shared" si="88"/>
        <v>250.47702091764879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3.076490475723169E-13</v>
      </c>
      <c r="AC122" s="24">
        <f t="shared" si="57"/>
        <v>3.076490475723169E-13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2.2737367544323206E-13</v>
      </c>
      <c r="AJ122" s="14">
        <f>AI122*VLOOKUP('Données projet'!$B$10,Paramètres!$A$1:$I$89,3,0)*VLOOKUP('Données projet'!$B$10,Paramètres!$A$1:$I$89,5,0)</f>
        <v>2.1636878955177963E-13</v>
      </c>
      <c r="AK122" s="14">
        <f t="shared" si="89"/>
        <v>2.9711872798062348E-12</v>
      </c>
      <c r="AL122" s="22">
        <f t="shared" si="58"/>
        <v>5.5516601541318745E-12</v>
      </c>
      <c r="AM122" s="62">
        <f t="shared" si="59"/>
        <v>281.90999129793471</v>
      </c>
      <c r="AN122" s="62">
        <f ca="1">AVERAGE(OFFSET($AM$3,0,0,'Données projet'!$E$10+1,1))-AVERAGE(OFFSET($H$3,0,0,'Données projet'!$E$10+1,1))</f>
        <v>389.09361178264629</v>
      </c>
      <c r="AO122" s="62">
        <f t="shared" si="90"/>
        <v>260.29028006191822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3.2356192934329774E-13</v>
      </c>
      <c r="AX122" s="23">
        <f t="shared" si="60"/>
        <v>3.2356192934329774E-13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1.7053025658242404E-13</v>
      </c>
      <c r="BE122" s="14">
        <f>BD122*VLOOKUP('Données projet'!$B$11,Paramètres!$A$1:$I$89,3,0)*VLOOKUP('Données projet'!$B$11,Paramètres!$A$1:$I$89,5,0)</f>
        <v>1.3301360013429075E-13</v>
      </c>
      <c r="BF122" s="14">
        <f t="shared" si="91"/>
        <v>1.9329766731057041E-12</v>
      </c>
      <c r="BG122" s="22">
        <f t="shared" si="61"/>
        <v>3.5982663925596575E-12</v>
      </c>
      <c r="BH122" s="62">
        <f t="shared" si="62"/>
        <v>281.90999129793272</v>
      </c>
      <c r="BI122" s="62">
        <f ca="1">AVERAGE(OFFSET($BH$3,0,0,'Données projet'!$E$11+1,1))-AVERAGE(OFFSET($H$3,0,0,'Données projet'!$E$11+1,1))</f>
        <v>306.25520286004314</v>
      </c>
      <c r="BJ122" s="62">
        <f t="shared" si="92"/>
        <v>283.28099819802776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8.5636491974351218E-13</v>
      </c>
      <c r="BS122" s="24">
        <f t="shared" si="63"/>
        <v>8.5636491974351218E-13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2.2737367544323206E-13</v>
      </c>
      <c r="O123" s="14">
        <f>N123*VLOOKUP('Données projet'!$B$9,Paramètres!$A$1:$I$89,3,0)*VLOOKUP('Données projet'!$B$9,Paramètres!$A$1:$I$89,5,0)</f>
        <v>2.0572770154103635E-13</v>
      </c>
      <c r="P123" s="14">
        <f t="shared" si="87"/>
        <v>2.8416956338469711E-12</v>
      </c>
      <c r="Q123" s="22">
        <f t="shared" si="107"/>
        <v>5.3075956424674458E-12</v>
      </c>
      <c r="R123" s="62">
        <f t="shared" si="55"/>
        <v>282.1081607434819</v>
      </c>
      <c r="S123" s="62">
        <f ca="1">AVERAGE(OFFSET($R$3,0,0,'Données projet'!$E$9+1,1))-AVERAGE(OFFSET($H$3,0,0,'Données projet'!$E$9+1,1))</f>
        <v>373.32387393685957</v>
      </c>
      <c r="T123" s="62">
        <f t="shared" si="88"/>
        <v>250.47702091764879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2.1754072776396804E-13</v>
      </c>
      <c r="AC123" s="24">
        <f t="shared" si="57"/>
        <v>2.1754072776396804E-13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2.2737367544323206E-13</v>
      </c>
      <c r="AJ123" s="14">
        <f>AI123*VLOOKUP('Données projet'!$B$10,Paramètres!$A$1:$I$89,3,0)*VLOOKUP('Données projet'!$B$10,Paramètres!$A$1:$I$89,5,0)</f>
        <v>2.1636878955177963E-13</v>
      </c>
      <c r="AK123" s="14">
        <f t="shared" si="89"/>
        <v>2.9711872798062348E-12</v>
      </c>
      <c r="AL123" s="22">
        <f t="shared" si="58"/>
        <v>5.5516601541318745E-12</v>
      </c>
      <c r="AM123" s="62">
        <f t="shared" si="59"/>
        <v>282.10816074348219</v>
      </c>
      <c r="AN123" s="62">
        <f ca="1">AVERAGE(OFFSET($AM$3,0,0,'Données projet'!$E$10+1,1))-AVERAGE(OFFSET($H$3,0,0,'Données projet'!$E$10+1,1))</f>
        <v>389.09361178264629</v>
      </c>
      <c r="AO123" s="62">
        <f t="shared" si="90"/>
        <v>260.29028006191822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2.2879283437244838E-13</v>
      </c>
      <c r="AX123" s="23">
        <f t="shared" si="60"/>
        <v>2.2879283437244838E-13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1.7053025658242404E-13</v>
      </c>
      <c r="BE123" s="14">
        <f>BD123*VLOOKUP('Données projet'!$B$11,Paramètres!$A$1:$I$89,3,0)*VLOOKUP('Données projet'!$B$11,Paramètres!$A$1:$I$89,5,0)</f>
        <v>1.3301360013429075E-13</v>
      </c>
      <c r="BF123" s="14">
        <f t="shared" si="91"/>
        <v>1.9329766731057041E-12</v>
      </c>
      <c r="BG123" s="22">
        <f t="shared" si="61"/>
        <v>3.5982663925596575E-12</v>
      </c>
      <c r="BH123" s="62">
        <f t="shared" si="62"/>
        <v>282.1081607434802</v>
      </c>
      <c r="BI123" s="62">
        <f ca="1">AVERAGE(OFFSET($BH$3,0,0,'Données projet'!$E$11+1,1))-AVERAGE(OFFSET($H$3,0,0,'Données projet'!$E$11+1,1))</f>
        <v>306.25520286004314</v>
      </c>
      <c r="BJ123" s="62">
        <f t="shared" si="92"/>
        <v>283.28099819802776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6.0554144192091099E-13</v>
      </c>
      <c r="BS123" s="24">
        <f t="shared" si="63"/>
        <v>6.0554144192091099E-13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2.2737367544323206E-13</v>
      </c>
      <c r="O124" s="14">
        <f>N124*VLOOKUP('Données projet'!$B$9,Paramètres!$A$1:$I$89,3,0)*VLOOKUP('Données projet'!$B$9,Paramètres!$A$1:$I$89,5,0)</f>
        <v>2.0572770154103635E-13</v>
      </c>
      <c r="P124" s="14">
        <f t="shared" si="87"/>
        <v>2.8416956338469711E-12</v>
      </c>
      <c r="Q124" s="22">
        <f t="shared" si="107"/>
        <v>5.3075956424674458E-12</v>
      </c>
      <c r="R124" s="62">
        <f t="shared" si="55"/>
        <v>282.30289239218968</v>
      </c>
      <c r="S124" s="62">
        <f ca="1">AVERAGE(OFFSET($R$3,0,0,'Données projet'!$E$9+1,1))-AVERAGE(OFFSET($H$3,0,0,'Données projet'!$E$9+1,1))</f>
        <v>373.32387393685957</v>
      </c>
      <c r="T124" s="62">
        <f t="shared" si="88"/>
        <v>250.47702091764879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1.5382452378615845E-13</v>
      </c>
      <c r="AC124" s="24">
        <f t="shared" si="57"/>
        <v>1.5382452378615845E-13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2.2737367544323206E-13</v>
      </c>
      <c r="AJ124" s="14">
        <f>AI124*VLOOKUP('Données projet'!$B$10,Paramètres!$A$1:$I$89,3,0)*VLOOKUP('Données projet'!$B$10,Paramètres!$A$1:$I$89,5,0)</f>
        <v>2.1636878955177963E-13</v>
      </c>
      <c r="AK124" s="14">
        <f t="shared" si="89"/>
        <v>2.9711872798062348E-12</v>
      </c>
      <c r="AL124" s="22">
        <f t="shared" si="58"/>
        <v>5.5516601541318745E-12</v>
      </c>
      <c r="AM124" s="62">
        <f t="shared" si="59"/>
        <v>282.30289239218996</v>
      </c>
      <c r="AN124" s="62">
        <f ca="1">AVERAGE(OFFSET($AM$3,0,0,'Données projet'!$E$10+1,1))-AVERAGE(OFFSET($H$3,0,0,'Données projet'!$E$10+1,1))</f>
        <v>389.09361178264629</v>
      </c>
      <c r="AO124" s="62">
        <f t="shared" si="90"/>
        <v>260.29028006191822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1.6178096467164887E-13</v>
      </c>
      <c r="AX124" s="23">
        <f t="shared" si="60"/>
        <v>1.6178096467164887E-13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1.7053025658242404E-13</v>
      </c>
      <c r="BE124" s="14">
        <f>BD124*VLOOKUP('Données projet'!$B$11,Paramètres!$A$1:$I$89,3,0)*VLOOKUP('Données projet'!$B$11,Paramètres!$A$1:$I$89,5,0)</f>
        <v>1.3301360013429075E-13</v>
      </c>
      <c r="BF124" s="14">
        <f t="shared" si="91"/>
        <v>1.9329766731057041E-12</v>
      </c>
      <c r="BG124" s="22">
        <f t="shared" si="61"/>
        <v>3.5982663925596575E-12</v>
      </c>
      <c r="BH124" s="62">
        <f t="shared" si="62"/>
        <v>282.30289239218797</v>
      </c>
      <c r="BI124" s="62">
        <f ca="1">AVERAGE(OFFSET($BH$3,0,0,'Données projet'!$E$11+1,1))-AVERAGE(OFFSET($H$3,0,0,'Données projet'!$E$11+1,1))</f>
        <v>306.25520286004314</v>
      </c>
      <c r="BJ124" s="62">
        <f t="shared" si="92"/>
        <v>283.28099819802776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4.2818245987175609E-13</v>
      </c>
      <c r="BS124" s="24">
        <f t="shared" si="63"/>
        <v>4.2818245987175609E-13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2.2737367544323206E-13</v>
      </c>
      <c r="O125" s="14">
        <f>N125*VLOOKUP('Données projet'!$B$9,Paramètres!$A$1:$I$89,3,0)*VLOOKUP('Données projet'!$B$9,Paramètres!$A$1:$I$89,5,0)</f>
        <v>2.0572770154103635E-13</v>
      </c>
      <c r="P125" s="14">
        <f t="shared" si="87"/>
        <v>2.8416956338469711E-12</v>
      </c>
      <c r="Q125" s="22">
        <f t="shared" si="107"/>
        <v>5.3075956424674458E-12</v>
      </c>
      <c r="R125" s="62">
        <f t="shared" si="55"/>
        <v>282.49424588214708</v>
      </c>
      <c r="S125" s="62">
        <f ca="1">AVERAGE(OFFSET($R$3,0,0,'Données projet'!$E$9+1,1))-AVERAGE(OFFSET($H$3,0,0,'Données projet'!$E$9+1,1))</f>
        <v>373.32387393685957</v>
      </c>
      <c r="T125" s="62">
        <f t="shared" si="88"/>
        <v>250.47702091764879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1.0877036388198402E-13</v>
      </c>
      <c r="AC125" s="24">
        <f t="shared" si="57"/>
        <v>1.0877036388198402E-13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2.2737367544323206E-13</v>
      </c>
      <c r="AJ125" s="14">
        <f>AI125*VLOOKUP('Données projet'!$B$10,Paramètres!$A$1:$I$89,3,0)*VLOOKUP('Données projet'!$B$10,Paramètres!$A$1:$I$89,5,0)</f>
        <v>2.1636878955177963E-13</v>
      </c>
      <c r="AK125" s="14">
        <f t="shared" si="89"/>
        <v>2.9711872798062348E-12</v>
      </c>
      <c r="AL125" s="22">
        <f t="shared" si="58"/>
        <v>5.5516601541318745E-12</v>
      </c>
      <c r="AM125" s="62">
        <f t="shared" si="59"/>
        <v>282.49424588214737</v>
      </c>
      <c r="AN125" s="62">
        <f ca="1">AVERAGE(OFFSET($AM$3,0,0,'Données projet'!$E$10+1,1))-AVERAGE(OFFSET($H$3,0,0,'Données projet'!$E$10+1,1))</f>
        <v>389.09361178264629</v>
      </c>
      <c r="AO125" s="62">
        <f t="shared" si="90"/>
        <v>260.29028006191822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1.1439641718622419E-13</v>
      </c>
      <c r="AX125" s="23">
        <f t="shared" si="60"/>
        <v>1.1439641718622419E-13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1.7053025658242404E-13</v>
      </c>
      <c r="BE125" s="14">
        <f>BD125*VLOOKUP('Données projet'!$B$11,Paramètres!$A$1:$I$89,3,0)*VLOOKUP('Données projet'!$B$11,Paramètres!$A$1:$I$89,5,0)</f>
        <v>1.3301360013429075E-13</v>
      </c>
      <c r="BF125" s="14">
        <f t="shared" si="91"/>
        <v>1.9329766731057041E-12</v>
      </c>
      <c r="BG125" s="22">
        <f t="shared" si="61"/>
        <v>3.5982663925596575E-12</v>
      </c>
      <c r="BH125" s="62">
        <f t="shared" si="62"/>
        <v>282.49424588214538</v>
      </c>
      <c r="BI125" s="62">
        <f ca="1">AVERAGE(OFFSET($BH$3,0,0,'Données projet'!$E$11+1,1))-AVERAGE(OFFSET($H$3,0,0,'Données projet'!$E$11+1,1))</f>
        <v>306.25520286004314</v>
      </c>
      <c r="BJ125" s="62">
        <f t="shared" si="92"/>
        <v>283.28099819802776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3.027707209604555E-13</v>
      </c>
      <c r="BS125" s="24">
        <f t="shared" si="63"/>
        <v>3.027707209604555E-13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2.2737367544323206E-13</v>
      </c>
      <c r="O126" s="14">
        <f>N126*VLOOKUP('Données projet'!$B$9,Paramètres!$A$1:$I$89,3,0)*VLOOKUP('Données projet'!$B$9,Paramètres!$A$1:$I$89,5,0)</f>
        <v>2.0572770154103635E-13</v>
      </c>
      <c r="P126" s="14">
        <f t="shared" si="87"/>
        <v>2.8416956338469711E-12</v>
      </c>
      <c r="Q126" s="22">
        <f t="shared" si="107"/>
        <v>5.3075956424674458E-12</v>
      </c>
      <c r="R126" s="62">
        <f t="shared" si="55"/>
        <v>282.68227981685595</v>
      </c>
      <c r="S126" s="62">
        <f ca="1">AVERAGE(OFFSET($R$3,0,0,'Données projet'!$E$9+1,1))-AVERAGE(OFFSET($H$3,0,0,'Données projet'!$E$9+1,1))</f>
        <v>373.32387393685957</v>
      </c>
      <c r="T126" s="62">
        <f t="shared" si="88"/>
        <v>250.47702091764879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7.6912261893079226E-14</v>
      </c>
      <c r="AC126" s="24">
        <f t="shared" si="57"/>
        <v>7.6912261893079226E-14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2.2737367544323206E-13</v>
      </c>
      <c r="AJ126" s="14">
        <f>AI126*VLOOKUP('Données projet'!$B$10,Paramètres!$A$1:$I$89,3,0)*VLOOKUP('Données projet'!$B$10,Paramètres!$A$1:$I$89,5,0)</f>
        <v>2.1636878955177963E-13</v>
      </c>
      <c r="AK126" s="14">
        <f t="shared" si="89"/>
        <v>2.9711872798062348E-12</v>
      </c>
      <c r="AL126" s="22">
        <f t="shared" si="58"/>
        <v>5.5516601541318745E-12</v>
      </c>
      <c r="AM126" s="62">
        <f t="shared" si="59"/>
        <v>282.68227981685624</v>
      </c>
      <c r="AN126" s="62">
        <f ca="1">AVERAGE(OFFSET($AM$3,0,0,'Données projet'!$E$10+1,1))-AVERAGE(OFFSET($H$3,0,0,'Données projet'!$E$10+1,1))</f>
        <v>389.09361178264629</v>
      </c>
      <c r="AO126" s="62">
        <f t="shared" si="90"/>
        <v>260.29028006191822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8.0890482335824434E-14</v>
      </c>
      <c r="AX126" s="23">
        <f t="shared" si="60"/>
        <v>8.0890482335824434E-14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1.7053025658242404E-13</v>
      </c>
      <c r="BE126" s="14">
        <f>BD126*VLOOKUP('Données projet'!$B$11,Paramètres!$A$1:$I$89,3,0)*VLOOKUP('Données projet'!$B$11,Paramètres!$A$1:$I$89,5,0)</f>
        <v>1.3301360013429075E-13</v>
      </c>
      <c r="BF126" s="14">
        <f t="shared" si="91"/>
        <v>1.9329766731057041E-12</v>
      </c>
      <c r="BG126" s="22">
        <f t="shared" si="61"/>
        <v>3.5982663925596575E-12</v>
      </c>
      <c r="BH126" s="62">
        <f t="shared" si="62"/>
        <v>282.68227981685425</v>
      </c>
      <c r="BI126" s="62">
        <f ca="1">AVERAGE(OFFSET($BH$3,0,0,'Données projet'!$E$11+1,1))-AVERAGE(OFFSET($H$3,0,0,'Données projet'!$E$11+1,1))</f>
        <v>306.25520286004314</v>
      </c>
      <c r="BJ126" s="62">
        <f t="shared" si="92"/>
        <v>283.28099819802776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2.1409122993587805E-13</v>
      </c>
      <c r="BS126" s="24">
        <f t="shared" si="63"/>
        <v>2.1409122993587805E-13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2.2737367544323206E-13</v>
      </c>
      <c r="O127" s="14">
        <f>N127*VLOOKUP('Données projet'!$B$9,Paramètres!$A$1:$I$89,3,0)*VLOOKUP('Données projet'!$B$9,Paramètres!$A$1:$I$89,5,0)</f>
        <v>2.0572770154103635E-13</v>
      </c>
      <c r="P127" s="14">
        <f t="shared" si="87"/>
        <v>2.8416956338469711E-12</v>
      </c>
      <c r="Q127" s="22">
        <f t="shared" si="107"/>
        <v>5.3075956424674458E-12</v>
      </c>
      <c r="R127" s="62">
        <f t="shared" si="55"/>
        <v>282.86705178317862</v>
      </c>
      <c r="S127" s="62">
        <f ca="1">AVERAGE(OFFSET($R$3,0,0,'Données projet'!$E$9+1,1))-AVERAGE(OFFSET($H$3,0,0,'Données projet'!$E$9+1,1))</f>
        <v>373.32387393685957</v>
      </c>
      <c r="T127" s="62">
        <f t="shared" si="88"/>
        <v>250.47702091764879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5.438518194099201E-14</v>
      </c>
      <c r="AC127" s="24">
        <f t="shared" si="57"/>
        <v>5.438518194099201E-14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2.2737367544323206E-13</v>
      </c>
      <c r="AJ127" s="14">
        <f>AI127*VLOOKUP('Données projet'!$B$10,Paramètres!$A$1:$I$89,3,0)*VLOOKUP('Données projet'!$B$10,Paramètres!$A$1:$I$89,5,0)</f>
        <v>2.1636878955177963E-13</v>
      </c>
      <c r="AK127" s="14">
        <f t="shared" si="89"/>
        <v>2.9711872798062348E-12</v>
      </c>
      <c r="AL127" s="22">
        <f t="shared" si="58"/>
        <v>5.5516601541318745E-12</v>
      </c>
      <c r="AM127" s="62">
        <f t="shared" si="59"/>
        <v>282.86705178317891</v>
      </c>
      <c r="AN127" s="62">
        <f ca="1">AVERAGE(OFFSET($AM$3,0,0,'Données projet'!$E$10+1,1))-AVERAGE(OFFSET($H$3,0,0,'Données projet'!$E$10+1,1))</f>
        <v>389.09361178264629</v>
      </c>
      <c r="AO127" s="62">
        <f t="shared" si="90"/>
        <v>260.29028006191822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5.7198208593112095E-14</v>
      </c>
      <c r="AX127" s="23">
        <f t="shared" si="60"/>
        <v>5.7198208593112095E-14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1.7053025658242404E-13</v>
      </c>
      <c r="BE127" s="14">
        <f>BD127*VLOOKUP('Données projet'!$B$11,Paramètres!$A$1:$I$89,3,0)*VLOOKUP('Données projet'!$B$11,Paramètres!$A$1:$I$89,5,0)</f>
        <v>1.3301360013429075E-13</v>
      </c>
      <c r="BF127" s="14">
        <f t="shared" si="91"/>
        <v>1.9329766731057041E-12</v>
      </c>
      <c r="BG127" s="22">
        <f t="shared" si="61"/>
        <v>3.5982663925596575E-12</v>
      </c>
      <c r="BH127" s="62">
        <f t="shared" si="62"/>
        <v>282.86705178317692</v>
      </c>
      <c r="BI127" s="62">
        <f ca="1">AVERAGE(OFFSET($BH$3,0,0,'Données projet'!$E$11+1,1))-AVERAGE(OFFSET($H$3,0,0,'Données projet'!$E$11+1,1))</f>
        <v>306.25520286004314</v>
      </c>
      <c r="BJ127" s="62">
        <f t="shared" si="92"/>
        <v>283.28099819802776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1.5138536048022775E-13</v>
      </c>
      <c r="BS127" s="24">
        <f t="shared" si="63"/>
        <v>1.5138536048022775E-13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2.2737367544323206E-13</v>
      </c>
      <c r="O128" s="14">
        <f>N128*VLOOKUP('Données projet'!$B$9,Paramètres!$A$1:$I$89,3,0)*VLOOKUP('Données projet'!$B$9,Paramètres!$A$1:$I$89,5,0)</f>
        <v>2.0572770154103635E-13</v>
      </c>
      <c r="P128" s="14">
        <f t="shared" si="87"/>
        <v>2.8416956338469711E-12</v>
      </c>
      <c r="Q128" s="22">
        <f t="shared" si="107"/>
        <v>5.3075956424674458E-12</v>
      </c>
      <c r="R128" s="62">
        <f t="shared" si="55"/>
        <v>283.04861836897379</v>
      </c>
      <c r="S128" s="62">
        <f ca="1">AVERAGE(OFFSET($R$3,0,0,'Données projet'!$E$9+1,1))-AVERAGE(OFFSET($H$3,0,0,'Données projet'!$E$9+1,1))</f>
        <v>373.32387393685957</v>
      </c>
      <c r="T128" s="62">
        <f t="shared" si="88"/>
        <v>250.47702091764879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3.8456130946539613E-14</v>
      </c>
      <c r="AC128" s="24">
        <f t="shared" si="57"/>
        <v>3.8456130946539613E-14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2.2737367544323206E-13</v>
      </c>
      <c r="AJ128" s="14">
        <f>AI128*VLOOKUP('Données projet'!$B$10,Paramètres!$A$1:$I$89,3,0)*VLOOKUP('Données projet'!$B$10,Paramètres!$A$1:$I$89,5,0)</f>
        <v>2.1636878955177963E-13</v>
      </c>
      <c r="AK128" s="14">
        <f t="shared" si="89"/>
        <v>2.9711872798062348E-12</v>
      </c>
      <c r="AL128" s="22">
        <f t="shared" si="58"/>
        <v>5.5516601541318745E-12</v>
      </c>
      <c r="AM128" s="62">
        <f t="shared" si="59"/>
        <v>283.04861836897408</v>
      </c>
      <c r="AN128" s="62">
        <f ca="1">AVERAGE(OFFSET($AM$3,0,0,'Données projet'!$E$10+1,1))-AVERAGE(OFFSET($H$3,0,0,'Données projet'!$E$10+1,1))</f>
        <v>389.09361178264629</v>
      </c>
      <c r="AO128" s="62">
        <f t="shared" si="90"/>
        <v>260.29028006191822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4.0445241167912217E-14</v>
      </c>
      <c r="AX128" s="23">
        <f t="shared" si="60"/>
        <v>4.0445241167912217E-14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1.7053025658242404E-13</v>
      </c>
      <c r="BE128" s="14">
        <f>BD128*VLOOKUP('Données projet'!$B$11,Paramètres!$A$1:$I$89,3,0)*VLOOKUP('Données projet'!$B$11,Paramètres!$A$1:$I$89,5,0)</f>
        <v>1.3301360013429075E-13</v>
      </c>
      <c r="BF128" s="14">
        <f t="shared" si="91"/>
        <v>1.9329766731057041E-12</v>
      </c>
      <c r="BG128" s="22">
        <f t="shared" si="61"/>
        <v>3.5982663925596575E-12</v>
      </c>
      <c r="BH128" s="62">
        <f t="shared" si="62"/>
        <v>283.04861836897209</v>
      </c>
      <c r="BI128" s="62">
        <f ca="1">AVERAGE(OFFSET($BH$3,0,0,'Données projet'!$E$11+1,1))-AVERAGE(OFFSET($H$3,0,0,'Données projet'!$E$11+1,1))</f>
        <v>306.25520286004314</v>
      </c>
      <c r="BJ128" s="62">
        <f t="shared" si="92"/>
        <v>283.28099819802776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1.0704561496793902E-13</v>
      </c>
      <c r="BS128" s="24">
        <f t="shared" si="63"/>
        <v>1.0704561496793902E-13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2.2737367544323206E-13</v>
      </c>
      <c r="O129" s="14">
        <f>N129*VLOOKUP('Données projet'!$B$9,Paramètres!$A$1:$I$89,3,0)*VLOOKUP('Données projet'!$B$9,Paramètres!$A$1:$I$89,5,0)</f>
        <v>2.0572770154103635E-13</v>
      </c>
      <c r="P129" s="14">
        <f t="shared" si="87"/>
        <v>2.8416956338469711E-12</v>
      </c>
      <c r="Q129" s="22">
        <f t="shared" si="107"/>
        <v>5.3075956424674458E-12</v>
      </c>
      <c r="R129" s="62">
        <f t="shared" si="55"/>
        <v>283.22703518042749</v>
      </c>
      <c r="S129" s="62">
        <f ca="1">AVERAGE(OFFSET($R$3,0,0,'Données projet'!$E$9+1,1))-AVERAGE(OFFSET($H$3,0,0,'Données projet'!$E$9+1,1))</f>
        <v>373.32387393685957</v>
      </c>
      <c r="T129" s="62">
        <f t="shared" si="88"/>
        <v>250.47702091764879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2.7192590970496005E-14</v>
      </c>
      <c r="AC129" s="24">
        <f t="shared" si="57"/>
        <v>2.7192590970496005E-14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2.2737367544323206E-13</v>
      </c>
      <c r="AJ129" s="14">
        <f>AI129*VLOOKUP('Données projet'!$B$10,Paramètres!$A$1:$I$89,3,0)*VLOOKUP('Données projet'!$B$10,Paramètres!$A$1:$I$89,5,0)</f>
        <v>2.1636878955177963E-13</v>
      </c>
      <c r="AK129" s="14">
        <f t="shared" si="89"/>
        <v>2.9711872798062348E-12</v>
      </c>
      <c r="AL129" s="22">
        <f t="shared" si="58"/>
        <v>5.5516601541318745E-12</v>
      </c>
      <c r="AM129" s="62">
        <f t="shared" si="59"/>
        <v>283.22703518042778</v>
      </c>
      <c r="AN129" s="62">
        <f ca="1">AVERAGE(OFFSET($AM$3,0,0,'Données projet'!$E$10+1,1))-AVERAGE(OFFSET($H$3,0,0,'Données projet'!$E$10+1,1))</f>
        <v>389.09361178264629</v>
      </c>
      <c r="AO129" s="62">
        <f t="shared" si="90"/>
        <v>260.29028006191822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2.8599104296556047E-14</v>
      </c>
      <c r="AX129" s="23">
        <f t="shared" si="60"/>
        <v>2.8599104296556047E-14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1.7053025658242404E-13</v>
      </c>
      <c r="BE129" s="14">
        <f>BD129*VLOOKUP('Données projet'!$B$11,Paramètres!$A$1:$I$89,3,0)*VLOOKUP('Données projet'!$B$11,Paramètres!$A$1:$I$89,5,0)</f>
        <v>1.3301360013429075E-13</v>
      </c>
      <c r="BF129" s="14">
        <f t="shared" si="91"/>
        <v>1.9329766731057041E-12</v>
      </c>
      <c r="BG129" s="22">
        <f t="shared" si="61"/>
        <v>3.5982663925596575E-12</v>
      </c>
      <c r="BH129" s="62">
        <f t="shared" si="62"/>
        <v>283.22703518042579</v>
      </c>
      <c r="BI129" s="62">
        <f ca="1">AVERAGE(OFFSET($BH$3,0,0,'Données projet'!$E$11+1,1))-AVERAGE(OFFSET($H$3,0,0,'Données projet'!$E$11+1,1))</f>
        <v>306.25520286004314</v>
      </c>
      <c r="BJ129" s="62">
        <f t="shared" si="92"/>
        <v>283.28099819802776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7.5692680240113874E-14</v>
      </c>
      <c r="BS129" s="24">
        <f t="shared" si="63"/>
        <v>7.5692680240113874E-14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2.2737367544323206E-13</v>
      </c>
      <c r="O130" s="14">
        <f>N130*VLOOKUP('Données projet'!$B$9,Paramètres!$A$1:$I$89,3,0)*VLOOKUP('Données projet'!$B$9,Paramètres!$A$1:$I$89,5,0)</f>
        <v>2.0572770154103635E-13</v>
      </c>
      <c r="P130" s="14">
        <f t="shared" si="87"/>
        <v>2.8416956338469711E-12</v>
      </c>
      <c r="Q130" s="22">
        <f t="shared" si="107"/>
        <v>5.3075956424674458E-12</v>
      </c>
      <c r="R130" s="62">
        <f t="shared" si="55"/>
        <v>283.40235685908272</v>
      </c>
      <c r="S130" s="62">
        <f ca="1">AVERAGE(OFFSET($R$3,0,0,'Données projet'!$E$9+1,1))-AVERAGE(OFFSET($H$3,0,0,'Données projet'!$E$9+1,1))</f>
        <v>373.32387393685957</v>
      </c>
      <c r="T130" s="62">
        <f t="shared" si="88"/>
        <v>250.47702091764879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1.9228065473269806E-14</v>
      </c>
      <c r="AC130" s="24">
        <f t="shared" si="57"/>
        <v>1.9228065473269806E-14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2.2737367544323206E-13</v>
      </c>
      <c r="AJ130" s="14">
        <f>AI130*VLOOKUP('Données projet'!$B$10,Paramètres!$A$1:$I$89,3,0)*VLOOKUP('Données projet'!$B$10,Paramètres!$A$1:$I$89,5,0)</f>
        <v>2.1636878955177963E-13</v>
      </c>
      <c r="AK130" s="14">
        <f t="shared" si="89"/>
        <v>2.9711872798062348E-12</v>
      </c>
      <c r="AL130" s="22">
        <f t="shared" si="58"/>
        <v>5.5516601541318745E-12</v>
      </c>
      <c r="AM130" s="62">
        <f t="shared" si="59"/>
        <v>283.402356859083</v>
      </c>
      <c r="AN130" s="62">
        <f ca="1">AVERAGE(OFFSET($AM$3,0,0,'Données projet'!$E$10+1,1))-AVERAGE(OFFSET($H$3,0,0,'Données projet'!$E$10+1,1))</f>
        <v>389.09361178264629</v>
      </c>
      <c r="AO130" s="62">
        <f t="shared" si="90"/>
        <v>260.29028006191822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2.0222620583956109E-14</v>
      </c>
      <c r="AX130" s="23">
        <f t="shared" si="60"/>
        <v>2.0222620583956109E-14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1.7053025658242404E-13</v>
      </c>
      <c r="BE130" s="14">
        <f>BD130*VLOOKUP('Données projet'!$B$11,Paramètres!$A$1:$I$89,3,0)*VLOOKUP('Données projet'!$B$11,Paramètres!$A$1:$I$89,5,0)</f>
        <v>1.3301360013429075E-13</v>
      </c>
      <c r="BF130" s="14">
        <f t="shared" si="91"/>
        <v>1.9329766731057041E-12</v>
      </c>
      <c r="BG130" s="22">
        <f t="shared" si="61"/>
        <v>3.5982663925596575E-12</v>
      </c>
      <c r="BH130" s="62">
        <f t="shared" si="62"/>
        <v>283.40235685908101</v>
      </c>
      <c r="BI130" s="62">
        <f ca="1">AVERAGE(OFFSET($BH$3,0,0,'Données projet'!$E$11+1,1))-AVERAGE(OFFSET($H$3,0,0,'Données projet'!$E$11+1,1))</f>
        <v>306.25520286004314</v>
      </c>
      <c r="BJ130" s="62">
        <f t="shared" si="92"/>
        <v>283.28099819802776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5.3522807483969512E-14</v>
      </c>
      <c r="BS130" s="24">
        <f t="shared" si="63"/>
        <v>5.3522807483969512E-14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2.2737367544323206E-13</v>
      </c>
      <c r="O131" s="14">
        <f>N131*VLOOKUP('Données projet'!$B$9,Paramètres!$A$1:$I$89,3,0)*VLOOKUP('Données projet'!$B$9,Paramètres!$A$1:$I$89,5,0)</f>
        <v>2.0572770154103635E-13</v>
      </c>
      <c r="P131" s="14">
        <f t="shared" si="87"/>
        <v>2.8416956338469711E-12</v>
      </c>
      <c r="Q131" s="22">
        <f t="shared" ref="Q131:Q153" si="108">(O131+P131)*0.475*44/12</f>
        <v>5.3075956424674458E-12</v>
      </c>
      <c r="R131" s="62">
        <f t="shared" ref="R131:R194" si="109">Q131+(I131+J131)*44/12</f>
        <v>283.57463709857382</v>
      </c>
      <c r="S131" s="62">
        <f ca="1">AVERAGE(OFFSET($R$3,0,0,'Données projet'!$E$9+1,1))-AVERAGE(OFFSET($H$3,0,0,'Données projet'!$E$9+1,1))</f>
        <v>373.32387393685957</v>
      </c>
      <c r="T131" s="62">
        <f t="shared" si="88"/>
        <v>250.47702091764879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1.3596295485248003E-14</v>
      </c>
      <c r="AC131" s="24">
        <f t="shared" si="57"/>
        <v>1.3596295485248003E-14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2.2737367544323206E-13</v>
      </c>
      <c r="AJ131" s="14">
        <f>AI131*VLOOKUP('Données projet'!$B$10,Paramètres!$A$1:$I$89,3,0)*VLOOKUP('Données projet'!$B$10,Paramètres!$A$1:$I$89,5,0)</f>
        <v>2.1636878955177963E-13</v>
      </c>
      <c r="AK131" s="14">
        <f t="shared" si="89"/>
        <v>2.9711872798062348E-12</v>
      </c>
      <c r="AL131" s="22">
        <f t="shared" si="58"/>
        <v>5.5516601541318745E-12</v>
      </c>
      <c r="AM131" s="62">
        <f t="shared" si="59"/>
        <v>283.5746370985741</v>
      </c>
      <c r="AN131" s="62">
        <f ca="1">AVERAGE(OFFSET($AM$3,0,0,'Données projet'!$E$10+1,1))-AVERAGE(OFFSET($H$3,0,0,'Données projet'!$E$10+1,1))</f>
        <v>389.09361178264629</v>
      </c>
      <c r="AO131" s="62">
        <f t="shared" si="90"/>
        <v>260.29028006191822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1.4299552148278024E-14</v>
      </c>
      <c r="AX131" s="23">
        <f t="shared" si="60"/>
        <v>1.4299552148278024E-14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1.7053025658242404E-13</v>
      </c>
      <c r="BE131" s="14">
        <f>BD131*VLOOKUP('Données projet'!$B$11,Paramètres!$A$1:$I$89,3,0)*VLOOKUP('Données projet'!$B$11,Paramètres!$A$1:$I$89,5,0)</f>
        <v>1.3301360013429075E-13</v>
      </c>
      <c r="BF131" s="14">
        <f t="shared" si="91"/>
        <v>1.9329766731057041E-12</v>
      </c>
      <c r="BG131" s="22">
        <f t="shared" si="61"/>
        <v>3.5982663925596575E-12</v>
      </c>
      <c r="BH131" s="62">
        <f t="shared" si="62"/>
        <v>283.57463709857211</v>
      </c>
      <c r="BI131" s="62">
        <f ca="1">AVERAGE(OFFSET($BH$3,0,0,'Données projet'!$E$11+1,1))-AVERAGE(OFFSET($H$3,0,0,'Données projet'!$E$11+1,1))</f>
        <v>306.25520286004314</v>
      </c>
      <c r="BJ131" s="62">
        <f t="shared" si="92"/>
        <v>283.28099819802776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3.7846340120056937E-14</v>
      </c>
      <c r="BS131" s="24">
        <f t="shared" si="63"/>
        <v>3.7846340120056937E-14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2.2737367544323206E-13</v>
      </c>
      <c r="O132" s="14">
        <f>N132*VLOOKUP('Données projet'!$B$9,Paramètres!$A$1:$I$89,3,0)*VLOOKUP('Données projet'!$B$9,Paramètres!$A$1:$I$89,5,0)</f>
        <v>2.0572770154103635E-13</v>
      </c>
      <c r="P132" s="14">
        <f t="shared" si="87"/>
        <v>2.8416956338469711E-12</v>
      </c>
      <c r="Q132" s="22">
        <f t="shared" si="108"/>
        <v>5.3075956424674458E-12</v>
      </c>
      <c r="R132" s="62">
        <f t="shared" si="109"/>
        <v>283.74392866107064</v>
      </c>
      <c r="S132" s="62">
        <f ca="1">AVERAGE(OFFSET($R$3,0,0,'Données projet'!$E$9+1,1))-AVERAGE(OFFSET($H$3,0,0,'Données projet'!$E$9+1,1))</f>
        <v>373.32387393685957</v>
      </c>
      <c r="T132" s="62">
        <f t="shared" si="88"/>
        <v>250.47702091764879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9.6140327366349032E-15</v>
      </c>
      <c r="AC132" s="24">
        <f t="shared" ref="AC132:AC153" si="111">SUM(Z132:AB132)</f>
        <v>9.6140327366349032E-15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2.2737367544323206E-13</v>
      </c>
      <c r="AJ132" s="14">
        <f>AI132*VLOOKUP('Données projet'!$B$10,Paramètres!$A$1:$I$89,3,0)*VLOOKUP('Données projet'!$B$10,Paramètres!$A$1:$I$89,5,0)</f>
        <v>2.1636878955177963E-13</v>
      </c>
      <c r="AK132" s="14">
        <f t="shared" si="89"/>
        <v>2.9711872798062348E-12</v>
      </c>
      <c r="AL132" s="22">
        <f t="shared" ref="AL132:AL153" si="112">(AJ132+AK132)*0.475*44/12</f>
        <v>5.5516601541318745E-12</v>
      </c>
      <c r="AM132" s="62">
        <f t="shared" ref="AM132:AM195" si="113">AL132+(AD132+AE132)*44/12</f>
        <v>283.74392866107092</v>
      </c>
      <c r="AN132" s="62">
        <f ca="1">AVERAGE(OFFSET($AM$3,0,0,'Données projet'!$E$10+1,1))-AVERAGE(OFFSET($H$3,0,0,'Données projet'!$E$10+1,1))</f>
        <v>389.09361178264629</v>
      </c>
      <c r="AO132" s="62">
        <f t="shared" si="90"/>
        <v>260.29028006191822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1.0111310291978054E-14</v>
      </c>
      <c r="AX132" s="23">
        <f t="shared" ref="AX132:AX153" si="114">SUM(AU132:AW132)</f>
        <v>1.0111310291978054E-14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1.7053025658242404E-13</v>
      </c>
      <c r="BE132" s="14">
        <f>BD132*VLOOKUP('Données projet'!$B$11,Paramètres!$A$1:$I$89,3,0)*VLOOKUP('Données projet'!$B$11,Paramètres!$A$1:$I$89,5,0)</f>
        <v>1.3301360013429075E-13</v>
      </c>
      <c r="BF132" s="14">
        <f t="shared" si="91"/>
        <v>1.9329766731057041E-12</v>
      </c>
      <c r="BG132" s="22">
        <f t="shared" ref="BG132:BG153" si="115">(BE132+BF132)*0.475*44/12</f>
        <v>3.5982663925596575E-12</v>
      </c>
      <c r="BH132" s="62">
        <f t="shared" ref="BH132:BH195" si="116">BG132+(AY132+AZ132)*44/12</f>
        <v>283.74392866106894</v>
      </c>
      <c r="BI132" s="62">
        <f ca="1">AVERAGE(OFFSET($BH$3,0,0,'Données projet'!$E$11+1,1))-AVERAGE(OFFSET($H$3,0,0,'Données projet'!$E$11+1,1))</f>
        <v>306.25520286004314</v>
      </c>
      <c r="BJ132" s="62">
        <f t="shared" si="92"/>
        <v>283.28099819802776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2.6761403741984756E-14</v>
      </c>
      <c r="BS132" s="24">
        <f t="shared" ref="BS132:BS153" si="117">SUM(BP132:BR132)</f>
        <v>2.6761403741984756E-14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2.2737367544323206E-13</v>
      </c>
      <c r="O133" s="14">
        <f>N133*VLOOKUP('Données projet'!$B$9,Paramètres!$A$1:$I$89,3,0)*VLOOKUP('Données projet'!$B$9,Paramètres!$A$1:$I$89,5,0)</f>
        <v>2.0572770154103635E-13</v>
      </c>
      <c r="P133" s="14">
        <f t="shared" ref="P133:P196" si="141">EXP(-1.0587+0.8836*LN(O133)+0.284)</f>
        <v>2.8416956338469711E-12</v>
      </c>
      <c r="Q133" s="22">
        <f t="shared" si="108"/>
        <v>5.3075956424674458E-12</v>
      </c>
      <c r="R133" s="62">
        <f t="shared" si="109"/>
        <v>283.9102833934374</v>
      </c>
      <c r="S133" s="62">
        <f ca="1">AVERAGE(OFFSET($R$3,0,0,'Données projet'!$E$9+1,1))-AVERAGE(OFFSET($H$3,0,0,'Données projet'!$E$9+1,1))</f>
        <v>373.32387393685957</v>
      </c>
      <c r="T133" s="62">
        <f t="shared" ref="T133:T196" si="142">$T$3</f>
        <v>250.47702091764879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6.7981477426240013E-15</v>
      </c>
      <c r="AC133" s="24">
        <f t="shared" si="111"/>
        <v>6.7981477426240013E-15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2.2737367544323206E-13</v>
      </c>
      <c r="AJ133" s="14">
        <f>AI133*VLOOKUP('Données projet'!$B$10,Paramètres!$A$1:$I$89,3,0)*VLOOKUP('Données projet'!$B$10,Paramètres!$A$1:$I$89,5,0)</f>
        <v>2.1636878955177963E-13</v>
      </c>
      <c r="AK133" s="14">
        <f t="shared" ref="AK133:AK153" si="143">EXP(-1.0587+0.8836*LN(AJ133)+0.284)</f>
        <v>2.9711872798062348E-12</v>
      </c>
      <c r="AL133" s="22">
        <f t="shared" si="112"/>
        <v>5.5516601541318745E-12</v>
      </c>
      <c r="AM133" s="62">
        <f t="shared" si="113"/>
        <v>283.91028339343768</v>
      </c>
      <c r="AN133" s="62">
        <f ca="1">AVERAGE(OFFSET($AM$3,0,0,'Données projet'!$E$10+1,1))-AVERAGE(OFFSET($H$3,0,0,'Données projet'!$E$10+1,1))</f>
        <v>389.09361178264629</v>
      </c>
      <c r="AO133" s="62">
        <f t="shared" ref="AO133:AO196" si="144">$AO$3</f>
        <v>260.29028006191822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7.1497760741390119E-15</v>
      </c>
      <c r="AX133" s="23">
        <f t="shared" si="114"/>
        <v>7.1497760741390119E-15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1.7053025658242404E-13</v>
      </c>
      <c r="BE133" s="14">
        <f>BD133*VLOOKUP('Données projet'!$B$11,Paramètres!$A$1:$I$89,3,0)*VLOOKUP('Données projet'!$B$11,Paramètres!$A$1:$I$89,5,0)</f>
        <v>1.3301360013429075E-13</v>
      </c>
      <c r="BF133" s="14">
        <f t="shared" ref="BF133:BF153" si="145">EXP(-1.0587+0.8836*LN(BE133)+0.284)</f>
        <v>1.9329766731057041E-12</v>
      </c>
      <c r="BG133" s="22">
        <f t="shared" si="115"/>
        <v>3.5982663925596575E-12</v>
      </c>
      <c r="BH133" s="62">
        <f t="shared" si="116"/>
        <v>283.91028339343569</v>
      </c>
      <c r="BI133" s="62">
        <f ca="1">AVERAGE(OFFSET($BH$3,0,0,'Données projet'!$E$11+1,1))-AVERAGE(OFFSET($H$3,0,0,'Données projet'!$E$11+1,1))</f>
        <v>306.25520286004314</v>
      </c>
      <c r="BJ133" s="62">
        <f t="shared" ref="BJ133:BJ196" si="146">$BJ$3</f>
        <v>283.28099819802776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1.8923170060028469E-14</v>
      </c>
      <c r="BS133" s="24">
        <f t="shared" si="117"/>
        <v>1.8923170060028469E-14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2.2737367544323206E-13</v>
      </c>
      <c r="O134" s="14">
        <f>N134*VLOOKUP('Données projet'!$B$9,Paramètres!$A$1:$I$89,3,0)*VLOOKUP('Données projet'!$B$9,Paramètres!$A$1:$I$89,5,0)</f>
        <v>2.0572770154103635E-13</v>
      </c>
      <c r="P134" s="14">
        <f t="shared" si="141"/>
        <v>2.8416956338469711E-12</v>
      </c>
      <c r="Q134" s="22">
        <f t="shared" si="108"/>
        <v>5.3075956424674458E-12</v>
      </c>
      <c r="R134" s="62">
        <f t="shared" si="109"/>
        <v>284.07375224311102</v>
      </c>
      <c r="S134" s="62">
        <f ca="1">AVERAGE(OFFSET($R$3,0,0,'Données projet'!$E$9+1,1))-AVERAGE(OFFSET($H$3,0,0,'Données projet'!$E$9+1,1))</f>
        <v>373.32387393685957</v>
      </c>
      <c r="T134" s="62">
        <f t="shared" si="142"/>
        <v>250.47702091764879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4.8070163683174516E-15</v>
      </c>
      <c r="AC134" s="24">
        <f t="shared" si="111"/>
        <v>4.8070163683174516E-15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2.2737367544323206E-13</v>
      </c>
      <c r="AJ134" s="14">
        <f>AI134*VLOOKUP('Données projet'!$B$10,Paramètres!$A$1:$I$89,3,0)*VLOOKUP('Données projet'!$B$10,Paramètres!$A$1:$I$89,5,0)</f>
        <v>2.1636878955177963E-13</v>
      </c>
      <c r="AK134" s="14">
        <f t="shared" si="143"/>
        <v>2.9711872798062348E-12</v>
      </c>
      <c r="AL134" s="22">
        <f t="shared" si="112"/>
        <v>5.5516601541318745E-12</v>
      </c>
      <c r="AM134" s="62">
        <f t="shared" si="113"/>
        <v>284.0737522431113</v>
      </c>
      <c r="AN134" s="62">
        <f ca="1">AVERAGE(OFFSET($AM$3,0,0,'Données projet'!$E$10+1,1))-AVERAGE(OFFSET($H$3,0,0,'Données projet'!$E$10+1,1))</f>
        <v>389.09361178264629</v>
      </c>
      <c r="AO134" s="62">
        <f t="shared" si="144"/>
        <v>260.29028006191822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5.0556551459890271E-15</v>
      </c>
      <c r="AX134" s="23">
        <f t="shared" si="114"/>
        <v>5.0556551459890271E-15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1.7053025658242404E-13</v>
      </c>
      <c r="BE134" s="14">
        <f>BD134*VLOOKUP('Données projet'!$B$11,Paramètres!$A$1:$I$89,3,0)*VLOOKUP('Données projet'!$B$11,Paramètres!$A$1:$I$89,5,0)</f>
        <v>1.3301360013429075E-13</v>
      </c>
      <c r="BF134" s="14">
        <f t="shared" si="145"/>
        <v>1.9329766731057041E-12</v>
      </c>
      <c r="BG134" s="22">
        <f t="shared" si="115"/>
        <v>3.5982663925596575E-12</v>
      </c>
      <c r="BH134" s="62">
        <f t="shared" si="116"/>
        <v>284.07375224310931</v>
      </c>
      <c r="BI134" s="62">
        <f ca="1">AVERAGE(OFFSET($BH$3,0,0,'Données projet'!$E$11+1,1))-AVERAGE(OFFSET($H$3,0,0,'Données projet'!$E$11+1,1))</f>
        <v>306.25520286004314</v>
      </c>
      <c r="BJ134" s="62">
        <f t="shared" si="146"/>
        <v>283.28099819802776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1.3380701870992378E-14</v>
      </c>
      <c r="BS134" s="24">
        <f t="shared" si="117"/>
        <v>1.3380701870992378E-14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2.2737367544323206E-13</v>
      </c>
      <c r="O135" s="14">
        <f>N135*VLOOKUP('Données projet'!$B$9,Paramètres!$A$1:$I$89,3,0)*VLOOKUP('Données projet'!$B$9,Paramètres!$A$1:$I$89,5,0)</f>
        <v>2.0572770154103635E-13</v>
      </c>
      <c r="P135" s="14">
        <f t="shared" si="141"/>
        <v>2.8416956338469711E-12</v>
      </c>
      <c r="Q135" s="22">
        <f t="shared" si="108"/>
        <v>5.3075956424674458E-12</v>
      </c>
      <c r="R135" s="62">
        <f t="shared" si="109"/>
        <v>284.23438527370445</v>
      </c>
      <c r="S135" s="62">
        <f ca="1">AVERAGE(OFFSET($R$3,0,0,'Données projet'!$E$9+1,1))-AVERAGE(OFFSET($H$3,0,0,'Données projet'!$E$9+1,1))</f>
        <v>373.32387393685957</v>
      </c>
      <c r="T135" s="62">
        <f t="shared" si="142"/>
        <v>250.47702091764879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3.3990738713120006E-15</v>
      </c>
      <c r="AC135" s="24">
        <f t="shared" si="111"/>
        <v>3.3990738713120006E-15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2.2737367544323206E-13</v>
      </c>
      <c r="AJ135" s="14">
        <f>AI135*VLOOKUP('Données projet'!$B$10,Paramètres!$A$1:$I$89,3,0)*VLOOKUP('Données projet'!$B$10,Paramètres!$A$1:$I$89,5,0)</f>
        <v>2.1636878955177963E-13</v>
      </c>
      <c r="AK135" s="14">
        <f t="shared" si="143"/>
        <v>2.9711872798062348E-12</v>
      </c>
      <c r="AL135" s="22">
        <f t="shared" si="112"/>
        <v>5.5516601541318745E-12</v>
      </c>
      <c r="AM135" s="62">
        <f t="shared" si="113"/>
        <v>284.23438527370473</v>
      </c>
      <c r="AN135" s="62">
        <f ca="1">AVERAGE(OFFSET($AM$3,0,0,'Données projet'!$E$10+1,1))-AVERAGE(OFFSET($H$3,0,0,'Données projet'!$E$10+1,1))</f>
        <v>389.09361178264629</v>
      </c>
      <c r="AO135" s="62">
        <f t="shared" si="144"/>
        <v>260.29028006191822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3.5748880370695059E-15</v>
      </c>
      <c r="AX135" s="23">
        <f t="shared" si="114"/>
        <v>3.5748880370695059E-15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1.7053025658242404E-13</v>
      </c>
      <c r="BE135" s="14">
        <f>BD135*VLOOKUP('Données projet'!$B$11,Paramètres!$A$1:$I$89,3,0)*VLOOKUP('Données projet'!$B$11,Paramètres!$A$1:$I$89,5,0)</f>
        <v>1.3301360013429075E-13</v>
      </c>
      <c r="BF135" s="14">
        <f t="shared" si="145"/>
        <v>1.9329766731057041E-12</v>
      </c>
      <c r="BG135" s="22">
        <f t="shared" si="115"/>
        <v>3.5982663925596575E-12</v>
      </c>
      <c r="BH135" s="62">
        <f t="shared" si="116"/>
        <v>284.23438527370274</v>
      </c>
      <c r="BI135" s="62">
        <f ca="1">AVERAGE(OFFSET($BH$3,0,0,'Données projet'!$E$11+1,1))-AVERAGE(OFFSET($H$3,0,0,'Données projet'!$E$11+1,1))</f>
        <v>306.25520286004314</v>
      </c>
      <c r="BJ135" s="62">
        <f t="shared" si="146"/>
        <v>283.28099819802776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9.4615850300142343E-15</v>
      </c>
      <c r="BS135" s="24">
        <f t="shared" si="117"/>
        <v>9.4615850300142343E-15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2.2737367544323206E-13</v>
      </c>
      <c r="O136" s="14">
        <f>N136*VLOOKUP('Données projet'!$B$9,Paramètres!$A$1:$I$89,3,0)*VLOOKUP('Données projet'!$B$9,Paramètres!$A$1:$I$89,5,0)</f>
        <v>2.0572770154103635E-13</v>
      </c>
      <c r="P136" s="14">
        <f t="shared" si="141"/>
        <v>2.8416956338469711E-12</v>
      </c>
      <c r="Q136" s="22">
        <f t="shared" si="108"/>
        <v>5.3075956424674458E-12</v>
      </c>
      <c r="R136" s="62">
        <f t="shared" si="109"/>
        <v>284.39223168033868</v>
      </c>
      <c r="S136" s="62">
        <f ca="1">AVERAGE(OFFSET($R$3,0,0,'Données projet'!$E$9+1,1))-AVERAGE(OFFSET($H$3,0,0,'Données projet'!$E$9+1,1))</f>
        <v>373.32387393685957</v>
      </c>
      <c r="T136" s="62">
        <f t="shared" si="142"/>
        <v>250.47702091764879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2.4035081841587258E-15</v>
      </c>
      <c r="AC136" s="24">
        <f t="shared" si="111"/>
        <v>2.4035081841587258E-15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2.2737367544323206E-13</v>
      </c>
      <c r="AJ136" s="14">
        <f>AI136*VLOOKUP('Données projet'!$B$10,Paramètres!$A$1:$I$89,3,0)*VLOOKUP('Données projet'!$B$10,Paramètres!$A$1:$I$89,5,0)</f>
        <v>2.1636878955177963E-13</v>
      </c>
      <c r="AK136" s="14">
        <f t="shared" si="143"/>
        <v>2.9711872798062348E-12</v>
      </c>
      <c r="AL136" s="22">
        <f t="shared" si="112"/>
        <v>5.5516601541318745E-12</v>
      </c>
      <c r="AM136" s="62">
        <f t="shared" si="113"/>
        <v>284.39223168033897</v>
      </c>
      <c r="AN136" s="62">
        <f ca="1">AVERAGE(OFFSET($AM$3,0,0,'Données projet'!$E$10+1,1))-AVERAGE(OFFSET($H$3,0,0,'Données projet'!$E$10+1,1))</f>
        <v>389.09361178264629</v>
      </c>
      <c r="AO136" s="62">
        <f t="shared" si="144"/>
        <v>260.29028006191822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2.5278275729945136E-15</v>
      </c>
      <c r="AX136" s="23">
        <f t="shared" si="114"/>
        <v>2.5278275729945136E-15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1.7053025658242404E-13</v>
      </c>
      <c r="BE136" s="14">
        <f>BD136*VLOOKUP('Données projet'!$B$11,Paramètres!$A$1:$I$89,3,0)*VLOOKUP('Données projet'!$B$11,Paramètres!$A$1:$I$89,5,0)</f>
        <v>1.3301360013429075E-13</v>
      </c>
      <c r="BF136" s="14">
        <f t="shared" si="145"/>
        <v>1.9329766731057041E-12</v>
      </c>
      <c r="BG136" s="22">
        <f t="shared" si="115"/>
        <v>3.5982663925596575E-12</v>
      </c>
      <c r="BH136" s="62">
        <f t="shared" si="116"/>
        <v>284.39223168033698</v>
      </c>
      <c r="BI136" s="62">
        <f ca="1">AVERAGE(OFFSET($BH$3,0,0,'Données projet'!$E$11+1,1))-AVERAGE(OFFSET($H$3,0,0,'Données projet'!$E$11+1,1))</f>
        <v>306.25520286004314</v>
      </c>
      <c r="BJ136" s="62">
        <f t="shared" si="146"/>
        <v>283.28099819802776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6.6903509354961889E-15</v>
      </c>
      <c r="BS136" s="24">
        <f t="shared" si="117"/>
        <v>6.6903509354961889E-15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2.2737367544323206E-13</v>
      </c>
      <c r="O137" s="14">
        <f>N137*VLOOKUP('Données projet'!$B$9,Paramètres!$A$1:$I$89,3,0)*VLOOKUP('Données projet'!$B$9,Paramètres!$A$1:$I$89,5,0)</f>
        <v>2.0572770154103635E-13</v>
      </c>
      <c r="P137" s="14">
        <f t="shared" si="141"/>
        <v>2.8416956338469711E-12</v>
      </c>
      <c r="Q137" s="22">
        <f t="shared" si="108"/>
        <v>5.3075956424674458E-12</v>
      </c>
      <c r="R137" s="62">
        <f t="shared" si="109"/>
        <v>284.54733980470957</v>
      </c>
      <c r="S137" s="62">
        <f ca="1">AVERAGE(OFFSET($R$3,0,0,'Données projet'!$E$9+1,1))-AVERAGE(OFFSET($H$3,0,0,'Données projet'!$E$9+1,1))</f>
        <v>373.32387393685957</v>
      </c>
      <c r="T137" s="62">
        <f t="shared" si="142"/>
        <v>250.47702091764879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1.6995369356560003E-15</v>
      </c>
      <c r="AC137" s="24">
        <f t="shared" si="111"/>
        <v>1.6995369356560003E-15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2.2737367544323206E-13</v>
      </c>
      <c r="AJ137" s="14">
        <f>AI137*VLOOKUP('Données projet'!$B$10,Paramètres!$A$1:$I$89,3,0)*VLOOKUP('Données projet'!$B$10,Paramètres!$A$1:$I$89,5,0)</f>
        <v>2.1636878955177963E-13</v>
      </c>
      <c r="AK137" s="14">
        <f t="shared" si="143"/>
        <v>2.9711872798062348E-12</v>
      </c>
      <c r="AL137" s="22">
        <f t="shared" si="112"/>
        <v>5.5516601541318745E-12</v>
      </c>
      <c r="AM137" s="62">
        <f t="shared" si="113"/>
        <v>284.54733980470985</v>
      </c>
      <c r="AN137" s="62">
        <f ca="1">AVERAGE(OFFSET($AM$3,0,0,'Données projet'!$E$10+1,1))-AVERAGE(OFFSET($H$3,0,0,'Données projet'!$E$10+1,1))</f>
        <v>389.09361178264629</v>
      </c>
      <c r="AO137" s="62">
        <f t="shared" si="144"/>
        <v>260.29028006191822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1.787444018534753E-15</v>
      </c>
      <c r="AX137" s="23">
        <f t="shared" si="114"/>
        <v>1.787444018534753E-15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1.7053025658242404E-13</v>
      </c>
      <c r="BE137" s="14">
        <f>BD137*VLOOKUP('Données projet'!$B$11,Paramètres!$A$1:$I$89,3,0)*VLOOKUP('Données projet'!$B$11,Paramètres!$A$1:$I$89,5,0)</f>
        <v>1.3301360013429075E-13</v>
      </c>
      <c r="BF137" s="14">
        <f t="shared" si="145"/>
        <v>1.9329766731057041E-12</v>
      </c>
      <c r="BG137" s="22">
        <f t="shared" si="115"/>
        <v>3.5982663925596575E-12</v>
      </c>
      <c r="BH137" s="62">
        <f t="shared" si="116"/>
        <v>284.54733980470786</v>
      </c>
      <c r="BI137" s="62">
        <f ca="1">AVERAGE(OFFSET($BH$3,0,0,'Données projet'!$E$11+1,1))-AVERAGE(OFFSET($H$3,0,0,'Données projet'!$E$11+1,1))</f>
        <v>306.25520286004314</v>
      </c>
      <c r="BJ137" s="62">
        <f t="shared" si="146"/>
        <v>283.28099819802776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4.7307925150071171E-15</v>
      </c>
      <c r="BS137" s="24">
        <f t="shared" si="117"/>
        <v>4.7307925150071171E-15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2.2737367544323206E-13</v>
      </c>
      <c r="O138" s="14">
        <f>N138*VLOOKUP('Données projet'!$B$9,Paramètres!$A$1:$I$89,3,0)*VLOOKUP('Données projet'!$B$9,Paramètres!$A$1:$I$89,5,0)</f>
        <v>2.0572770154103635E-13</v>
      </c>
      <c r="P138" s="14">
        <f t="shared" si="141"/>
        <v>2.8416956338469711E-12</v>
      </c>
      <c r="Q138" s="22">
        <f t="shared" si="108"/>
        <v>5.3075956424674458E-12</v>
      </c>
      <c r="R138" s="62">
        <f t="shared" si="109"/>
        <v>284.69975714989243</v>
      </c>
      <c r="S138" s="62">
        <f ca="1">AVERAGE(OFFSET($R$3,0,0,'Données projet'!$E$9+1,1))-AVERAGE(OFFSET($H$3,0,0,'Données projet'!$E$9+1,1))</f>
        <v>373.32387393685957</v>
      </c>
      <c r="T138" s="62">
        <f t="shared" si="142"/>
        <v>250.47702091764879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1.2017540920793629E-15</v>
      </c>
      <c r="AC138" s="24">
        <f t="shared" si="111"/>
        <v>1.2017540920793629E-15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2.2737367544323206E-13</v>
      </c>
      <c r="AJ138" s="14">
        <f>AI138*VLOOKUP('Données projet'!$B$10,Paramètres!$A$1:$I$89,3,0)*VLOOKUP('Données projet'!$B$10,Paramètres!$A$1:$I$89,5,0)</f>
        <v>2.1636878955177963E-13</v>
      </c>
      <c r="AK138" s="14">
        <f t="shared" si="143"/>
        <v>2.9711872798062348E-12</v>
      </c>
      <c r="AL138" s="22">
        <f t="shared" si="112"/>
        <v>5.5516601541318745E-12</v>
      </c>
      <c r="AM138" s="62">
        <f t="shared" si="113"/>
        <v>284.69975714989272</v>
      </c>
      <c r="AN138" s="62">
        <f ca="1">AVERAGE(OFFSET($AM$3,0,0,'Données projet'!$E$10+1,1))-AVERAGE(OFFSET($H$3,0,0,'Données projet'!$E$10+1,1))</f>
        <v>389.09361178264629</v>
      </c>
      <c r="AO138" s="62">
        <f t="shared" si="144"/>
        <v>260.29028006191822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1.2639137864972568E-15</v>
      </c>
      <c r="AX138" s="23">
        <f t="shared" si="114"/>
        <v>1.2639137864972568E-15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1.7053025658242404E-13</v>
      </c>
      <c r="BE138" s="14">
        <f>BD138*VLOOKUP('Données projet'!$B$11,Paramètres!$A$1:$I$89,3,0)*VLOOKUP('Données projet'!$B$11,Paramètres!$A$1:$I$89,5,0)</f>
        <v>1.3301360013429075E-13</v>
      </c>
      <c r="BF138" s="14">
        <f t="shared" si="145"/>
        <v>1.9329766731057041E-12</v>
      </c>
      <c r="BG138" s="22">
        <f t="shared" si="115"/>
        <v>3.5982663925596575E-12</v>
      </c>
      <c r="BH138" s="62">
        <f t="shared" si="116"/>
        <v>284.69975714989073</v>
      </c>
      <c r="BI138" s="62">
        <f ca="1">AVERAGE(OFFSET($BH$3,0,0,'Données projet'!$E$11+1,1))-AVERAGE(OFFSET($H$3,0,0,'Données projet'!$E$11+1,1))</f>
        <v>306.25520286004314</v>
      </c>
      <c r="BJ138" s="62">
        <f t="shared" si="146"/>
        <v>283.28099819802776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3.3451754677480945E-15</v>
      </c>
      <c r="BS138" s="24">
        <f t="shared" si="117"/>
        <v>3.3451754677480945E-15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2.2737367544323206E-13</v>
      </c>
      <c r="O139" s="14">
        <f>N139*VLOOKUP('Données projet'!$B$9,Paramètres!$A$1:$I$89,3,0)*VLOOKUP('Données projet'!$B$9,Paramètres!$A$1:$I$89,5,0)</f>
        <v>2.0572770154103635E-13</v>
      </c>
      <c r="P139" s="14">
        <f t="shared" si="141"/>
        <v>2.8416956338469711E-12</v>
      </c>
      <c r="Q139" s="22">
        <f t="shared" si="108"/>
        <v>5.3075956424674458E-12</v>
      </c>
      <c r="R139" s="62">
        <f t="shared" si="109"/>
        <v>284.84953039489051</v>
      </c>
      <c r="S139" s="62">
        <f ca="1">AVERAGE(OFFSET($R$3,0,0,'Données projet'!$E$9+1,1))-AVERAGE(OFFSET($H$3,0,0,'Données projet'!$E$9+1,1))</f>
        <v>373.32387393685957</v>
      </c>
      <c r="T139" s="62">
        <f t="shared" si="142"/>
        <v>250.47702091764879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8.4976846782800016E-16</v>
      </c>
      <c r="AC139" s="24">
        <f t="shared" si="111"/>
        <v>8.4976846782800016E-16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2.2737367544323206E-13</v>
      </c>
      <c r="AJ139" s="14">
        <f>AI139*VLOOKUP('Données projet'!$B$10,Paramètres!$A$1:$I$89,3,0)*VLOOKUP('Données projet'!$B$10,Paramètres!$A$1:$I$89,5,0)</f>
        <v>2.1636878955177963E-13</v>
      </c>
      <c r="AK139" s="14">
        <f t="shared" si="143"/>
        <v>2.9711872798062348E-12</v>
      </c>
      <c r="AL139" s="22">
        <f t="shared" si="112"/>
        <v>5.5516601541318745E-12</v>
      </c>
      <c r="AM139" s="62">
        <f t="shared" si="113"/>
        <v>284.84953039489079</v>
      </c>
      <c r="AN139" s="62">
        <f ca="1">AVERAGE(OFFSET($AM$3,0,0,'Données projet'!$E$10+1,1))-AVERAGE(OFFSET($H$3,0,0,'Données projet'!$E$10+1,1))</f>
        <v>389.09361178264629</v>
      </c>
      <c r="AO139" s="62">
        <f t="shared" si="144"/>
        <v>260.29028006191822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8.9372200926737648E-16</v>
      </c>
      <c r="AX139" s="23">
        <f t="shared" si="114"/>
        <v>8.9372200926737648E-16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1.7053025658242404E-13</v>
      </c>
      <c r="BE139" s="14">
        <f>BD139*VLOOKUP('Données projet'!$B$11,Paramètres!$A$1:$I$89,3,0)*VLOOKUP('Données projet'!$B$11,Paramètres!$A$1:$I$89,5,0)</f>
        <v>1.3301360013429075E-13</v>
      </c>
      <c r="BF139" s="14">
        <f t="shared" si="145"/>
        <v>1.9329766731057041E-12</v>
      </c>
      <c r="BG139" s="22">
        <f t="shared" si="115"/>
        <v>3.5982663925596575E-12</v>
      </c>
      <c r="BH139" s="62">
        <f t="shared" si="116"/>
        <v>284.8495303948888</v>
      </c>
      <c r="BI139" s="62">
        <f ca="1">AVERAGE(OFFSET($BH$3,0,0,'Données projet'!$E$11+1,1))-AVERAGE(OFFSET($H$3,0,0,'Données projet'!$E$11+1,1))</f>
        <v>306.25520286004314</v>
      </c>
      <c r="BJ139" s="62">
        <f t="shared" si="146"/>
        <v>283.28099819802776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2.3653962575035586E-15</v>
      </c>
      <c r="BS139" s="24">
        <f t="shared" si="117"/>
        <v>2.3653962575035586E-15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2.2737367544323206E-13</v>
      </c>
      <c r="O140" s="14">
        <f>N140*VLOOKUP('Données projet'!$B$9,Paramètres!$A$1:$I$89,3,0)*VLOOKUP('Données projet'!$B$9,Paramètres!$A$1:$I$89,5,0)</f>
        <v>2.0572770154103635E-13</v>
      </c>
      <c r="P140" s="14">
        <f t="shared" si="141"/>
        <v>2.8416956338469711E-12</v>
      </c>
      <c r="Q140" s="22">
        <f t="shared" si="108"/>
        <v>5.3075956424674458E-12</v>
      </c>
      <c r="R140" s="62">
        <f t="shared" si="109"/>
        <v>284.99670540893067</v>
      </c>
      <c r="S140" s="62">
        <f ca="1">AVERAGE(OFFSET($R$3,0,0,'Données projet'!$E$9+1,1))-AVERAGE(OFFSET($H$3,0,0,'Données projet'!$E$9+1,1))</f>
        <v>373.32387393685957</v>
      </c>
      <c r="T140" s="62">
        <f t="shared" si="142"/>
        <v>250.47702091764879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6.0087704603968145E-16</v>
      </c>
      <c r="AC140" s="24">
        <f t="shared" si="111"/>
        <v>6.0087704603968145E-16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2.2737367544323206E-13</v>
      </c>
      <c r="AJ140" s="14">
        <f>AI140*VLOOKUP('Données projet'!$B$10,Paramètres!$A$1:$I$89,3,0)*VLOOKUP('Données projet'!$B$10,Paramètres!$A$1:$I$89,5,0)</f>
        <v>2.1636878955177963E-13</v>
      </c>
      <c r="AK140" s="14">
        <f t="shared" si="143"/>
        <v>2.9711872798062348E-12</v>
      </c>
      <c r="AL140" s="22">
        <f t="shared" si="112"/>
        <v>5.5516601541318745E-12</v>
      </c>
      <c r="AM140" s="62">
        <f t="shared" si="113"/>
        <v>284.99670540893095</v>
      </c>
      <c r="AN140" s="62">
        <f ca="1">AVERAGE(OFFSET($AM$3,0,0,'Données projet'!$E$10+1,1))-AVERAGE(OFFSET($H$3,0,0,'Données projet'!$E$10+1,1))</f>
        <v>389.09361178264629</v>
      </c>
      <c r="AO140" s="62">
        <f t="shared" si="144"/>
        <v>260.29028006191822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6.3195689324862839E-16</v>
      </c>
      <c r="AX140" s="23">
        <f t="shared" si="114"/>
        <v>6.3195689324862839E-16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1.7053025658242404E-13</v>
      </c>
      <c r="BE140" s="14">
        <f>BD140*VLOOKUP('Données projet'!$B$11,Paramètres!$A$1:$I$89,3,0)*VLOOKUP('Données projet'!$B$11,Paramètres!$A$1:$I$89,5,0)</f>
        <v>1.3301360013429075E-13</v>
      </c>
      <c r="BF140" s="14">
        <f t="shared" si="145"/>
        <v>1.9329766731057041E-12</v>
      </c>
      <c r="BG140" s="22">
        <f t="shared" si="115"/>
        <v>3.5982663925596575E-12</v>
      </c>
      <c r="BH140" s="62">
        <f t="shared" si="116"/>
        <v>284.99670540892896</v>
      </c>
      <c r="BI140" s="62">
        <f ca="1">AVERAGE(OFFSET($BH$3,0,0,'Données projet'!$E$11+1,1))-AVERAGE(OFFSET($H$3,0,0,'Données projet'!$E$11+1,1))</f>
        <v>306.25520286004314</v>
      </c>
      <c r="BJ140" s="62">
        <f t="shared" si="146"/>
        <v>283.28099819802776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1.6725877338740472E-15</v>
      </c>
      <c r="BS140" s="24">
        <f t="shared" si="117"/>
        <v>1.6725877338740472E-15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2.2737367544323206E-13</v>
      </c>
      <c r="O141" s="14">
        <f>N141*VLOOKUP('Données projet'!$B$9,Paramètres!$A$1:$I$89,3,0)*VLOOKUP('Données projet'!$B$9,Paramètres!$A$1:$I$89,5,0)</f>
        <v>2.0572770154103635E-13</v>
      </c>
      <c r="P141" s="14">
        <f t="shared" si="141"/>
        <v>2.8416956338469711E-12</v>
      </c>
      <c r="Q141" s="22">
        <f t="shared" si="108"/>
        <v>5.3075956424674458E-12</v>
      </c>
      <c r="R141" s="62">
        <f t="shared" si="109"/>
        <v>285.14132726551122</v>
      </c>
      <c r="S141" s="62">
        <f ca="1">AVERAGE(OFFSET($R$3,0,0,'Données projet'!$E$9+1,1))-AVERAGE(OFFSET($H$3,0,0,'Données projet'!$E$9+1,1))</f>
        <v>373.32387393685957</v>
      </c>
      <c r="T141" s="62">
        <f t="shared" si="142"/>
        <v>250.47702091764879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4.2488423391400008E-16</v>
      </c>
      <c r="AC141" s="24">
        <f t="shared" si="111"/>
        <v>4.2488423391400008E-16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2.2737367544323206E-13</v>
      </c>
      <c r="AJ141" s="14">
        <f>AI141*VLOOKUP('Données projet'!$B$10,Paramètres!$A$1:$I$89,3,0)*VLOOKUP('Données projet'!$B$10,Paramètres!$A$1:$I$89,5,0)</f>
        <v>2.1636878955177963E-13</v>
      </c>
      <c r="AK141" s="14">
        <f t="shared" si="143"/>
        <v>2.9711872798062348E-12</v>
      </c>
      <c r="AL141" s="22">
        <f t="shared" si="112"/>
        <v>5.5516601541318745E-12</v>
      </c>
      <c r="AM141" s="62">
        <f t="shared" si="113"/>
        <v>285.14132726551151</v>
      </c>
      <c r="AN141" s="62">
        <f ca="1">AVERAGE(OFFSET($AM$3,0,0,'Données projet'!$E$10+1,1))-AVERAGE(OFFSET($H$3,0,0,'Données projet'!$E$10+1,1))</f>
        <v>389.09361178264629</v>
      </c>
      <c r="AO141" s="62">
        <f t="shared" si="144"/>
        <v>260.29028006191822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4.4686100463368824E-16</v>
      </c>
      <c r="AX141" s="23">
        <f t="shared" si="114"/>
        <v>4.4686100463368824E-16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1.7053025658242404E-13</v>
      </c>
      <c r="BE141" s="14">
        <f>BD141*VLOOKUP('Données projet'!$B$11,Paramètres!$A$1:$I$89,3,0)*VLOOKUP('Données projet'!$B$11,Paramètres!$A$1:$I$89,5,0)</f>
        <v>1.3301360013429075E-13</v>
      </c>
      <c r="BF141" s="14">
        <f t="shared" si="145"/>
        <v>1.9329766731057041E-12</v>
      </c>
      <c r="BG141" s="22">
        <f t="shared" si="115"/>
        <v>3.5982663925596575E-12</v>
      </c>
      <c r="BH141" s="62">
        <f t="shared" si="116"/>
        <v>285.14132726550952</v>
      </c>
      <c r="BI141" s="62">
        <f ca="1">AVERAGE(OFFSET($BH$3,0,0,'Données projet'!$E$11+1,1))-AVERAGE(OFFSET($H$3,0,0,'Données projet'!$E$11+1,1))</f>
        <v>306.25520286004314</v>
      </c>
      <c r="BJ141" s="62">
        <f t="shared" si="146"/>
        <v>283.28099819802776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1.1826981287517793E-15</v>
      </c>
      <c r="BS141" s="24">
        <f t="shared" si="117"/>
        <v>1.1826981287517793E-15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2.2737367544323206E-13</v>
      </c>
      <c r="O142" s="14">
        <f>N142*VLOOKUP('Données projet'!$B$9,Paramètres!$A$1:$I$89,3,0)*VLOOKUP('Données projet'!$B$9,Paramètres!$A$1:$I$89,5,0)</f>
        <v>2.0572770154103635E-13</v>
      </c>
      <c r="P142" s="14">
        <f t="shared" si="141"/>
        <v>2.8416956338469711E-12</v>
      </c>
      <c r="Q142" s="22">
        <f t="shared" si="108"/>
        <v>5.3075956424674458E-12</v>
      </c>
      <c r="R142" s="62">
        <f t="shared" si="109"/>
        <v>285.28344025620618</v>
      </c>
      <c r="S142" s="62">
        <f ca="1">AVERAGE(OFFSET($R$3,0,0,'Données projet'!$E$9+1,1))-AVERAGE(OFFSET($H$3,0,0,'Données projet'!$E$9+1,1))</f>
        <v>373.32387393685957</v>
      </c>
      <c r="T142" s="62">
        <f t="shared" si="142"/>
        <v>250.47702091764879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3.0043852301984073E-16</v>
      </c>
      <c r="AC142" s="24">
        <f t="shared" si="111"/>
        <v>3.0043852301984073E-16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2.2737367544323206E-13</v>
      </c>
      <c r="AJ142" s="14">
        <f>AI142*VLOOKUP('Données projet'!$B$10,Paramètres!$A$1:$I$89,3,0)*VLOOKUP('Données projet'!$B$10,Paramètres!$A$1:$I$89,5,0)</f>
        <v>2.1636878955177963E-13</v>
      </c>
      <c r="AK142" s="14">
        <f t="shared" si="143"/>
        <v>2.9711872798062348E-12</v>
      </c>
      <c r="AL142" s="22">
        <f t="shared" si="112"/>
        <v>5.5516601541318745E-12</v>
      </c>
      <c r="AM142" s="62">
        <f t="shared" si="113"/>
        <v>285.28344025620646</v>
      </c>
      <c r="AN142" s="62">
        <f ca="1">AVERAGE(OFFSET($AM$3,0,0,'Données projet'!$E$10+1,1))-AVERAGE(OFFSET($H$3,0,0,'Données projet'!$E$10+1,1))</f>
        <v>389.09361178264629</v>
      </c>
      <c r="AO142" s="62">
        <f t="shared" si="144"/>
        <v>260.29028006191822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3.159784466243142E-16</v>
      </c>
      <c r="AX142" s="23">
        <f t="shared" si="114"/>
        <v>3.159784466243142E-16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1.7053025658242404E-13</v>
      </c>
      <c r="BE142" s="14">
        <f>BD142*VLOOKUP('Données projet'!$B$11,Paramètres!$A$1:$I$89,3,0)*VLOOKUP('Données projet'!$B$11,Paramètres!$A$1:$I$89,5,0)</f>
        <v>1.3301360013429075E-13</v>
      </c>
      <c r="BF142" s="14">
        <f t="shared" si="145"/>
        <v>1.9329766731057041E-12</v>
      </c>
      <c r="BG142" s="22">
        <f t="shared" si="115"/>
        <v>3.5982663925596575E-12</v>
      </c>
      <c r="BH142" s="62">
        <f t="shared" si="116"/>
        <v>285.28344025620447</v>
      </c>
      <c r="BI142" s="62">
        <f ca="1">AVERAGE(OFFSET($BH$3,0,0,'Données projet'!$E$11+1,1))-AVERAGE(OFFSET($H$3,0,0,'Données projet'!$E$11+1,1))</f>
        <v>306.25520286004314</v>
      </c>
      <c r="BJ142" s="62">
        <f t="shared" si="146"/>
        <v>283.28099819802776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8.3629386693702362E-16</v>
      </c>
      <c r="BS142" s="24">
        <f t="shared" si="117"/>
        <v>8.3629386693702362E-16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2.2737367544323206E-13</v>
      </c>
      <c r="O143" s="14">
        <f>N143*VLOOKUP('Données projet'!$B$9,Paramètres!$A$1:$I$89,3,0)*VLOOKUP('Données projet'!$B$9,Paramètres!$A$1:$I$89,5,0)</f>
        <v>2.0572770154103635E-13</v>
      </c>
      <c r="P143" s="14">
        <f t="shared" si="141"/>
        <v>2.8416956338469711E-12</v>
      </c>
      <c r="Q143" s="22">
        <f t="shared" si="108"/>
        <v>5.3075956424674458E-12</v>
      </c>
      <c r="R143" s="62">
        <f t="shared" si="109"/>
        <v>285.42308790422965</v>
      </c>
      <c r="S143" s="62">
        <f ca="1">AVERAGE(OFFSET($R$3,0,0,'Données projet'!$E$9+1,1))-AVERAGE(OFFSET($H$3,0,0,'Données projet'!$E$9+1,1))</f>
        <v>373.32387393685957</v>
      </c>
      <c r="T143" s="62">
        <f t="shared" si="142"/>
        <v>250.47702091764879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2.1244211695700004E-16</v>
      </c>
      <c r="AC143" s="24">
        <f t="shared" si="111"/>
        <v>2.1244211695700004E-16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2.2737367544323206E-13</v>
      </c>
      <c r="AJ143" s="14">
        <f>AI143*VLOOKUP('Données projet'!$B$10,Paramètres!$A$1:$I$89,3,0)*VLOOKUP('Données projet'!$B$10,Paramètres!$A$1:$I$89,5,0)</f>
        <v>2.1636878955177963E-13</v>
      </c>
      <c r="AK143" s="14">
        <f t="shared" si="143"/>
        <v>2.9711872798062348E-12</v>
      </c>
      <c r="AL143" s="22">
        <f t="shared" si="112"/>
        <v>5.5516601541318745E-12</v>
      </c>
      <c r="AM143" s="62">
        <f t="shared" si="113"/>
        <v>285.42308790422993</v>
      </c>
      <c r="AN143" s="62">
        <f ca="1">AVERAGE(OFFSET($AM$3,0,0,'Données projet'!$E$10+1,1))-AVERAGE(OFFSET($H$3,0,0,'Données projet'!$E$10+1,1))</f>
        <v>389.09361178264629</v>
      </c>
      <c r="AO143" s="62">
        <f t="shared" si="144"/>
        <v>260.29028006191822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2.2343050231684412E-16</v>
      </c>
      <c r="AX143" s="23">
        <f t="shared" si="114"/>
        <v>2.2343050231684412E-16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1.7053025658242404E-13</v>
      </c>
      <c r="BE143" s="14">
        <f>BD143*VLOOKUP('Données projet'!$B$11,Paramètres!$A$1:$I$89,3,0)*VLOOKUP('Données projet'!$B$11,Paramètres!$A$1:$I$89,5,0)</f>
        <v>1.3301360013429075E-13</v>
      </c>
      <c r="BF143" s="14">
        <f t="shared" si="145"/>
        <v>1.9329766731057041E-12</v>
      </c>
      <c r="BG143" s="22">
        <f t="shared" si="115"/>
        <v>3.5982663925596575E-12</v>
      </c>
      <c r="BH143" s="62">
        <f t="shared" si="116"/>
        <v>285.42308790422794</v>
      </c>
      <c r="BI143" s="62">
        <f ca="1">AVERAGE(OFFSET($BH$3,0,0,'Données projet'!$E$11+1,1))-AVERAGE(OFFSET($H$3,0,0,'Données projet'!$E$11+1,1))</f>
        <v>306.25520286004314</v>
      </c>
      <c r="BJ143" s="62">
        <f t="shared" si="146"/>
        <v>283.28099819802776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5.9134906437588964E-16</v>
      </c>
      <c r="BS143" s="24">
        <f t="shared" si="117"/>
        <v>5.9134906437588964E-16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2.2737367544323206E-13</v>
      </c>
      <c r="O144" s="14">
        <f>N144*VLOOKUP('Données projet'!$B$9,Paramètres!$A$1:$I$89,3,0)*VLOOKUP('Données projet'!$B$9,Paramètres!$A$1:$I$89,5,0)</f>
        <v>2.0572770154103635E-13</v>
      </c>
      <c r="P144" s="14">
        <f t="shared" si="141"/>
        <v>2.8416956338469711E-12</v>
      </c>
      <c r="Q144" s="22">
        <f t="shared" si="108"/>
        <v>5.3075956424674458E-12</v>
      </c>
      <c r="R144" s="62">
        <f t="shared" si="109"/>
        <v>285.56031297776531</v>
      </c>
      <c r="S144" s="62">
        <f ca="1">AVERAGE(OFFSET($R$3,0,0,'Données projet'!$E$9+1,1))-AVERAGE(OFFSET($H$3,0,0,'Données projet'!$E$9+1,1))</f>
        <v>373.32387393685957</v>
      </c>
      <c r="T144" s="62">
        <f t="shared" si="142"/>
        <v>250.47702091764879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1.5021926150992036E-16</v>
      </c>
      <c r="AC144" s="24">
        <f t="shared" si="111"/>
        <v>1.5021926150992036E-16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2.2737367544323206E-13</v>
      </c>
      <c r="AJ144" s="14">
        <f>AI144*VLOOKUP('Données projet'!$B$10,Paramètres!$A$1:$I$89,3,0)*VLOOKUP('Données projet'!$B$10,Paramètres!$A$1:$I$89,5,0)</f>
        <v>2.1636878955177963E-13</v>
      </c>
      <c r="AK144" s="14">
        <f t="shared" si="143"/>
        <v>2.9711872798062348E-12</v>
      </c>
      <c r="AL144" s="22">
        <f t="shared" si="112"/>
        <v>5.5516601541318745E-12</v>
      </c>
      <c r="AM144" s="62">
        <f t="shared" si="113"/>
        <v>285.56031297776559</v>
      </c>
      <c r="AN144" s="62">
        <f ca="1">AVERAGE(OFFSET($AM$3,0,0,'Données projet'!$E$10+1,1))-AVERAGE(OFFSET($H$3,0,0,'Données projet'!$E$10+1,1))</f>
        <v>389.09361178264629</v>
      </c>
      <c r="AO144" s="62">
        <f t="shared" si="144"/>
        <v>260.29028006191822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1.579892233121571E-16</v>
      </c>
      <c r="AX144" s="23">
        <f t="shared" si="114"/>
        <v>1.579892233121571E-16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1.7053025658242404E-13</v>
      </c>
      <c r="BE144" s="14">
        <f>BD144*VLOOKUP('Données projet'!$B$11,Paramètres!$A$1:$I$89,3,0)*VLOOKUP('Données projet'!$B$11,Paramètres!$A$1:$I$89,5,0)</f>
        <v>1.3301360013429075E-13</v>
      </c>
      <c r="BF144" s="14">
        <f t="shared" si="145"/>
        <v>1.9329766731057041E-12</v>
      </c>
      <c r="BG144" s="22">
        <f t="shared" si="115"/>
        <v>3.5982663925596575E-12</v>
      </c>
      <c r="BH144" s="62">
        <f t="shared" si="116"/>
        <v>285.5603129777636</v>
      </c>
      <c r="BI144" s="62">
        <f ca="1">AVERAGE(OFFSET($BH$3,0,0,'Données projet'!$E$11+1,1))-AVERAGE(OFFSET($H$3,0,0,'Données projet'!$E$11+1,1))</f>
        <v>306.25520286004314</v>
      </c>
      <c r="BJ144" s="62">
        <f t="shared" si="146"/>
        <v>283.28099819802776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4.1814693346851181E-16</v>
      </c>
      <c r="BS144" s="24">
        <f t="shared" si="117"/>
        <v>4.1814693346851181E-16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2.2737367544323206E-13</v>
      </c>
      <c r="O145" s="14">
        <f>N145*VLOOKUP('Données projet'!$B$9,Paramètres!$A$1:$I$89,3,0)*VLOOKUP('Données projet'!$B$9,Paramètres!$A$1:$I$89,5,0)</f>
        <v>2.0572770154103635E-13</v>
      </c>
      <c r="P145" s="14">
        <f t="shared" si="141"/>
        <v>2.8416956338469711E-12</v>
      </c>
      <c r="Q145" s="22">
        <f t="shared" si="108"/>
        <v>5.3075956424674458E-12</v>
      </c>
      <c r="R145" s="62">
        <f t="shared" si="109"/>
        <v>285.69515750306437</v>
      </c>
      <c r="S145" s="62">
        <f ca="1">AVERAGE(OFFSET($R$3,0,0,'Données projet'!$E$9+1,1))-AVERAGE(OFFSET($H$3,0,0,'Données projet'!$E$9+1,1))</f>
        <v>373.32387393685957</v>
      </c>
      <c r="T145" s="62">
        <f t="shared" si="142"/>
        <v>250.47702091764879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1.0622105847850002E-16</v>
      </c>
      <c r="AC145" s="24">
        <f t="shared" si="111"/>
        <v>1.0622105847850002E-16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2.2737367544323206E-13</v>
      </c>
      <c r="AJ145" s="14">
        <f>AI145*VLOOKUP('Données projet'!$B$10,Paramètres!$A$1:$I$89,3,0)*VLOOKUP('Données projet'!$B$10,Paramètres!$A$1:$I$89,5,0)</f>
        <v>2.1636878955177963E-13</v>
      </c>
      <c r="AK145" s="14">
        <f t="shared" si="143"/>
        <v>2.9711872798062348E-12</v>
      </c>
      <c r="AL145" s="22">
        <f t="shared" si="112"/>
        <v>5.5516601541318745E-12</v>
      </c>
      <c r="AM145" s="62">
        <f t="shared" si="113"/>
        <v>285.69515750306465</v>
      </c>
      <c r="AN145" s="62">
        <f ca="1">AVERAGE(OFFSET($AM$3,0,0,'Données projet'!$E$10+1,1))-AVERAGE(OFFSET($H$3,0,0,'Données projet'!$E$10+1,1))</f>
        <v>389.09361178264629</v>
      </c>
      <c r="AO145" s="62">
        <f t="shared" si="144"/>
        <v>260.29028006191822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1.1171525115842206E-16</v>
      </c>
      <c r="AX145" s="23">
        <f t="shared" si="114"/>
        <v>1.1171525115842206E-16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1.7053025658242404E-13</v>
      </c>
      <c r="BE145" s="14">
        <f>BD145*VLOOKUP('Données projet'!$B$11,Paramètres!$A$1:$I$89,3,0)*VLOOKUP('Données projet'!$B$11,Paramètres!$A$1:$I$89,5,0)</f>
        <v>1.3301360013429075E-13</v>
      </c>
      <c r="BF145" s="14">
        <f t="shared" si="145"/>
        <v>1.9329766731057041E-12</v>
      </c>
      <c r="BG145" s="22">
        <f t="shared" si="115"/>
        <v>3.5982663925596575E-12</v>
      </c>
      <c r="BH145" s="62">
        <f t="shared" si="116"/>
        <v>285.69515750306266</v>
      </c>
      <c r="BI145" s="62">
        <f ca="1">AVERAGE(OFFSET($BH$3,0,0,'Données projet'!$E$11+1,1))-AVERAGE(OFFSET($H$3,0,0,'Données projet'!$E$11+1,1))</f>
        <v>306.25520286004314</v>
      </c>
      <c r="BJ145" s="62">
        <f t="shared" si="146"/>
        <v>283.28099819802776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2.9567453218794482E-16</v>
      </c>
      <c r="BS145" s="24">
        <f t="shared" si="117"/>
        <v>2.9567453218794482E-16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2.2737367544323206E-13</v>
      </c>
      <c r="O146" s="14">
        <f>N146*VLOOKUP('Données projet'!$B$9,Paramètres!$A$1:$I$89,3,0)*VLOOKUP('Données projet'!$B$9,Paramètres!$A$1:$I$89,5,0)</f>
        <v>2.0572770154103635E-13</v>
      </c>
      <c r="P146" s="14">
        <f t="shared" si="141"/>
        <v>2.8416956338469711E-12</v>
      </c>
      <c r="Q146" s="22">
        <f t="shared" si="108"/>
        <v>5.3075956424674458E-12</v>
      </c>
      <c r="R146" s="62">
        <f t="shared" si="109"/>
        <v>285.82766277731673</v>
      </c>
      <c r="S146" s="62">
        <f ca="1">AVERAGE(OFFSET($R$3,0,0,'Données projet'!$E$9+1,1))-AVERAGE(OFFSET($H$3,0,0,'Données projet'!$E$9+1,1))</f>
        <v>373.32387393685957</v>
      </c>
      <c r="T146" s="62">
        <f t="shared" si="142"/>
        <v>250.47702091764879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7.5109630754960181E-17</v>
      </c>
      <c r="AC146" s="24">
        <f t="shared" si="111"/>
        <v>7.5109630754960181E-17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2.2737367544323206E-13</v>
      </c>
      <c r="AJ146" s="14">
        <f>AI146*VLOOKUP('Données projet'!$B$10,Paramètres!$A$1:$I$89,3,0)*VLOOKUP('Données projet'!$B$10,Paramètres!$A$1:$I$89,5,0)</f>
        <v>2.1636878955177963E-13</v>
      </c>
      <c r="AK146" s="14">
        <f t="shared" si="143"/>
        <v>2.9711872798062348E-12</v>
      </c>
      <c r="AL146" s="22">
        <f t="shared" si="112"/>
        <v>5.5516601541318745E-12</v>
      </c>
      <c r="AM146" s="62">
        <f t="shared" si="113"/>
        <v>285.82766277731702</v>
      </c>
      <c r="AN146" s="62">
        <f ca="1">AVERAGE(OFFSET($AM$3,0,0,'Données projet'!$E$10+1,1))-AVERAGE(OFFSET($H$3,0,0,'Données projet'!$E$10+1,1))</f>
        <v>389.09361178264629</v>
      </c>
      <c r="AO146" s="62">
        <f t="shared" si="144"/>
        <v>260.29028006191822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7.8994611656078549E-17</v>
      </c>
      <c r="AX146" s="23">
        <f t="shared" si="114"/>
        <v>7.8994611656078549E-17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1.7053025658242404E-13</v>
      </c>
      <c r="BE146" s="14">
        <f>BD146*VLOOKUP('Données projet'!$B$11,Paramètres!$A$1:$I$89,3,0)*VLOOKUP('Données projet'!$B$11,Paramètres!$A$1:$I$89,5,0)</f>
        <v>1.3301360013429075E-13</v>
      </c>
      <c r="BF146" s="14">
        <f t="shared" si="145"/>
        <v>1.9329766731057041E-12</v>
      </c>
      <c r="BG146" s="22">
        <f t="shared" si="115"/>
        <v>3.5982663925596575E-12</v>
      </c>
      <c r="BH146" s="62">
        <f t="shared" si="116"/>
        <v>285.82766277731503</v>
      </c>
      <c r="BI146" s="62">
        <f ca="1">AVERAGE(OFFSET($BH$3,0,0,'Données projet'!$E$11+1,1))-AVERAGE(OFFSET($H$3,0,0,'Données projet'!$E$11+1,1))</f>
        <v>306.25520286004314</v>
      </c>
      <c r="BJ146" s="62">
        <f t="shared" si="146"/>
        <v>283.28099819802776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2.090734667342559E-16</v>
      </c>
      <c r="BS146" s="24">
        <f t="shared" si="117"/>
        <v>2.090734667342559E-16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2.2737367544323206E-13</v>
      </c>
      <c r="O147" s="14">
        <f>N147*VLOOKUP('Données projet'!$B$9,Paramètres!$A$1:$I$89,3,0)*VLOOKUP('Données projet'!$B$9,Paramètres!$A$1:$I$89,5,0)</f>
        <v>2.0572770154103635E-13</v>
      </c>
      <c r="P147" s="14">
        <f t="shared" si="141"/>
        <v>2.8416956338469711E-12</v>
      </c>
      <c r="Q147" s="22">
        <f t="shared" si="108"/>
        <v>5.3075956424674458E-12</v>
      </c>
      <c r="R147" s="62">
        <f t="shared" si="109"/>
        <v>285.95786938129817</v>
      </c>
      <c r="S147" s="62">
        <f ca="1">AVERAGE(OFFSET($R$3,0,0,'Données projet'!$E$9+1,1))-AVERAGE(OFFSET($H$3,0,0,'Données projet'!$E$9+1,1))</f>
        <v>373.32387393685957</v>
      </c>
      <c r="T147" s="62">
        <f t="shared" si="142"/>
        <v>250.47702091764879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5.311052923925001E-17</v>
      </c>
      <c r="AC147" s="24">
        <f t="shared" si="111"/>
        <v>5.311052923925001E-17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2.2737367544323206E-13</v>
      </c>
      <c r="AJ147" s="14">
        <f>AI147*VLOOKUP('Données projet'!$B$10,Paramètres!$A$1:$I$89,3,0)*VLOOKUP('Données projet'!$B$10,Paramètres!$A$1:$I$89,5,0)</f>
        <v>2.1636878955177963E-13</v>
      </c>
      <c r="AK147" s="14">
        <f t="shared" si="143"/>
        <v>2.9711872798062348E-12</v>
      </c>
      <c r="AL147" s="22">
        <f t="shared" si="112"/>
        <v>5.5516601541318745E-12</v>
      </c>
      <c r="AM147" s="62">
        <f t="shared" si="113"/>
        <v>285.95786938129845</v>
      </c>
      <c r="AN147" s="62">
        <f ca="1">AVERAGE(OFFSET($AM$3,0,0,'Données projet'!$E$10+1,1))-AVERAGE(OFFSET($H$3,0,0,'Données projet'!$E$10+1,1))</f>
        <v>389.09361178264629</v>
      </c>
      <c r="AO147" s="62">
        <f t="shared" si="144"/>
        <v>260.29028006191822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5.585762557921103E-17</v>
      </c>
      <c r="AX147" s="23">
        <f t="shared" si="114"/>
        <v>5.585762557921103E-17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1.7053025658242404E-13</v>
      </c>
      <c r="BE147" s="14">
        <f>BD147*VLOOKUP('Données projet'!$B$11,Paramètres!$A$1:$I$89,3,0)*VLOOKUP('Données projet'!$B$11,Paramètres!$A$1:$I$89,5,0)</f>
        <v>1.3301360013429075E-13</v>
      </c>
      <c r="BF147" s="14">
        <f t="shared" si="145"/>
        <v>1.9329766731057041E-12</v>
      </c>
      <c r="BG147" s="22">
        <f t="shared" si="115"/>
        <v>3.5982663925596575E-12</v>
      </c>
      <c r="BH147" s="62">
        <f t="shared" si="116"/>
        <v>285.95786938129646</v>
      </c>
      <c r="BI147" s="62">
        <f ca="1">AVERAGE(OFFSET($BH$3,0,0,'Données projet'!$E$11+1,1))-AVERAGE(OFFSET($H$3,0,0,'Données projet'!$E$11+1,1))</f>
        <v>306.25520286004314</v>
      </c>
      <c r="BJ147" s="62">
        <f t="shared" si="146"/>
        <v>283.28099819802776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1.4783726609397241E-16</v>
      </c>
      <c r="BS147" s="24">
        <f t="shared" si="117"/>
        <v>1.4783726609397241E-16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2.2737367544323206E-13</v>
      </c>
      <c r="O148" s="14">
        <f>N148*VLOOKUP('Données projet'!$B$9,Paramètres!$A$1:$I$89,3,0)*VLOOKUP('Données projet'!$B$9,Paramètres!$A$1:$I$89,5,0)</f>
        <v>2.0572770154103635E-13</v>
      </c>
      <c r="P148" s="14">
        <f t="shared" si="141"/>
        <v>2.8416956338469711E-12</v>
      </c>
      <c r="Q148" s="22">
        <f t="shared" si="108"/>
        <v>5.3075956424674458E-12</v>
      </c>
      <c r="R148" s="62">
        <f t="shared" si="109"/>
        <v>286.08581719179887</v>
      </c>
      <c r="S148" s="62">
        <f ca="1">AVERAGE(OFFSET($R$3,0,0,'Données projet'!$E$9+1,1))-AVERAGE(OFFSET($H$3,0,0,'Données projet'!$E$9+1,1))</f>
        <v>373.32387393685957</v>
      </c>
      <c r="T148" s="62">
        <f t="shared" si="142"/>
        <v>250.47702091764879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3.7554815377480091E-17</v>
      </c>
      <c r="AC148" s="24">
        <f t="shared" si="111"/>
        <v>3.7554815377480091E-17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2.2737367544323206E-13</v>
      </c>
      <c r="AJ148" s="14">
        <f>AI148*VLOOKUP('Données projet'!$B$10,Paramètres!$A$1:$I$89,3,0)*VLOOKUP('Données projet'!$B$10,Paramètres!$A$1:$I$89,5,0)</f>
        <v>2.1636878955177963E-13</v>
      </c>
      <c r="AK148" s="14">
        <f t="shared" si="143"/>
        <v>2.9711872798062348E-12</v>
      </c>
      <c r="AL148" s="22">
        <f t="shared" si="112"/>
        <v>5.5516601541318745E-12</v>
      </c>
      <c r="AM148" s="62">
        <f t="shared" si="113"/>
        <v>286.08581719179915</v>
      </c>
      <c r="AN148" s="62">
        <f ca="1">AVERAGE(OFFSET($AM$3,0,0,'Données projet'!$E$10+1,1))-AVERAGE(OFFSET($H$3,0,0,'Données projet'!$E$10+1,1))</f>
        <v>389.09361178264629</v>
      </c>
      <c r="AO148" s="62">
        <f t="shared" si="144"/>
        <v>260.29028006191822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3.9497305828039275E-17</v>
      </c>
      <c r="AX148" s="23">
        <f t="shared" si="114"/>
        <v>3.9497305828039275E-17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1.7053025658242404E-13</v>
      </c>
      <c r="BE148" s="14">
        <f>BD148*VLOOKUP('Données projet'!$B$11,Paramètres!$A$1:$I$89,3,0)*VLOOKUP('Données projet'!$B$11,Paramètres!$A$1:$I$89,5,0)</f>
        <v>1.3301360013429075E-13</v>
      </c>
      <c r="BF148" s="14">
        <f t="shared" si="145"/>
        <v>1.9329766731057041E-12</v>
      </c>
      <c r="BG148" s="22">
        <f t="shared" si="115"/>
        <v>3.5982663925596575E-12</v>
      </c>
      <c r="BH148" s="62">
        <f t="shared" si="116"/>
        <v>286.08581719179716</v>
      </c>
      <c r="BI148" s="62">
        <f ca="1">AVERAGE(OFFSET($BH$3,0,0,'Données projet'!$E$11+1,1))-AVERAGE(OFFSET($H$3,0,0,'Données projet'!$E$11+1,1))</f>
        <v>306.25520286004314</v>
      </c>
      <c r="BJ148" s="62">
        <f t="shared" si="146"/>
        <v>283.28099819802776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1.0453673336712795E-16</v>
      </c>
      <c r="BS148" s="24">
        <f t="shared" si="117"/>
        <v>1.0453673336712795E-16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2.2737367544323206E-13</v>
      </c>
      <c r="O149" s="14">
        <f>N149*VLOOKUP('Données projet'!$B$9,Paramètres!$A$1:$I$89,3,0)*VLOOKUP('Données projet'!$B$9,Paramètres!$A$1:$I$89,5,0)</f>
        <v>2.0572770154103635E-13</v>
      </c>
      <c r="P149" s="14">
        <f t="shared" si="141"/>
        <v>2.8416956338469711E-12</v>
      </c>
      <c r="Q149" s="22">
        <f t="shared" si="108"/>
        <v>5.3075956424674458E-12</v>
      </c>
      <c r="R149" s="62">
        <f t="shared" si="109"/>
        <v>286.21154539383593</v>
      </c>
      <c r="S149" s="62">
        <f ca="1">AVERAGE(OFFSET($R$3,0,0,'Données projet'!$E$9+1,1))-AVERAGE(OFFSET($H$3,0,0,'Données projet'!$E$9+1,1))</f>
        <v>373.32387393685957</v>
      </c>
      <c r="T149" s="62">
        <f t="shared" si="142"/>
        <v>250.47702091764879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2.6555264619625005E-17</v>
      </c>
      <c r="AC149" s="24">
        <f t="shared" si="111"/>
        <v>2.6555264619625005E-17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2.2737367544323206E-13</v>
      </c>
      <c r="AJ149" s="14">
        <f>AI149*VLOOKUP('Données projet'!$B$10,Paramètres!$A$1:$I$89,3,0)*VLOOKUP('Données projet'!$B$10,Paramètres!$A$1:$I$89,5,0)</f>
        <v>2.1636878955177963E-13</v>
      </c>
      <c r="AK149" s="14">
        <f t="shared" si="143"/>
        <v>2.9711872798062348E-12</v>
      </c>
      <c r="AL149" s="22">
        <f t="shared" si="112"/>
        <v>5.5516601541318745E-12</v>
      </c>
      <c r="AM149" s="62">
        <f t="shared" si="113"/>
        <v>286.21154539383622</v>
      </c>
      <c r="AN149" s="62">
        <f ca="1">AVERAGE(OFFSET($AM$3,0,0,'Données projet'!$E$10+1,1))-AVERAGE(OFFSET($H$3,0,0,'Données projet'!$E$10+1,1))</f>
        <v>389.09361178264629</v>
      </c>
      <c r="AO149" s="62">
        <f t="shared" si="144"/>
        <v>260.29028006191822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2.7928812789605515E-17</v>
      </c>
      <c r="AX149" s="23">
        <f t="shared" si="114"/>
        <v>2.7928812789605515E-17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1.7053025658242404E-13</v>
      </c>
      <c r="BE149" s="14">
        <f>BD149*VLOOKUP('Données projet'!$B$11,Paramètres!$A$1:$I$89,3,0)*VLOOKUP('Données projet'!$B$11,Paramètres!$A$1:$I$89,5,0)</f>
        <v>1.3301360013429075E-13</v>
      </c>
      <c r="BF149" s="14">
        <f t="shared" si="145"/>
        <v>1.9329766731057041E-12</v>
      </c>
      <c r="BG149" s="22">
        <f t="shared" si="115"/>
        <v>3.5982663925596575E-12</v>
      </c>
      <c r="BH149" s="62">
        <f t="shared" si="116"/>
        <v>286.21154539383423</v>
      </c>
      <c r="BI149" s="62">
        <f ca="1">AVERAGE(OFFSET($BH$3,0,0,'Données projet'!$E$11+1,1))-AVERAGE(OFFSET($H$3,0,0,'Données projet'!$E$11+1,1))</f>
        <v>306.25520286004314</v>
      </c>
      <c r="BJ149" s="62">
        <f t="shared" si="146"/>
        <v>283.28099819802776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7.3918633046986205E-17</v>
      </c>
      <c r="BS149" s="24">
        <f t="shared" si="117"/>
        <v>7.3918633046986205E-17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2.2737367544323206E-13</v>
      </c>
      <c r="O150" s="14">
        <f>N150*VLOOKUP('Données projet'!$B$9,Paramètres!$A$1:$I$89,3,0)*VLOOKUP('Données projet'!$B$9,Paramètres!$A$1:$I$89,5,0)</f>
        <v>2.0572770154103635E-13</v>
      </c>
      <c r="P150" s="14">
        <f t="shared" si="141"/>
        <v>2.8416956338469711E-12</v>
      </c>
      <c r="Q150" s="22">
        <f t="shared" si="108"/>
        <v>5.3075956424674458E-12</v>
      </c>
      <c r="R150" s="62">
        <f t="shared" si="109"/>
        <v>286.3350924926537</v>
      </c>
      <c r="S150" s="62">
        <f ca="1">AVERAGE(OFFSET($R$3,0,0,'Données projet'!$E$9+1,1))-AVERAGE(OFFSET($H$3,0,0,'Données projet'!$E$9+1,1))</f>
        <v>373.32387393685957</v>
      </c>
      <c r="T150" s="62">
        <f t="shared" si="142"/>
        <v>250.47702091764879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1.8777407688740045E-17</v>
      </c>
      <c r="AC150" s="24">
        <f t="shared" si="111"/>
        <v>1.8777407688740045E-17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2.2737367544323206E-13</v>
      </c>
      <c r="AJ150" s="14">
        <f>AI150*VLOOKUP('Données projet'!$B$10,Paramètres!$A$1:$I$89,3,0)*VLOOKUP('Données projet'!$B$10,Paramètres!$A$1:$I$89,5,0)</f>
        <v>2.1636878955177963E-13</v>
      </c>
      <c r="AK150" s="14">
        <f t="shared" si="143"/>
        <v>2.9711872798062348E-12</v>
      </c>
      <c r="AL150" s="22">
        <f t="shared" si="112"/>
        <v>5.5516601541318745E-12</v>
      </c>
      <c r="AM150" s="62">
        <f t="shared" si="113"/>
        <v>286.33509249265398</v>
      </c>
      <c r="AN150" s="62">
        <f ca="1">AVERAGE(OFFSET($AM$3,0,0,'Données projet'!$E$10+1,1))-AVERAGE(OFFSET($H$3,0,0,'Données projet'!$E$10+1,1))</f>
        <v>389.09361178264629</v>
      </c>
      <c r="AO150" s="62">
        <f t="shared" si="144"/>
        <v>260.29028006191822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1.9748652914019637E-17</v>
      </c>
      <c r="AX150" s="23">
        <f t="shared" si="114"/>
        <v>1.9748652914019637E-17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1.7053025658242404E-13</v>
      </c>
      <c r="BE150" s="14">
        <f>BD150*VLOOKUP('Données projet'!$B$11,Paramètres!$A$1:$I$89,3,0)*VLOOKUP('Données projet'!$B$11,Paramètres!$A$1:$I$89,5,0)</f>
        <v>1.3301360013429075E-13</v>
      </c>
      <c r="BF150" s="14">
        <f t="shared" si="145"/>
        <v>1.9329766731057041E-12</v>
      </c>
      <c r="BG150" s="22">
        <f t="shared" si="115"/>
        <v>3.5982663925596575E-12</v>
      </c>
      <c r="BH150" s="62">
        <f t="shared" si="116"/>
        <v>286.335092492652</v>
      </c>
      <c r="BI150" s="62">
        <f ca="1">AVERAGE(OFFSET($BH$3,0,0,'Données projet'!$E$11+1,1))-AVERAGE(OFFSET($H$3,0,0,'Données projet'!$E$11+1,1))</f>
        <v>306.25520286004314</v>
      </c>
      <c r="BJ150" s="62">
        <f t="shared" si="146"/>
        <v>283.28099819802776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5.2268366683563976E-17</v>
      </c>
      <c r="BS150" s="24">
        <f t="shared" si="117"/>
        <v>5.2268366683563976E-17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2.2737367544323206E-13</v>
      </c>
      <c r="O151" s="14">
        <f>N151*VLOOKUP('Données projet'!$B$9,Paramètres!$A$1:$I$89,3,0)*VLOOKUP('Données projet'!$B$9,Paramètres!$A$1:$I$89,5,0)</f>
        <v>2.0572770154103635E-13</v>
      </c>
      <c r="P151" s="14">
        <f t="shared" si="141"/>
        <v>2.8416956338469711E-12</v>
      </c>
      <c r="Q151" s="22">
        <f t="shared" si="108"/>
        <v>5.3075956424674458E-12</v>
      </c>
      <c r="R151" s="62">
        <f t="shared" si="109"/>
        <v>286.45649632551698</v>
      </c>
      <c r="S151" s="62">
        <f ca="1">AVERAGE(OFFSET($R$3,0,0,'Données projet'!$E$9+1,1))-AVERAGE(OFFSET($H$3,0,0,'Données projet'!$E$9+1,1))</f>
        <v>373.32387393685957</v>
      </c>
      <c r="T151" s="62">
        <f t="shared" si="142"/>
        <v>250.47702091764879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1.3277632309812503E-17</v>
      </c>
      <c r="AC151" s="24">
        <f t="shared" si="111"/>
        <v>1.3277632309812503E-17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2.2737367544323206E-13</v>
      </c>
      <c r="AJ151" s="14">
        <f>AI151*VLOOKUP('Données projet'!$B$10,Paramètres!$A$1:$I$89,3,0)*VLOOKUP('Données projet'!$B$10,Paramètres!$A$1:$I$89,5,0)</f>
        <v>2.1636878955177963E-13</v>
      </c>
      <c r="AK151" s="14">
        <f t="shared" si="143"/>
        <v>2.9711872798062348E-12</v>
      </c>
      <c r="AL151" s="22">
        <f t="shared" si="112"/>
        <v>5.5516601541318745E-12</v>
      </c>
      <c r="AM151" s="62">
        <f t="shared" si="113"/>
        <v>286.45649632551726</v>
      </c>
      <c r="AN151" s="62">
        <f ca="1">AVERAGE(OFFSET($AM$3,0,0,'Données projet'!$E$10+1,1))-AVERAGE(OFFSET($H$3,0,0,'Données projet'!$E$10+1,1))</f>
        <v>389.09361178264629</v>
      </c>
      <c r="AO151" s="62">
        <f t="shared" si="144"/>
        <v>260.29028006191822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1.3964406394802758E-17</v>
      </c>
      <c r="AX151" s="23">
        <f t="shared" si="114"/>
        <v>1.3964406394802758E-17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1.7053025658242404E-13</v>
      </c>
      <c r="BE151" s="14">
        <f>BD151*VLOOKUP('Données projet'!$B$11,Paramètres!$A$1:$I$89,3,0)*VLOOKUP('Données projet'!$B$11,Paramètres!$A$1:$I$89,5,0)</f>
        <v>1.3301360013429075E-13</v>
      </c>
      <c r="BF151" s="14">
        <f t="shared" si="145"/>
        <v>1.9329766731057041E-12</v>
      </c>
      <c r="BG151" s="22">
        <f t="shared" si="115"/>
        <v>3.5982663925596575E-12</v>
      </c>
      <c r="BH151" s="62">
        <f t="shared" si="116"/>
        <v>286.45649632551527</v>
      </c>
      <c r="BI151" s="62">
        <f ca="1">AVERAGE(OFFSET($BH$3,0,0,'Données projet'!$E$11+1,1))-AVERAGE(OFFSET($H$3,0,0,'Données projet'!$E$11+1,1))</f>
        <v>306.25520286004314</v>
      </c>
      <c r="BJ151" s="62">
        <f t="shared" si="146"/>
        <v>283.28099819802776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3.6959316523493103E-17</v>
      </c>
      <c r="BS151" s="24">
        <f t="shared" si="117"/>
        <v>3.6959316523493103E-17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2.2737367544323206E-13</v>
      </c>
      <c r="O152" s="14">
        <f>N152*VLOOKUP('Données projet'!$B$9,Paramètres!$A$1:$I$89,3,0)*VLOOKUP('Données projet'!$B$9,Paramètres!$A$1:$I$89,5,0)</f>
        <v>2.0572770154103635E-13</v>
      </c>
      <c r="P152" s="14">
        <f t="shared" si="141"/>
        <v>2.8416956338469711E-12</v>
      </c>
      <c r="Q152" s="22">
        <f t="shared" si="108"/>
        <v>5.3075956424674458E-12</v>
      </c>
      <c r="R152" s="62">
        <f t="shared" si="109"/>
        <v>286.57579407329837</v>
      </c>
      <c r="S152" s="62">
        <f ca="1">AVERAGE(OFFSET($R$3,0,0,'Données projet'!$E$9+1,1))-AVERAGE(OFFSET($H$3,0,0,'Données projet'!$E$9+1,1))</f>
        <v>373.32387393685957</v>
      </c>
      <c r="T152" s="62">
        <f t="shared" si="142"/>
        <v>250.47702091764879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9.3887038443700227E-18</v>
      </c>
      <c r="AC152" s="24">
        <f t="shared" si="111"/>
        <v>9.3887038443700227E-18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2.2737367544323206E-13</v>
      </c>
      <c r="AJ152" s="14">
        <f>AI152*VLOOKUP('Données projet'!$B$10,Paramètres!$A$1:$I$89,3,0)*VLOOKUP('Données projet'!$B$10,Paramètres!$A$1:$I$89,5,0)</f>
        <v>2.1636878955177963E-13</v>
      </c>
      <c r="AK152" s="14">
        <f t="shared" si="143"/>
        <v>2.9711872798062348E-12</v>
      </c>
      <c r="AL152" s="22">
        <f t="shared" si="112"/>
        <v>5.5516601541318745E-12</v>
      </c>
      <c r="AM152" s="62">
        <f t="shared" si="113"/>
        <v>286.57579407329865</v>
      </c>
      <c r="AN152" s="62">
        <f ca="1">AVERAGE(OFFSET($AM$3,0,0,'Données projet'!$E$10+1,1))-AVERAGE(OFFSET($H$3,0,0,'Données projet'!$E$10+1,1))</f>
        <v>389.09361178264629</v>
      </c>
      <c r="AO152" s="62">
        <f t="shared" si="144"/>
        <v>260.29028006191822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9.8743264570098186E-18</v>
      </c>
      <c r="AX152" s="23">
        <f t="shared" si="114"/>
        <v>9.8743264570098186E-18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1.7053025658242404E-13</v>
      </c>
      <c r="BE152" s="14">
        <f>BD152*VLOOKUP('Données projet'!$B$11,Paramètres!$A$1:$I$89,3,0)*VLOOKUP('Données projet'!$B$11,Paramètres!$A$1:$I$89,5,0)</f>
        <v>1.3301360013429075E-13</v>
      </c>
      <c r="BF152" s="14">
        <f t="shared" si="145"/>
        <v>1.9329766731057041E-12</v>
      </c>
      <c r="BG152" s="22">
        <f t="shared" si="115"/>
        <v>3.5982663925596575E-12</v>
      </c>
      <c r="BH152" s="62">
        <f t="shared" si="116"/>
        <v>286.57579407329666</v>
      </c>
      <c r="BI152" s="62">
        <f ca="1">AVERAGE(OFFSET($BH$3,0,0,'Données projet'!$E$11+1,1))-AVERAGE(OFFSET($H$3,0,0,'Données projet'!$E$11+1,1))</f>
        <v>306.25520286004314</v>
      </c>
      <c r="BJ152" s="62">
        <f t="shared" si="146"/>
        <v>283.28099819802776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2.6134183341781988E-17</v>
      </c>
      <c r="BS152" s="24">
        <f t="shared" si="117"/>
        <v>2.6134183341781988E-17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2.2737367544323206E-13</v>
      </c>
      <c r="O153" s="14">
        <f>N153*VLOOKUP('Données projet'!$B$9,Paramètres!$A$1:$I$89,3,0)*VLOOKUP('Données projet'!$B$9,Paramètres!$A$1:$I$89,5,0)</f>
        <v>2.0572770154103635E-13</v>
      </c>
      <c r="P153" s="14">
        <f t="shared" si="141"/>
        <v>2.8416956338469711E-12</v>
      </c>
      <c r="Q153" s="22">
        <f t="shared" si="108"/>
        <v>5.3075956424674458E-12</v>
      </c>
      <c r="R153" s="62">
        <f t="shared" si="109"/>
        <v>286.69302227186563</v>
      </c>
      <c r="S153" s="62">
        <f ca="1">AVERAGE(OFFSET($R$3,0,0,'Données projet'!$E$9+1,1))-AVERAGE(OFFSET($H$3,0,0,'Données projet'!$E$9+1,1))</f>
        <v>373.32387393685957</v>
      </c>
      <c r="T153" s="62">
        <f t="shared" si="142"/>
        <v>250.47702091764879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6.6388161549062513E-18</v>
      </c>
      <c r="AC153" s="24">
        <f t="shared" si="111"/>
        <v>6.6388161549062513E-18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2.2737367544323206E-13</v>
      </c>
      <c r="AJ153" s="14">
        <f>AI153*VLOOKUP('Données projet'!$B$10,Paramètres!$A$1:$I$89,3,0)*VLOOKUP('Données projet'!$B$10,Paramètres!$A$1:$I$89,5,0)</f>
        <v>2.1636878955177963E-13</v>
      </c>
      <c r="AK153" s="14">
        <f t="shared" si="143"/>
        <v>2.9711872798062348E-12</v>
      </c>
      <c r="AL153" s="22">
        <f t="shared" si="112"/>
        <v>5.5516601541318745E-12</v>
      </c>
      <c r="AM153" s="62">
        <f t="shared" si="113"/>
        <v>286.69302227186591</v>
      </c>
      <c r="AN153" s="62">
        <f ca="1">AVERAGE(OFFSET($AM$3,0,0,'Données projet'!$E$10+1,1))-AVERAGE(OFFSET($H$3,0,0,'Données projet'!$E$10+1,1))</f>
        <v>389.09361178264629</v>
      </c>
      <c r="AO153" s="62">
        <f t="shared" si="144"/>
        <v>260.29028006191822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6.9822031974013788E-18</v>
      </c>
      <c r="AX153" s="23">
        <f t="shared" si="114"/>
        <v>6.9822031974013788E-18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1.7053025658242404E-13</v>
      </c>
      <c r="BE153" s="14">
        <f>BD153*VLOOKUP('Données projet'!$B$11,Paramètres!$A$1:$I$89,3,0)*VLOOKUP('Données projet'!$B$11,Paramètres!$A$1:$I$89,5,0)</f>
        <v>1.3301360013429075E-13</v>
      </c>
      <c r="BF153" s="14">
        <f t="shared" si="145"/>
        <v>1.9329766731057041E-12</v>
      </c>
      <c r="BG153" s="22">
        <f t="shared" si="115"/>
        <v>3.5982663925596575E-12</v>
      </c>
      <c r="BH153" s="62">
        <f t="shared" si="116"/>
        <v>286.69302227186392</v>
      </c>
      <c r="BI153" s="62">
        <f ca="1">AVERAGE(OFFSET($BH$3,0,0,'Données projet'!$E$11+1,1))-AVERAGE(OFFSET($H$3,0,0,'Données projet'!$E$11+1,1))</f>
        <v>306.25520286004314</v>
      </c>
      <c r="BJ153" s="62">
        <f t="shared" si="146"/>
        <v>283.28099819802776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1.8479658261746551E-17</v>
      </c>
      <c r="BS153" s="24">
        <f t="shared" si="117"/>
        <v>1.8479658261746551E-17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2.2737367544323206E-13</v>
      </c>
      <c r="O154" s="14">
        <f>N154*VLOOKUP('Données projet'!$B$9,Paramètres!$A$1:$I$89,3,0)*VLOOKUP('Données projet'!$B$9,Paramètres!$A$1:$I$89,5,0)</f>
        <v>2.0572770154103635E-13</v>
      </c>
      <c r="P154" s="14">
        <f t="shared" si="141"/>
        <v>2.8416956338469711E-12</v>
      </c>
      <c r="Q154" s="22">
        <f t="shared" ref="Q154:Q203" si="162">(O154+P154)*0.475*44/12</f>
        <v>5.3075956424674458E-12</v>
      </c>
      <c r="R154" s="62">
        <f t="shared" si="109"/>
        <v>286.80821682327064</v>
      </c>
      <c r="S154" s="62">
        <f ca="1">AVERAGE(OFFSET($R$3,0,0,'Données projet'!$E$9+1,1))-AVERAGE(OFFSET($H$3,0,0,'Données projet'!$E$9+1,1))</f>
        <v>373.32387393685957</v>
      </c>
      <c r="T154" s="62">
        <f t="shared" si="142"/>
        <v>250.47702091764879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4.6943519221850113E-18</v>
      </c>
      <c r="AC154" s="24">
        <f t="shared" ref="AC154:AC203" si="163">SUM(Z154:AB154)</f>
        <v>4.6943519221850113E-18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2.2737367544323206E-13</v>
      </c>
      <c r="AJ154" s="14">
        <f>AI154*VLOOKUP('Données projet'!$B$10,Paramètres!$A$1:$I$89,3,0)*VLOOKUP('Données projet'!$B$10,Paramètres!$A$1:$I$89,5,0)</f>
        <v>2.1636878955177963E-13</v>
      </c>
      <c r="AK154" s="14">
        <f t="shared" ref="AK154:AK203" si="164">EXP(-1.0587+0.8836*LN(AJ154)+0.284)</f>
        <v>2.9711872798062348E-12</v>
      </c>
      <c r="AL154" s="22">
        <f t="shared" ref="AL154:AL203" si="165">(AJ154+AK154)*0.475*44/12</f>
        <v>5.5516601541318745E-12</v>
      </c>
      <c r="AM154" s="62">
        <f t="shared" si="113"/>
        <v>286.80821682327093</v>
      </c>
      <c r="AN154" s="62">
        <f ca="1">AVERAGE(OFFSET($AM$3,0,0,'Données projet'!$E$10+1,1))-AVERAGE(OFFSET($H$3,0,0,'Données projet'!$E$10+1,1))</f>
        <v>389.09361178264629</v>
      </c>
      <c r="AO154" s="62">
        <f t="shared" si="144"/>
        <v>260.29028006191822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4.9371632285049093E-18</v>
      </c>
      <c r="AX154" s="23">
        <f t="shared" ref="AX154:AX203" si="166">SUM(AU154:AW154)</f>
        <v>4.9371632285049093E-18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1.7053025658242404E-13</v>
      </c>
      <c r="BE154" s="14">
        <f>BD154*VLOOKUP('Données projet'!$B$11,Paramètres!$A$1:$I$89,3,0)*VLOOKUP('Données projet'!$B$11,Paramètres!$A$1:$I$89,5,0)</f>
        <v>1.3301360013429075E-13</v>
      </c>
      <c r="BF154" s="14">
        <f t="shared" ref="BF154:BF203" si="167">EXP(-1.0587+0.8836*LN(BE154)+0.284)</f>
        <v>1.9329766731057041E-12</v>
      </c>
      <c r="BG154" s="22">
        <f t="shared" ref="BG154:BG203" si="168">(BE154+BF154)*0.475*44/12</f>
        <v>3.5982663925596575E-12</v>
      </c>
      <c r="BH154" s="62">
        <f t="shared" si="116"/>
        <v>286.80821682326894</v>
      </c>
      <c r="BI154" s="62">
        <f ca="1">AVERAGE(OFFSET($BH$3,0,0,'Données projet'!$E$11+1,1))-AVERAGE(OFFSET($H$3,0,0,'Données projet'!$E$11+1,1))</f>
        <v>306.25520286004314</v>
      </c>
      <c r="BJ154" s="62">
        <f t="shared" si="146"/>
        <v>283.28099819802776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1.3067091670890994E-17</v>
      </c>
      <c r="BS154" s="24">
        <f t="shared" ref="BS154:BS203" si="169">SUM(BP154:BR154)</f>
        <v>1.3067091670890994E-17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2.2737367544323206E-13</v>
      </c>
      <c r="O155" s="14">
        <f>N155*VLOOKUP('Données projet'!$B$9,Paramètres!$A$1:$I$89,3,0)*VLOOKUP('Données projet'!$B$9,Paramètres!$A$1:$I$89,5,0)</f>
        <v>2.0572770154103635E-13</v>
      </c>
      <c r="P155" s="14">
        <f t="shared" si="141"/>
        <v>2.8416956338469711E-12</v>
      </c>
      <c r="Q155" s="22">
        <f t="shared" si="162"/>
        <v>5.3075956424674458E-12</v>
      </c>
      <c r="R155" s="62">
        <f t="shared" si="109"/>
        <v>286.92141300674518</v>
      </c>
      <c r="S155" s="62">
        <f ca="1">AVERAGE(OFFSET($R$3,0,0,'Données projet'!$E$9+1,1))-AVERAGE(OFFSET($H$3,0,0,'Données projet'!$E$9+1,1))</f>
        <v>373.32387393685957</v>
      </c>
      <c r="T155" s="62">
        <f t="shared" si="142"/>
        <v>250.47702091764879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3.3194080774531256E-18</v>
      </c>
      <c r="AC155" s="24">
        <f t="shared" si="163"/>
        <v>3.3194080774531256E-18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2.2737367544323206E-13</v>
      </c>
      <c r="AJ155" s="14">
        <f>AI155*VLOOKUP('Données projet'!$B$10,Paramètres!$A$1:$I$89,3,0)*VLOOKUP('Données projet'!$B$10,Paramètres!$A$1:$I$89,5,0)</f>
        <v>2.1636878955177963E-13</v>
      </c>
      <c r="AK155" s="14">
        <f t="shared" si="164"/>
        <v>2.9711872798062348E-12</v>
      </c>
      <c r="AL155" s="22">
        <f t="shared" si="165"/>
        <v>5.5516601541318745E-12</v>
      </c>
      <c r="AM155" s="62">
        <f t="shared" si="113"/>
        <v>286.92141300674547</v>
      </c>
      <c r="AN155" s="62">
        <f ca="1">AVERAGE(OFFSET($AM$3,0,0,'Données projet'!$E$10+1,1))-AVERAGE(OFFSET($H$3,0,0,'Données projet'!$E$10+1,1))</f>
        <v>389.09361178264629</v>
      </c>
      <c r="AO155" s="62">
        <f t="shared" si="144"/>
        <v>260.29028006191822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3.4911015987006894E-18</v>
      </c>
      <c r="AX155" s="23">
        <f t="shared" si="166"/>
        <v>3.4911015987006894E-18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1.7053025658242404E-13</v>
      </c>
      <c r="BE155" s="14">
        <f>BD155*VLOOKUP('Données projet'!$B$11,Paramètres!$A$1:$I$89,3,0)*VLOOKUP('Données projet'!$B$11,Paramètres!$A$1:$I$89,5,0)</f>
        <v>1.3301360013429075E-13</v>
      </c>
      <c r="BF155" s="14">
        <f t="shared" si="167"/>
        <v>1.9329766731057041E-12</v>
      </c>
      <c r="BG155" s="22">
        <f t="shared" si="168"/>
        <v>3.5982663925596575E-12</v>
      </c>
      <c r="BH155" s="62">
        <f t="shared" si="116"/>
        <v>286.92141300674348</v>
      </c>
      <c r="BI155" s="62">
        <f ca="1">AVERAGE(OFFSET($BH$3,0,0,'Données projet'!$E$11+1,1))-AVERAGE(OFFSET($H$3,0,0,'Données projet'!$E$11+1,1))</f>
        <v>306.25520286004314</v>
      </c>
      <c r="BJ155" s="62">
        <f t="shared" si="146"/>
        <v>283.28099819802776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9.2398291308732757E-18</v>
      </c>
      <c r="BS155" s="24">
        <f t="shared" si="169"/>
        <v>9.2398291308732757E-18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2.2737367544323206E-13</v>
      </c>
      <c r="O156" s="14">
        <f>N156*VLOOKUP('Données projet'!$B$9,Paramètres!$A$1:$I$89,3,0)*VLOOKUP('Données projet'!$B$9,Paramètres!$A$1:$I$89,5,0)</f>
        <v>2.0572770154103635E-13</v>
      </c>
      <c r="P156" s="14">
        <f t="shared" si="141"/>
        <v>2.8416956338469711E-12</v>
      </c>
      <c r="Q156" s="22">
        <f t="shared" si="162"/>
        <v>5.3075956424674458E-12</v>
      </c>
      <c r="R156" s="62">
        <f t="shared" si="109"/>
        <v>287.03264548950528</v>
      </c>
      <c r="S156" s="62">
        <f ca="1">AVERAGE(OFFSET($R$3,0,0,'Données projet'!$E$9+1,1))-AVERAGE(OFFSET($H$3,0,0,'Données projet'!$E$9+1,1))</f>
        <v>373.32387393685957</v>
      </c>
      <c r="T156" s="62">
        <f t="shared" si="142"/>
        <v>250.47702091764879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2.3471759610925057E-18</v>
      </c>
      <c r="AC156" s="24">
        <f t="shared" si="163"/>
        <v>2.3471759610925057E-18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2.2737367544323206E-13</v>
      </c>
      <c r="AJ156" s="14">
        <f>AI156*VLOOKUP('Données projet'!$B$10,Paramètres!$A$1:$I$89,3,0)*VLOOKUP('Données projet'!$B$10,Paramètres!$A$1:$I$89,5,0)</f>
        <v>2.1636878955177963E-13</v>
      </c>
      <c r="AK156" s="14">
        <f t="shared" si="164"/>
        <v>2.9711872798062348E-12</v>
      </c>
      <c r="AL156" s="22">
        <f t="shared" si="165"/>
        <v>5.5516601541318745E-12</v>
      </c>
      <c r="AM156" s="62">
        <f t="shared" si="113"/>
        <v>287.03264548950557</v>
      </c>
      <c r="AN156" s="62">
        <f ca="1">AVERAGE(OFFSET($AM$3,0,0,'Données projet'!$E$10+1,1))-AVERAGE(OFFSET($H$3,0,0,'Données projet'!$E$10+1,1))</f>
        <v>389.09361178264629</v>
      </c>
      <c r="AO156" s="62">
        <f t="shared" si="144"/>
        <v>260.29028006191822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2.4685816142524547E-18</v>
      </c>
      <c r="AX156" s="23">
        <f t="shared" si="166"/>
        <v>2.4685816142524547E-18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1.7053025658242404E-13</v>
      </c>
      <c r="BE156" s="14">
        <f>BD156*VLOOKUP('Données projet'!$B$11,Paramètres!$A$1:$I$89,3,0)*VLOOKUP('Données projet'!$B$11,Paramètres!$A$1:$I$89,5,0)</f>
        <v>1.3301360013429075E-13</v>
      </c>
      <c r="BF156" s="14">
        <f t="shared" si="167"/>
        <v>1.9329766731057041E-12</v>
      </c>
      <c r="BG156" s="22">
        <f t="shared" si="168"/>
        <v>3.5982663925596575E-12</v>
      </c>
      <c r="BH156" s="62">
        <f t="shared" si="116"/>
        <v>287.03264548950358</v>
      </c>
      <c r="BI156" s="62">
        <f ca="1">AVERAGE(OFFSET($BH$3,0,0,'Données projet'!$E$11+1,1))-AVERAGE(OFFSET($H$3,0,0,'Données projet'!$E$11+1,1))</f>
        <v>306.25520286004314</v>
      </c>
      <c r="BJ156" s="62">
        <f t="shared" si="146"/>
        <v>283.28099819802776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6.533545835445497E-18</v>
      </c>
      <c r="BS156" s="24">
        <f t="shared" si="169"/>
        <v>6.533545835445497E-18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2.2737367544323206E-13</v>
      </c>
      <c r="O157" s="14">
        <f>N157*VLOOKUP('Données projet'!$B$9,Paramètres!$A$1:$I$89,3,0)*VLOOKUP('Données projet'!$B$9,Paramètres!$A$1:$I$89,5,0)</f>
        <v>2.0572770154103635E-13</v>
      </c>
      <c r="P157" s="14">
        <f t="shared" si="141"/>
        <v>2.8416956338469711E-12</v>
      </c>
      <c r="Q157" s="22">
        <f t="shared" si="162"/>
        <v>5.3075956424674458E-12</v>
      </c>
      <c r="R157" s="62">
        <f t="shared" si="109"/>
        <v>287.14194833736804</v>
      </c>
      <c r="S157" s="62">
        <f ca="1">AVERAGE(OFFSET($R$3,0,0,'Données projet'!$E$9+1,1))-AVERAGE(OFFSET($H$3,0,0,'Données projet'!$E$9+1,1))</f>
        <v>373.32387393685957</v>
      </c>
      <c r="T157" s="62">
        <f t="shared" si="142"/>
        <v>250.47702091764879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1.6597040387265628E-18</v>
      </c>
      <c r="AC157" s="24">
        <f t="shared" si="163"/>
        <v>1.6597040387265628E-18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2.2737367544323206E-13</v>
      </c>
      <c r="AJ157" s="14">
        <f>AI157*VLOOKUP('Données projet'!$B$10,Paramètres!$A$1:$I$89,3,0)*VLOOKUP('Données projet'!$B$10,Paramètres!$A$1:$I$89,5,0)</f>
        <v>2.1636878955177963E-13</v>
      </c>
      <c r="AK157" s="14">
        <f t="shared" si="164"/>
        <v>2.9711872798062348E-12</v>
      </c>
      <c r="AL157" s="22">
        <f t="shared" si="165"/>
        <v>5.5516601541318745E-12</v>
      </c>
      <c r="AM157" s="62">
        <f t="shared" si="113"/>
        <v>287.14194833736832</v>
      </c>
      <c r="AN157" s="62">
        <f ca="1">AVERAGE(OFFSET($AM$3,0,0,'Données projet'!$E$10+1,1))-AVERAGE(OFFSET($H$3,0,0,'Données projet'!$E$10+1,1))</f>
        <v>389.09361178264629</v>
      </c>
      <c r="AO157" s="62">
        <f t="shared" si="144"/>
        <v>260.29028006191822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1.7455507993503447E-18</v>
      </c>
      <c r="AX157" s="23">
        <f t="shared" si="166"/>
        <v>1.7455507993503447E-18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1.7053025658242404E-13</v>
      </c>
      <c r="BE157" s="14">
        <f>BD157*VLOOKUP('Données projet'!$B$11,Paramètres!$A$1:$I$89,3,0)*VLOOKUP('Données projet'!$B$11,Paramètres!$A$1:$I$89,5,0)</f>
        <v>1.3301360013429075E-13</v>
      </c>
      <c r="BF157" s="14">
        <f t="shared" si="167"/>
        <v>1.9329766731057041E-12</v>
      </c>
      <c r="BG157" s="22">
        <f t="shared" si="168"/>
        <v>3.5982663925596575E-12</v>
      </c>
      <c r="BH157" s="62">
        <f t="shared" si="116"/>
        <v>287.14194833736633</v>
      </c>
      <c r="BI157" s="62">
        <f ca="1">AVERAGE(OFFSET($BH$3,0,0,'Données projet'!$E$11+1,1))-AVERAGE(OFFSET($H$3,0,0,'Données projet'!$E$11+1,1))</f>
        <v>306.25520286004314</v>
      </c>
      <c r="BJ157" s="62">
        <f t="shared" si="146"/>
        <v>283.28099819802776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4.6199145654366378E-18</v>
      </c>
      <c r="BS157" s="24">
        <f t="shared" si="169"/>
        <v>4.6199145654366378E-18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2.2737367544323206E-13</v>
      </c>
      <c r="O158" s="14">
        <f>N158*VLOOKUP('Données projet'!$B$9,Paramètres!$A$1:$I$89,3,0)*VLOOKUP('Données projet'!$B$9,Paramètres!$A$1:$I$89,5,0)</f>
        <v>2.0572770154103635E-13</v>
      </c>
      <c r="P158" s="14">
        <f t="shared" si="141"/>
        <v>2.8416956338469711E-12</v>
      </c>
      <c r="Q158" s="22">
        <f t="shared" si="162"/>
        <v>5.3075956424674458E-12</v>
      </c>
      <c r="R158" s="62">
        <f t="shared" si="109"/>
        <v>287.24935502518497</v>
      </c>
      <c r="S158" s="62">
        <f ca="1">AVERAGE(OFFSET($R$3,0,0,'Données projet'!$E$9+1,1))-AVERAGE(OFFSET($H$3,0,0,'Données projet'!$E$9+1,1))</f>
        <v>373.32387393685957</v>
      </c>
      <c r="T158" s="62">
        <f t="shared" si="142"/>
        <v>250.47702091764879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1.1735879805462528E-18</v>
      </c>
      <c r="AC158" s="24">
        <f t="shared" si="163"/>
        <v>1.1735879805462528E-18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2.2737367544323206E-13</v>
      </c>
      <c r="AJ158" s="14">
        <f>AI158*VLOOKUP('Données projet'!$B$10,Paramètres!$A$1:$I$89,3,0)*VLOOKUP('Données projet'!$B$10,Paramètres!$A$1:$I$89,5,0)</f>
        <v>2.1636878955177963E-13</v>
      </c>
      <c r="AK158" s="14">
        <f t="shared" si="164"/>
        <v>2.9711872798062348E-12</v>
      </c>
      <c r="AL158" s="22">
        <f t="shared" si="165"/>
        <v>5.5516601541318745E-12</v>
      </c>
      <c r="AM158" s="62">
        <f t="shared" si="113"/>
        <v>287.24935502518525</v>
      </c>
      <c r="AN158" s="62">
        <f ca="1">AVERAGE(OFFSET($AM$3,0,0,'Données projet'!$E$10+1,1))-AVERAGE(OFFSET($H$3,0,0,'Données projet'!$E$10+1,1))</f>
        <v>389.09361178264629</v>
      </c>
      <c r="AO158" s="62">
        <f t="shared" si="144"/>
        <v>260.29028006191822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1.2342908071262273E-18</v>
      </c>
      <c r="AX158" s="23">
        <f t="shared" si="166"/>
        <v>1.2342908071262273E-18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1.7053025658242404E-13</v>
      </c>
      <c r="BE158" s="14">
        <f>BD158*VLOOKUP('Données projet'!$B$11,Paramètres!$A$1:$I$89,3,0)*VLOOKUP('Données projet'!$B$11,Paramètres!$A$1:$I$89,5,0)</f>
        <v>1.3301360013429075E-13</v>
      </c>
      <c r="BF158" s="14">
        <f t="shared" si="167"/>
        <v>1.9329766731057041E-12</v>
      </c>
      <c r="BG158" s="22">
        <f t="shared" si="168"/>
        <v>3.5982663925596575E-12</v>
      </c>
      <c r="BH158" s="62">
        <f t="shared" si="116"/>
        <v>287.24935502518326</v>
      </c>
      <c r="BI158" s="62">
        <f ca="1">AVERAGE(OFFSET($BH$3,0,0,'Données projet'!$E$11+1,1))-AVERAGE(OFFSET($H$3,0,0,'Données projet'!$E$11+1,1))</f>
        <v>306.25520286004314</v>
      </c>
      <c r="BJ158" s="62">
        <f t="shared" si="146"/>
        <v>283.28099819802776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3.2667729177227485E-18</v>
      </c>
      <c r="BS158" s="24">
        <f t="shared" si="169"/>
        <v>3.2667729177227485E-18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2.2737367544323206E-13</v>
      </c>
      <c r="O159" s="14">
        <f>N159*VLOOKUP('Données projet'!$B$9,Paramètres!$A$1:$I$89,3,0)*VLOOKUP('Données projet'!$B$9,Paramètres!$A$1:$I$89,5,0)</f>
        <v>2.0572770154103635E-13</v>
      </c>
      <c r="P159" s="14">
        <f t="shared" si="141"/>
        <v>2.8416956338469711E-12</v>
      </c>
      <c r="Q159" s="22">
        <f t="shared" si="162"/>
        <v>5.3075956424674458E-12</v>
      </c>
      <c r="R159" s="62">
        <f t="shared" si="109"/>
        <v>287.3548984470936</v>
      </c>
      <c r="S159" s="62">
        <f ca="1">AVERAGE(OFFSET($R$3,0,0,'Données projet'!$E$9+1,1))-AVERAGE(OFFSET($H$3,0,0,'Données projet'!$E$9+1,1))</f>
        <v>373.32387393685957</v>
      </c>
      <c r="T159" s="62">
        <f t="shared" si="142"/>
        <v>250.47702091764879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8.2985201936328141E-19</v>
      </c>
      <c r="AC159" s="24">
        <f t="shared" si="163"/>
        <v>8.2985201936328141E-19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2.2737367544323206E-13</v>
      </c>
      <c r="AJ159" s="14">
        <f>AI159*VLOOKUP('Données projet'!$B$10,Paramètres!$A$1:$I$89,3,0)*VLOOKUP('Données projet'!$B$10,Paramètres!$A$1:$I$89,5,0)</f>
        <v>2.1636878955177963E-13</v>
      </c>
      <c r="AK159" s="14">
        <f t="shared" si="164"/>
        <v>2.9711872798062348E-12</v>
      </c>
      <c r="AL159" s="22">
        <f t="shared" si="165"/>
        <v>5.5516601541318745E-12</v>
      </c>
      <c r="AM159" s="62">
        <f t="shared" si="113"/>
        <v>287.35489844709389</v>
      </c>
      <c r="AN159" s="62">
        <f ca="1">AVERAGE(OFFSET($AM$3,0,0,'Données projet'!$E$10+1,1))-AVERAGE(OFFSET($H$3,0,0,'Données projet'!$E$10+1,1))</f>
        <v>389.09361178264629</v>
      </c>
      <c r="AO159" s="62">
        <f t="shared" si="144"/>
        <v>260.29028006191822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8.7277539967517235E-19</v>
      </c>
      <c r="AX159" s="23">
        <f t="shared" si="166"/>
        <v>8.7277539967517235E-19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1.7053025658242404E-13</v>
      </c>
      <c r="BE159" s="14">
        <f>BD159*VLOOKUP('Données projet'!$B$11,Paramètres!$A$1:$I$89,3,0)*VLOOKUP('Données projet'!$B$11,Paramètres!$A$1:$I$89,5,0)</f>
        <v>1.3301360013429075E-13</v>
      </c>
      <c r="BF159" s="14">
        <f t="shared" si="167"/>
        <v>1.9329766731057041E-12</v>
      </c>
      <c r="BG159" s="22">
        <f t="shared" si="168"/>
        <v>3.5982663925596575E-12</v>
      </c>
      <c r="BH159" s="62">
        <f t="shared" si="116"/>
        <v>287.3548984470919</v>
      </c>
      <c r="BI159" s="62">
        <f ca="1">AVERAGE(OFFSET($BH$3,0,0,'Données projet'!$E$11+1,1))-AVERAGE(OFFSET($H$3,0,0,'Données projet'!$E$11+1,1))</f>
        <v>306.25520286004314</v>
      </c>
      <c r="BJ159" s="62">
        <f t="shared" si="146"/>
        <v>283.28099819802776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2.3099572827183189E-18</v>
      </c>
      <c r="BS159" s="24">
        <f t="shared" si="169"/>
        <v>2.3099572827183189E-18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2.2737367544323206E-13</v>
      </c>
      <c r="O160" s="14">
        <f>N160*VLOOKUP('Données projet'!$B$9,Paramètres!$A$1:$I$89,3,0)*VLOOKUP('Données projet'!$B$9,Paramètres!$A$1:$I$89,5,0)</f>
        <v>2.0572770154103635E-13</v>
      </c>
      <c r="P160" s="14">
        <f t="shared" si="141"/>
        <v>2.8416956338469711E-12</v>
      </c>
      <c r="Q160" s="22">
        <f t="shared" si="162"/>
        <v>5.3075956424674458E-12</v>
      </c>
      <c r="R160" s="62">
        <f t="shared" si="109"/>
        <v>287.45861092659186</v>
      </c>
      <c r="S160" s="62">
        <f ca="1">AVERAGE(OFFSET($R$3,0,0,'Données projet'!$E$9+1,1))-AVERAGE(OFFSET($H$3,0,0,'Données projet'!$E$9+1,1))</f>
        <v>373.32387393685957</v>
      </c>
      <c r="T160" s="62">
        <f t="shared" si="142"/>
        <v>250.47702091764879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5.8679399027312642E-19</v>
      </c>
      <c r="AC160" s="24">
        <f t="shared" si="163"/>
        <v>5.8679399027312642E-19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2.2737367544323206E-13</v>
      </c>
      <c r="AJ160" s="14">
        <f>AI160*VLOOKUP('Données projet'!$B$10,Paramètres!$A$1:$I$89,3,0)*VLOOKUP('Données projet'!$B$10,Paramètres!$A$1:$I$89,5,0)</f>
        <v>2.1636878955177963E-13</v>
      </c>
      <c r="AK160" s="14">
        <f t="shared" si="164"/>
        <v>2.9711872798062348E-12</v>
      </c>
      <c r="AL160" s="22">
        <f t="shared" si="165"/>
        <v>5.5516601541318745E-12</v>
      </c>
      <c r="AM160" s="62">
        <f t="shared" si="113"/>
        <v>287.45861092659214</v>
      </c>
      <c r="AN160" s="62">
        <f ca="1">AVERAGE(OFFSET($AM$3,0,0,'Données projet'!$E$10+1,1))-AVERAGE(OFFSET($H$3,0,0,'Données projet'!$E$10+1,1))</f>
        <v>389.09361178264629</v>
      </c>
      <c r="AO160" s="62">
        <f t="shared" si="144"/>
        <v>260.29028006191822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6.1714540356311366E-19</v>
      </c>
      <c r="AX160" s="23">
        <f t="shared" si="166"/>
        <v>6.1714540356311366E-19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1.7053025658242404E-13</v>
      </c>
      <c r="BE160" s="14">
        <f>BD160*VLOOKUP('Données projet'!$B$11,Paramètres!$A$1:$I$89,3,0)*VLOOKUP('Données projet'!$B$11,Paramètres!$A$1:$I$89,5,0)</f>
        <v>1.3301360013429075E-13</v>
      </c>
      <c r="BF160" s="14">
        <f t="shared" si="167"/>
        <v>1.9329766731057041E-12</v>
      </c>
      <c r="BG160" s="22">
        <f t="shared" si="168"/>
        <v>3.5982663925596575E-12</v>
      </c>
      <c r="BH160" s="62">
        <f t="shared" si="116"/>
        <v>287.45861092659015</v>
      </c>
      <c r="BI160" s="62">
        <f ca="1">AVERAGE(OFFSET($BH$3,0,0,'Données projet'!$E$11+1,1))-AVERAGE(OFFSET($H$3,0,0,'Données projet'!$E$11+1,1))</f>
        <v>306.25520286004314</v>
      </c>
      <c r="BJ160" s="62">
        <f t="shared" si="146"/>
        <v>283.28099819802776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1.6333864588613743E-18</v>
      </c>
      <c r="BS160" s="24">
        <f t="shared" si="169"/>
        <v>1.6333864588613743E-18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2.2737367544323206E-13</v>
      </c>
      <c r="O161" s="14">
        <f>N161*VLOOKUP('Données projet'!$B$9,Paramètres!$A$1:$I$89,3,0)*VLOOKUP('Données projet'!$B$9,Paramètres!$A$1:$I$89,5,0)</f>
        <v>2.0572770154103635E-13</v>
      </c>
      <c r="P161" s="14">
        <f t="shared" si="141"/>
        <v>2.8416956338469711E-12</v>
      </c>
      <c r="Q161" s="22">
        <f t="shared" si="162"/>
        <v>5.3075956424674458E-12</v>
      </c>
      <c r="R161" s="62">
        <f t="shared" si="109"/>
        <v>287.56052422643728</v>
      </c>
      <c r="S161" s="62">
        <f ca="1">AVERAGE(OFFSET($R$3,0,0,'Données projet'!$E$9+1,1))-AVERAGE(OFFSET($H$3,0,0,'Données projet'!$E$9+1,1))</f>
        <v>373.32387393685957</v>
      </c>
      <c r="T161" s="62">
        <f t="shared" si="142"/>
        <v>250.47702091764879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4.149260096816407E-19</v>
      </c>
      <c r="AC161" s="24">
        <f t="shared" si="163"/>
        <v>4.149260096816407E-19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2.2737367544323206E-13</v>
      </c>
      <c r="AJ161" s="14">
        <f>AI161*VLOOKUP('Données projet'!$B$10,Paramètres!$A$1:$I$89,3,0)*VLOOKUP('Données projet'!$B$10,Paramètres!$A$1:$I$89,5,0)</f>
        <v>2.1636878955177963E-13</v>
      </c>
      <c r="AK161" s="14">
        <f t="shared" si="164"/>
        <v>2.9711872798062348E-12</v>
      </c>
      <c r="AL161" s="22">
        <f t="shared" si="165"/>
        <v>5.5516601541318745E-12</v>
      </c>
      <c r="AM161" s="62">
        <f t="shared" si="113"/>
        <v>287.56052422643756</v>
      </c>
      <c r="AN161" s="62">
        <f ca="1">AVERAGE(OFFSET($AM$3,0,0,'Données projet'!$E$10+1,1))-AVERAGE(OFFSET($H$3,0,0,'Données projet'!$E$10+1,1))</f>
        <v>389.09361178264629</v>
      </c>
      <c r="AO161" s="62">
        <f t="shared" si="144"/>
        <v>260.29028006191822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4.3638769983758617E-19</v>
      </c>
      <c r="AX161" s="23">
        <f t="shared" si="166"/>
        <v>4.3638769983758617E-19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1.7053025658242404E-13</v>
      </c>
      <c r="BE161" s="14">
        <f>BD161*VLOOKUP('Données projet'!$B$11,Paramètres!$A$1:$I$89,3,0)*VLOOKUP('Données projet'!$B$11,Paramètres!$A$1:$I$89,5,0)</f>
        <v>1.3301360013429075E-13</v>
      </c>
      <c r="BF161" s="14">
        <f t="shared" si="167"/>
        <v>1.9329766731057041E-12</v>
      </c>
      <c r="BG161" s="22">
        <f t="shared" si="168"/>
        <v>3.5982663925596575E-12</v>
      </c>
      <c r="BH161" s="62">
        <f t="shared" si="116"/>
        <v>287.56052422643558</v>
      </c>
      <c r="BI161" s="62">
        <f ca="1">AVERAGE(OFFSET($BH$3,0,0,'Données projet'!$E$11+1,1))-AVERAGE(OFFSET($H$3,0,0,'Données projet'!$E$11+1,1))</f>
        <v>306.25520286004314</v>
      </c>
      <c r="BJ161" s="62">
        <f t="shared" si="146"/>
        <v>283.28099819802776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1.1549786413591595E-18</v>
      </c>
      <c r="BS161" s="24">
        <f t="shared" si="169"/>
        <v>1.1549786413591595E-18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2.2737367544323206E-13</v>
      </c>
      <c r="O162" s="14">
        <f>N162*VLOOKUP('Données projet'!$B$9,Paramètres!$A$1:$I$89,3,0)*VLOOKUP('Données projet'!$B$9,Paramètres!$A$1:$I$89,5,0)</f>
        <v>2.0572770154103635E-13</v>
      </c>
      <c r="P162" s="14">
        <f t="shared" si="141"/>
        <v>2.8416956338469711E-12</v>
      </c>
      <c r="Q162" s="22">
        <f t="shared" si="162"/>
        <v>5.3075956424674458E-12</v>
      </c>
      <c r="R162" s="62">
        <f t="shared" si="109"/>
        <v>287.66066955837425</v>
      </c>
      <c r="S162" s="62">
        <f ca="1">AVERAGE(OFFSET($R$3,0,0,'Données projet'!$E$9+1,1))-AVERAGE(OFFSET($H$3,0,0,'Données projet'!$E$9+1,1))</f>
        <v>373.32387393685957</v>
      </c>
      <c r="T162" s="62">
        <f t="shared" si="142"/>
        <v>250.47702091764879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2.9339699513656321E-19</v>
      </c>
      <c r="AC162" s="24">
        <f t="shared" si="163"/>
        <v>2.9339699513656321E-19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2.2737367544323206E-13</v>
      </c>
      <c r="AJ162" s="14">
        <f>AI162*VLOOKUP('Données projet'!$B$10,Paramètres!$A$1:$I$89,3,0)*VLOOKUP('Données projet'!$B$10,Paramètres!$A$1:$I$89,5,0)</f>
        <v>2.1636878955177963E-13</v>
      </c>
      <c r="AK162" s="14">
        <f t="shared" si="164"/>
        <v>2.9711872798062348E-12</v>
      </c>
      <c r="AL162" s="22">
        <f t="shared" si="165"/>
        <v>5.5516601541318745E-12</v>
      </c>
      <c r="AM162" s="62">
        <f t="shared" si="113"/>
        <v>287.66066955837454</v>
      </c>
      <c r="AN162" s="62">
        <f ca="1">AVERAGE(OFFSET($AM$3,0,0,'Données projet'!$E$10+1,1))-AVERAGE(OFFSET($H$3,0,0,'Données projet'!$E$10+1,1))</f>
        <v>389.09361178264629</v>
      </c>
      <c r="AO162" s="62">
        <f t="shared" si="144"/>
        <v>260.29028006191822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3.0857270178155683E-19</v>
      </c>
      <c r="AX162" s="23">
        <f t="shared" si="166"/>
        <v>3.0857270178155683E-19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1.7053025658242404E-13</v>
      </c>
      <c r="BE162" s="14">
        <f>BD162*VLOOKUP('Données projet'!$B$11,Paramètres!$A$1:$I$89,3,0)*VLOOKUP('Données projet'!$B$11,Paramètres!$A$1:$I$89,5,0)</f>
        <v>1.3301360013429075E-13</v>
      </c>
      <c r="BF162" s="14">
        <f t="shared" si="167"/>
        <v>1.9329766731057041E-12</v>
      </c>
      <c r="BG162" s="22">
        <f t="shared" si="168"/>
        <v>3.5982663925596575E-12</v>
      </c>
      <c r="BH162" s="62">
        <f t="shared" si="116"/>
        <v>287.66066955837255</v>
      </c>
      <c r="BI162" s="62">
        <f ca="1">AVERAGE(OFFSET($BH$3,0,0,'Données projet'!$E$11+1,1))-AVERAGE(OFFSET($H$3,0,0,'Données projet'!$E$11+1,1))</f>
        <v>306.25520286004314</v>
      </c>
      <c r="BJ162" s="62">
        <f t="shared" si="146"/>
        <v>283.28099819802776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8.1669322943068713E-19</v>
      </c>
      <c r="BS162" s="24">
        <f t="shared" si="169"/>
        <v>8.1669322943068713E-19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2.2737367544323206E-13</v>
      </c>
      <c r="O163" s="14">
        <f>N163*VLOOKUP('Données projet'!$B$9,Paramètres!$A$1:$I$89,3,0)*VLOOKUP('Données projet'!$B$9,Paramètres!$A$1:$I$89,5,0)</f>
        <v>2.0572770154103635E-13</v>
      </c>
      <c r="P163" s="14">
        <f t="shared" si="141"/>
        <v>2.8416956338469711E-12</v>
      </c>
      <c r="Q163" s="22">
        <f t="shared" si="162"/>
        <v>5.3075956424674458E-12</v>
      </c>
      <c r="R163" s="62">
        <f t="shared" si="109"/>
        <v>287.75907759269364</v>
      </c>
      <c r="S163" s="62">
        <f ca="1">AVERAGE(OFFSET($R$3,0,0,'Données projet'!$E$9+1,1))-AVERAGE(OFFSET($H$3,0,0,'Données projet'!$E$9+1,1))</f>
        <v>373.32387393685957</v>
      </c>
      <c r="T163" s="62">
        <f t="shared" si="142"/>
        <v>250.47702091764879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2.0746300484082035E-19</v>
      </c>
      <c r="AC163" s="24">
        <f t="shared" si="163"/>
        <v>2.0746300484082035E-19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2.2737367544323206E-13</v>
      </c>
      <c r="AJ163" s="14">
        <f>AI163*VLOOKUP('Données projet'!$B$10,Paramètres!$A$1:$I$89,3,0)*VLOOKUP('Données projet'!$B$10,Paramètres!$A$1:$I$89,5,0)</f>
        <v>2.1636878955177963E-13</v>
      </c>
      <c r="AK163" s="14">
        <f t="shared" si="164"/>
        <v>2.9711872798062348E-12</v>
      </c>
      <c r="AL163" s="22">
        <f t="shared" si="165"/>
        <v>5.5516601541318745E-12</v>
      </c>
      <c r="AM163" s="62">
        <f t="shared" si="113"/>
        <v>287.75907759269393</v>
      </c>
      <c r="AN163" s="62">
        <f ca="1">AVERAGE(OFFSET($AM$3,0,0,'Données projet'!$E$10+1,1))-AVERAGE(OFFSET($H$3,0,0,'Données projet'!$E$10+1,1))</f>
        <v>389.09361178264629</v>
      </c>
      <c r="AO163" s="62">
        <f t="shared" si="144"/>
        <v>260.29028006191822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2.1819384991879309E-19</v>
      </c>
      <c r="AX163" s="23">
        <f t="shared" si="166"/>
        <v>2.1819384991879309E-19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1.7053025658242404E-13</v>
      </c>
      <c r="BE163" s="14">
        <f>BD163*VLOOKUP('Données projet'!$B$11,Paramètres!$A$1:$I$89,3,0)*VLOOKUP('Données projet'!$B$11,Paramètres!$A$1:$I$89,5,0)</f>
        <v>1.3301360013429075E-13</v>
      </c>
      <c r="BF163" s="14">
        <f t="shared" si="167"/>
        <v>1.9329766731057041E-12</v>
      </c>
      <c r="BG163" s="22">
        <f t="shared" si="168"/>
        <v>3.5982663925596575E-12</v>
      </c>
      <c r="BH163" s="62">
        <f t="shared" si="116"/>
        <v>287.75907759269194</v>
      </c>
      <c r="BI163" s="62">
        <f ca="1">AVERAGE(OFFSET($BH$3,0,0,'Données projet'!$E$11+1,1))-AVERAGE(OFFSET($H$3,0,0,'Données projet'!$E$11+1,1))</f>
        <v>306.25520286004314</v>
      </c>
      <c r="BJ163" s="62">
        <f t="shared" si="146"/>
        <v>283.28099819802776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5.7748932067957973E-19</v>
      </c>
      <c r="BS163" s="24">
        <f t="shared" si="169"/>
        <v>5.7748932067957973E-19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2.2737367544323206E-13</v>
      </c>
      <c r="O164" s="14">
        <f>N164*VLOOKUP('Données projet'!$B$9,Paramètres!$A$1:$I$89,3,0)*VLOOKUP('Données projet'!$B$9,Paramètres!$A$1:$I$89,5,0)</f>
        <v>2.0572770154103635E-13</v>
      </c>
      <c r="P164" s="14">
        <f t="shared" si="141"/>
        <v>2.8416956338469711E-12</v>
      </c>
      <c r="Q164" s="22">
        <f t="shared" si="162"/>
        <v>5.3075956424674458E-12</v>
      </c>
      <c r="R164" s="62">
        <f t="shared" si="109"/>
        <v>287.85577846762499</v>
      </c>
      <c r="S164" s="62">
        <f ca="1">AVERAGE(OFFSET($R$3,0,0,'Données projet'!$E$9+1,1))-AVERAGE(OFFSET($H$3,0,0,'Données projet'!$E$9+1,1))</f>
        <v>373.32387393685957</v>
      </c>
      <c r="T164" s="62">
        <f t="shared" si="142"/>
        <v>250.47702091764879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1.466984975682816E-19</v>
      </c>
      <c r="AC164" s="24">
        <f t="shared" si="163"/>
        <v>1.466984975682816E-19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2.2737367544323206E-13</v>
      </c>
      <c r="AJ164" s="14">
        <f>AI164*VLOOKUP('Données projet'!$B$10,Paramètres!$A$1:$I$89,3,0)*VLOOKUP('Données projet'!$B$10,Paramètres!$A$1:$I$89,5,0)</f>
        <v>2.1636878955177963E-13</v>
      </c>
      <c r="AK164" s="14">
        <f t="shared" si="164"/>
        <v>2.9711872798062348E-12</v>
      </c>
      <c r="AL164" s="22">
        <f t="shared" si="165"/>
        <v>5.5516601541318745E-12</v>
      </c>
      <c r="AM164" s="62">
        <f t="shared" si="113"/>
        <v>287.85577846762527</v>
      </c>
      <c r="AN164" s="62">
        <f ca="1">AVERAGE(OFFSET($AM$3,0,0,'Données projet'!$E$10+1,1))-AVERAGE(OFFSET($H$3,0,0,'Données projet'!$E$10+1,1))</f>
        <v>389.09361178264629</v>
      </c>
      <c r="AO164" s="62">
        <f t="shared" si="144"/>
        <v>260.29028006191822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1.5428635089077842E-19</v>
      </c>
      <c r="AX164" s="23">
        <f t="shared" si="166"/>
        <v>1.5428635089077842E-19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1.7053025658242404E-13</v>
      </c>
      <c r="BE164" s="14">
        <f>BD164*VLOOKUP('Données projet'!$B$11,Paramètres!$A$1:$I$89,3,0)*VLOOKUP('Données projet'!$B$11,Paramètres!$A$1:$I$89,5,0)</f>
        <v>1.3301360013429075E-13</v>
      </c>
      <c r="BF164" s="14">
        <f t="shared" si="167"/>
        <v>1.9329766731057041E-12</v>
      </c>
      <c r="BG164" s="22">
        <f t="shared" si="168"/>
        <v>3.5982663925596575E-12</v>
      </c>
      <c r="BH164" s="62">
        <f t="shared" si="116"/>
        <v>287.85577846762328</v>
      </c>
      <c r="BI164" s="62">
        <f ca="1">AVERAGE(OFFSET($BH$3,0,0,'Données projet'!$E$11+1,1))-AVERAGE(OFFSET($H$3,0,0,'Données projet'!$E$11+1,1))</f>
        <v>306.25520286004314</v>
      </c>
      <c r="BJ164" s="62">
        <f t="shared" si="146"/>
        <v>283.28099819802776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4.0834661471534356E-19</v>
      </c>
      <c r="BS164" s="24">
        <f t="shared" si="169"/>
        <v>4.0834661471534356E-19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2.2737367544323206E-13</v>
      </c>
      <c r="O165" s="14">
        <f>N165*VLOOKUP('Données projet'!$B$9,Paramètres!$A$1:$I$89,3,0)*VLOOKUP('Données projet'!$B$9,Paramètres!$A$1:$I$89,5,0)</f>
        <v>2.0572770154103635E-13</v>
      </c>
      <c r="P165" s="14">
        <f t="shared" si="141"/>
        <v>2.8416956338469711E-12</v>
      </c>
      <c r="Q165" s="22">
        <f t="shared" si="162"/>
        <v>5.3075956424674458E-12</v>
      </c>
      <c r="R165" s="62">
        <f t="shared" si="109"/>
        <v>287.950801798567</v>
      </c>
      <c r="S165" s="62">
        <f ca="1">AVERAGE(OFFSET($R$3,0,0,'Données projet'!$E$9+1,1))-AVERAGE(OFFSET($H$3,0,0,'Données projet'!$E$9+1,1))</f>
        <v>373.32387393685957</v>
      </c>
      <c r="T165" s="62">
        <f t="shared" si="142"/>
        <v>250.47702091764879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1.0373150242041018E-19</v>
      </c>
      <c r="AC165" s="24">
        <f t="shared" si="163"/>
        <v>1.0373150242041018E-19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2.2737367544323206E-13</v>
      </c>
      <c r="AJ165" s="14">
        <f>AI165*VLOOKUP('Données projet'!$B$10,Paramètres!$A$1:$I$89,3,0)*VLOOKUP('Données projet'!$B$10,Paramètres!$A$1:$I$89,5,0)</f>
        <v>2.1636878955177963E-13</v>
      </c>
      <c r="AK165" s="14">
        <f t="shared" si="164"/>
        <v>2.9711872798062348E-12</v>
      </c>
      <c r="AL165" s="22">
        <f t="shared" si="165"/>
        <v>5.5516601541318745E-12</v>
      </c>
      <c r="AM165" s="62">
        <f t="shared" si="113"/>
        <v>287.95080179856728</v>
      </c>
      <c r="AN165" s="62">
        <f ca="1">AVERAGE(OFFSET($AM$3,0,0,'Données projet'!$E$10+1,1))-AVERAGE(OFFSET($H$3,0,0,'Données projet'!$E$10+1,1))</f>
        <v>389.09361178264629</v>
      </c>
      <c r="AO165" s="62">
        <f t="shared" si="144"/>
        <v>260.29028006191822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1.0909692495939654E-19</v>
      </c>
      <c r="AX165" s="23">
        <f t="shared" si="166"/>
        <v>1.0909692495939654E-19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1.7053025658242404E-13</v>
      </c>
      <c r="BE165" s="14">
        <f>BD165*VLOOKUP('Données projet'!$B$11,Paramètres!$A$1:$I$89,3,0)*VLOOKUP('Données projet'!$B$11,Paramètres!$A$1:$I$89,5,0)</f>
        <v>1.3301360013429075E-13</v>
      </c>
      <c r="BF165" s="14">
        <f t="shared" si="167"/>
        <v>1.9329766731057041E-12</v>
      </c>
      <c r="BG165" s="22">
        <f t="shared" si="168"/>
        <v>3.5982663925596575E-12</v>
      </c>
      <c r="BH165" s="62">
        <f t="shared" si="116"/>
        <v>287.95080179856529</v>
      </c>
      <c r="BI165" s="62">
        <f ca="1">AVERAGE(OFFSET($BH$3,0,0,'Données projet'!$E$11+1,1))-AVERAGE(OFFSET($H$3,0,0,'Données projet'!$E$11+1,1))</f>
        <v>306.25520286004314</v>
      </c>
      <c r="BJ165" s="62">
        <f t="shared" si="146"/>
        <v>283.28099819802776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2.8874466033978986E-19</v>
      </c>
      <c r="BS165" s="24">
        <f t="shared" si="169"/>
        <v>2.8874466033978986E-19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2.2737367544323206E-13</v>
      </c>
      <c r="O166" s="14">
        <f>N166*VLOOKUP('Données projet'!$B$9,Paramètres!$A$1:$I$89,3,0)*VLOOKUP('Données projet'!$B$9,Paramètres!$A$1:$I$89,5,0)</f>
        <v>2.0572770154103635E-13</v>
      </c>
      <c r="P166" s="14">
        <f t="shared" si="141"/>
        <v>2.8416956338469711E-12</v>
      </c>
      <c r="Q166" s="22">
        <f t="shared" si="162"/>
        <v>5.3075956424674458E-12</v>
      </c>
      <c r="R166" s="62">
        <f t="shared" si="109"/>
        <v>288.04417668715752</v>
      </c>
      <c r="S166" s="62">
        <f ca="1">AVERAGE(OFFSET($R$3,0,0,'Données projet'!$E$9+1,1))-AVERAGE(OFFSET($H$3,0,0,'Données projet'!$E$9+1,1))</f>
        <v>373.32387393685957</v>
      </c>
      <c r="T166" s="62">
        <f t="shared" si="142"/>
        <v>250.47702091764879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7.3349248784140802E-20</v>
      </c>
      <c r="AC166" s="24">
        <f t="shared" si="163"/>
        <v>7.3349248784140802E-20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2.2737367544323206E-13</v>
      </c>
      <c r="AJ166" s="14">
        <f>AI166*VLOOKUP('Données projet'!$B$10,Paramètres!$A$1:$I$89,3,0)*VLOOKUP('Données projet'!$B$10,Paramètres!$A$1:$I$89,5,0)</f>
        <v>2.1636878955177963E-13</v>
      </c>
      <c r="AK166" s="14">
        <f t="shared" si="164"/>
        <v>2.9711872798062348E-12</v>
      </c>
      <c r="AL166" s="22">
        <f t="shared" si="165"/>
        <v>5.5516601541318745E-12</v>
      </c>
      <c r="AM166" s="62">
        <f t="shared" si="113"/>
        <v>288.0441766871578</v>
      </c>
      <c r="AN166" s="62">
        <f ca="1">AVERAGE(OFFSET($AM$3,0,0,'Données projet'!$E$10+1,1))-AVERAGE(OFFSET($H$3,0,0,'Données projet'!$E$10+1,1))</f>
        <v>389.09361178264629</v>
      </c>
      <c r="AO166" s="62">
        <f t="shared" si="144"/>
        <v>260.29028006191822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7.7143175445389208E-20</v>
      </c>
      <c r="AX166" s="23">
        <f t="shared" si="166"/>
        <v>7.7143175445389208E-20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1.7053025658242404E-13</v>
      </c>
      <c r="BE166" s="14">
        <f>BD166*VLOOKUP('Données projet'!$B$11,Paramètres!$A$1:$I$89,3,0)*VLOOKUP('Données projet'!$B$11,Paramètres!$A$1:$I$89,5,0)</f>
        <v>1.3301360013429075E-13</v>
      </c>
      <c r="BF166" s="14">
        <f t="shared" si="167"/>
        <v>1.9329766731057041E-12</v>
      </c>
      <c r="BG166" s="22">
        <f t="shared" si="168"/>
        <v>3.5982663925596575E-12</v>
      </c>
      <c r="BH166" s="62">
        <f t="shared" si="116"/>
        <v>288.04417668715581</v>
      </c>
      <c r="BI166" s="62">
        <f ca="1">AVERAGE(OFFSET($BH$3,0,0,'Données projet'!$E$11+1,1))-AVERAGE(OFFSET($H$3,0,0,'Données projet'!$E$11+1,1))</f>
        <v>306.25520286004314</v>
      </c>
      <c r="BJ166" s="62">
        <f t="shared" si="146"/>
        <v>283.28099819802776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2.0417330735767178E-19</v>
      </c>
      <c r="BS166" s="24">
        <f t="shared" si="169"/>
        <v>2.0417330735767178E-19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2.2737367544323206E-13</v>
      </c>
      <c r="O167" s="14">
        <f>N167*VLOOKUP('Données projet'!$B$9,Paramètres!$A$1:$I$89,3,0)*VLOOKUP('Données projet'!$B$9,Paramètres!$A$1:$I$89,5,0)</f>
        <v>2.0572770154103635E-13</v>
      </c>
      <c r="P167" s="14">
        <f t="shared" si="141"/>
        <v>2.8416956338469711E-12</v>
      </c>
      <c r="Q167" s="22">
        <f t="shared" si="162"/>
        <v>5.3075956424674458E-12</v>
      </c>
      <c r="R167" s="62">
        <f t="shared" si="109"/>
        <v>288.13593173018597</v>
      </c>
      <c r="S167" s="62">
        <f ca="1">AVERAGE(OFFSET($R$3,0,0,'Données projet'!$E$9+1,1))-AVERAGE(OFFSET($H$3,0,0,'Données projet'!$E$9+1,1))</f>
        <v>373.32387393685957</v>
      </c>
      <c r="T167" s="62">
        <f t="shared" si="142"/>
        <v>250.47702091764879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5.1865751210205088E-20</v>
      </c>
      <c r="AC167" s="24">
        <f t="shared" si="163"/>
        <v>5.1865751210205088E-20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2.2737367544323206E-13</v>
      </c>
      <c r="AJ167" s="14">
        <f>AI167*VLOOKUP('Données projet'!$B$10,Paramètres!$A$1:$I$89,3,0)*VLOOKUP('Données projet'!$B$10,Paramètres!$A$1:$I$89,5,0)</f>
        <v>2.1636878955177963E-13</v>
      </c>
      <c r="AK167" s="14">
        <f t="shared" si="164"/>
        <v>2.9711872798062348E-12</v>
      </c>
      <c r="AL167" s="22">
        <f t="shared" si="165"/>
        <v>5.5516601541318745E-12</v>
      </c>
      <c r="AM167" s="62">
        <f t="shared" si="113"/>
        <v>288.13593173018626</v>
      </c>
      <c r="AN167" s="62">
        <f ca="1">AVERAGE(OFFSET($AM$3,0,0,'Données projet'!$E$10+1,1))-AVERAGE(OFFSET($H$3,0,0,'Données projet'!$E$10+1,1))</f>
        <v>389.09361178264629</v>
      </c>
      <c r="AO167" s="62">
        <f t="shared" si="144"/>
        <v>260.29028006191822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5.4548462479698272E-20</v>
      </c>
      <c r="AX167" s="23">
        <f t="shared" si="166"/>
        <v>5.4548462479698272E-20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1.7053025658242404E-13</v>
      </c>
      <c r="BE167" s="14">
        <f>BD167*VLOOKUP('Données projet'!$B$11,Paramètres!$A$1:$I$89,3,0)*VLOOKUP('Données projet'!$B$11,Paramètres!$A$1:$I$89,5,0)</f>
        <v>1.3301360013429075E-13</v>
      </c>
      <c r="BF167" s="14">
        <f t="shared" si="167"/>
        <v>1.9329766731057041E-12</v>
      </c>
      <c r="BG167" s="22">
        <f t="shared" si="168"/>
        <v>3.5982663925596575E-12</v>
      </c>
      <c r="BH167" s="62">
        <f t="shared" si="116"/>
        <v>288.13593173018427</v>
      </c>
      <c r="BI167" s="62">
        <f ca="1">AVERAGE(OFFSET($BH$3,0,0,'Données projet'!$E$11+1,1))-AVERAGE(OFFSET($H$3,0,0,'Données projet'!$E$11+1,1))</f>
        <v>306.25520286004314</v>
      </c>
      <c r="BJ167" s="62">
        <f t="shared" si="146"/>
        <v>283.28099819802776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1.4437233016989493E-19</v>
      </c>
      <c r="BS167" s="24">
        <f t="shared" si="169"/>
        <v>1.4437233016989493E-19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2.2737367544323206E-13</v>
      </c>
      <c r="O168" s="14">
        <f>N168*VLOOKUP('Données projet'!$B$9,Paramètres!$A$1:$I$89,3,0)*VLOOKUP('Données projet'!$B$9,Paramètres!$A$1:$I$89,5,0)</f>
        <v>2.0572770154103635E-13</v>
      </c>
      <c r="P168" s="14">
        <f t="shared" si="141"/>
        <v>2.8416956338469711E-12</v>
      </c>
      <c r="Q168" s="22">
        <f t="shared" si="162"/>
        <v>5.3075956424674458E-12</v>
      </c>
      <c r="R168" s="62">
        <f t="shared" si="109"/>
        <v>288.22609502835144</v>
      </c>
      <c r="S168" s="62">
        <f ca="1">AVERAGE(OFFSET($R$3,0,0,'Données projet'!$E$9+1,1))-AVERAGE(OFFSET($H$3,0,0,'Données projet'!$E$9+1,1))</f>
        <v>373.32387393685957</v>
      </c>
      <c r="T168" s="62">
        <f t="shared" si="142"/>
        <v>250.47702091764879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3.6674624392070401E-20</v>
      </c>
      <c r="AC168" s="24">
        <f t="shared" si="163"/>
        <v>3.6674624392070401E-20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2.2737367544323206E-13</v>
      </c>
      <c r="AJ168" s="14">
        <f>AI168*VLOOKUP('Données projet'!$B$10,Paramètres!$A$1:$I$89,3,0)*VLOOKUP('Données projet'!$B$10,Paramètres!$A$1:$I$89,5,0)</f>
        <v>2.1636878955177963E-13</v>
      </c>
      <c r="AK168" s="14">
        <f t="shared" si="164"/>
        <v>2.9711872798062348E-12</v>
      </c>
      <c r="AL168" s="22">
        <f t="shared" si="165"/>
        <v>5.5516601541318745E-12</v>
      </c>
      <c r="AM168" s="62">
        <f t="shared" si="113"/>
        <v>288.22609502835172</v>
      </c>
      <c r="AN168" s="62">
        <f ca="1">AVERAGE(OFFSET($AM$3,0,0,'Données projet'!$E$10+1,1))-AVERAGE(OFFSET($H$3,0,0,'Données projet'!$E$10+1,1))</f>
        <v>389.09361178264629</v>
      </c>
      <c r="AO168" s="62">
        <f t="shared" si="144"/>
        <v>260.29028006191822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3.8571587722694604E-20</v>
      </c>
      <c r="AX168" s="23">
        <f t="shared" si="166"/>
        <v>3.8571587722694604E-20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1.7053025658242404E-13</v>
      </c>
      <c r="BE168" s="14">
        <f>BD168*VLOOKUP('Données projet'!$B$11,Paramètres!$A$1:$I$89,3,0)*VLOOKUP('Données projet'!$B$11,Paramètres!$A$1:$I$89,5,0)</f>
        <v>1.3301360013429075E-13</v>
      </c>
      <c r="BF168" s="14">
        <f t="shared" si="167"/>
        <v>1.9329766731057041E-12</v>
      </c>
      <c r="BG168" s="22">
        <f t="shared" si="168"/>
        <v>3.5982663925596575E-12</v>
      </c>
      <c r="BH168" s="62">
        <f t="shared" si="116"/>
        <v>288.22609502834973</v>
      </c>
      <c r="BI168" s="62">
        <f ca="1">AVERAGE(OFFSET($BH$3,0,0,'Données projet'!$E$11+1,1))-AVERAGE(OFFSET($H$3,0,0,'Données projet'!$E$11+1,1))</f>
        <v>306.25520286004314</v>
      </c>
      <c r="BJ168" s="62">
        <f t="shared" si="146"/>
        <v>283.28099819802776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1.0208665367883589E-19</v>
      </c>
      <c r="BS168" s="24">
        <f t="shared" si="169"/>
        <v>1.0208665367883589E-19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2.2737367544323206E-13</v>
      </c>
      <c r="O169" s="14">
        <f>N169*VLOOKUP('Données projet'!$B$9,Paramètres!$A$1:$I$89,3,0)*VLOOKUP('Données projet'!$B$9,Paramètres!$A$1:$I$89,5,0)</f>
        <v>2.0572770154103635E-13</v>
      </c>
      <c r="P169" s="14">
        <f t="shared" si="141"/>
        <v>2.8416956338469711E-12</v>
      </c>
      <c r="Q169" s="22">
        <f t="shared" si="162"/>
        <v>5.3075956424674458E-12</v>
      </c>
      <c r="R169" s="62">
        <f t="shared" si="109"/>
        <v>288.31469419486871</v>
      </c>
      <c r="S169" s="62">
        <f ca="1">AVERAGE(OFFSET($R$3,0,0,'Données projet'!$E$9+1,1))-AVERAGE(OFFSET($H$3,0,0,'Données projet'!$E$9+1,1))</f>
        <v>373.32387393685957</v>
      </c>
      <c r="T169" s="62">
        <f t="shared" si="142"/>
        <v>250.47702091764879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2.5932875605102544E-20</v>
      </c>
      <c r="AC169" s="24">
        <f t="shared" si="163"/>
        <v>2.5932875605102544E-20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2.2737367544323206E-13</v>
      </c>
      <c r="AJ169" s="14">
        <f>AI169*VLOOKUP('Données projet'!$B$10,Paramètres!$A$1:$I$89,3,0)*VLOOKUP('Données projet'!$B$10,Paramètres!$A$1:$I$89,5,0)</f>
        <v>2.1636878955177963E-13</v>
      </c>
      <c r="AK169" s="14">
        <f t="shared" si="164"/>
        <v>2.9711872798062348E-12</v>
      </c>
      <c r="AL169" s="22">
        <f t="shared" si="165"/>
        <v>5.5516601541318745E-12</v>
      </c>
      <c r="AM169" s="62">
        <f t="shared" si="113"/>
        <v>288.31469419486899</v>
      </c>
      <c r="AN169" s="62">
        <f ca="1">AVERAGE(OFFSET($AM$3,0,0,'Données projet'!$E$10+1,1))-AVERAGE(OFFSET($H$3,0,0,'Données projet'!$E$10+1,1))</f>
        <v>389.09361178264629</v>
      </c>
      <c r="AO169" s="62">
        <f t="shared" si="144"/>
        <v>260.29028006191822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2.7274231239849136E-20</v>
      </c>
      <c r="AX169" s="23">
        <f t="shared" si="166"/>
        <v>2.7274231239849136E-20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1.7053025658242404E-13</v>
      </c>
      <c r="BE169" s="14">
        <f>BD169*VLOOKUP('Données projet'!$B$11,Paramètres!$A$1:$I$89,3,0)*VLOOKUP('Données projet'!$B$11,Paramètres!$A$1:$I$89,5,0)</f>
        <v>1.3301360013429075E-13</v>
      </c>
      <c r="BF169" s="14">
        <f t="shared" si="167"/>
        <v>1.9329766731057041E-12</v>
      </c>
      <c r="BG169" s="22">
        <f t="shared" si="168"/>
        <v>3.5982663925596575E-12</v>
      </c>
      <c r="BH169" s="62">
        <f t="shared" si="116"/>
        <v>288.314694194867</v>
      </c>
      <c r="BI169" s="62">
        <f ca="1">AVERAGE(OFFSET($BH$3,0,0,'Données projet'!$E$11+1,1))-AVERAGE(OFFSET($H$3,0,0,'Données projet'!$E$11+1,1))</f>
        <v>306.25520286004314</v>
      </c>
      <c r="BJ169" s="62">
        <f t="shared" si="146"/>
        <v>283.28099819802776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7.2186165084947466E-20</v>
      </c>
      <c r="BS169" s="24">
        <f t="shared" si="169"/>
        <v>7.2186165084947466E-20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2.2737367544323206E-13</v>
      </c>
      <c r="O170" s="14">
        <f>N170*VLOOKUP('Données projet'!$B$9,Paramètres!$A$1:$I$89,3,0)*VLOOKUP('Données projet'!$B$9,Paramètres!$A$1:$I$89,5,0)</f>
        <v>2.0572770154103635E-13</v>
      </c>
      <c r="P170" s="14">
        <f t="shared" si="141"/>
        <v>2.8416956338469711E-12</v>
      </c>
      <c r="Q170" s="22">
        <f t="shared" si="162"/>
        <v>5.3075956424674458E-12</v>
      </c>
      <c r="R170" s="62">
        <f t="shared" si="109"/>
        <v>288.4017563639249</v>
      </c>
      <c r="S170" s="62">
        <f ca="1">AVERAGE(OFFSET($R$3,0,0,'Données projet'!$E$9+1,1))-AVERAGE(OFFSET($H$3,0,0,'Données projet'!$E$9+1,1))</f>
        <v>373.32387393685957</v>
      </c>
      <c r="T170" s="62">
        <f t="shared" si="142"/>
        <v>250.47702091764879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1.8337312196035201E-20</v>
      </c>
      <c r="AC170" s="24">
        <f t="shared" si="163"/>
        <v>1.8337312196035201E-20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2.2737367544323206E-13</v>
      </c>
      <c r="AJ170" s="14">
        <f>AI170*VLOOKUP('Données projet'!$B$10,Paramètres!$A$1:$I$89,3,0)*VLOOKUP('Données projet'!$B$10,Paramètres!$A$1:$I$89,5,0)</f>
        <v>2.1636878955177963E-13</v>
      </c>
      <c r="AK170" s="14">
        <f t="shared" si="164"/>
        <v>2.9711872798062348E-12</v>
      </c>
      <c r="AL170" s="22">
        <f t="shared" si="165"/>
        <v>5.5516601541318745E-12</v>
      </c>
      <c r="AM170" s="62">
        <f t="shared" si="113"/>
        <v>288.40175636392519</v>
      </c>
      <c r="AN170" s="62">
        <f ca="1">AVERAGE(OFFSET($AM$3,0,0,'Données projet'!$E$10+1,1))-AVERAGE(OFFSET($H$3,0,0,'Données projet'!$E$10+1,1))</f>
        <v>389.09361178264629</v>
      </c>
      <c r="AO170" s="62">
        <f t="shared" si="144"/>
        <v>260.29028006191822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1.9285793861347302E-20</v>
      </c>
      <c r="AX170" s="23">
        <f t="shared" si="166"/>
        <v>1.9285793861347302E-20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1.7053025658242404E-13</v>
      </c>
      <c r="BE170" s="14">
        <f>BD170*VLOOKUP('Données projet'!$B$11,Paramètres!$A$1:$I$89,3,0)*VLOOKUP('Données projet'!$B$11,Paramètres!$A$1:$I$89,5,0)</f>
        <v>1.3301360013429075E-13</v>
      </c>
      <c r="BF170" s="14">
        <f t="shared" si="167"/>
        <v>1.9329766731057041E-12</v>
      </c>
      <c r="BG170" s="22">
        <f t="shared" si="168"/>
        <v>3.5982663925596575E-12</v>
      </c>
      <c r="BH170" s="62">
        <f t="shared" si="116"/>
        <v>288.4017563639232</v>
      </c>
      <c r="BI170" s="62">
        <f ca="1">AVERAGE(OFFSET($BH$3,0,0,'Données projet'!$E$11+1,1))-AVERAGE(OFFSET($H$3,0,0,'Données projet'!$E$11+1,1))</f>
        <v>306.25520286004314</v>
      </c>
      <c r="BJ170" s="62">
        <f t="shared" si="146"/>
        <v>283.28099819802776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5.1043326839417945E-20</v>
      </c>
      <c r="BS170" s="24">
        <f t="shared" si="169"/>
        <v>5.1043326839417945E-20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2.2737367544323206E-13</v>
      </c>
      <c r="O171" s="14">
        <f>N171*VLOOKUP('Données projet'!$B$9,Paramètres!$A$1:$I$89,3,0)*VLOOKUP('Données projet'!$B$9,Paramètres!$A$1:$I$89,5,0)</f>
        <v>2.0572770154103635E-13</v>
      </c>
      <c r="P171" s="14">
        <f t="shared" si="141"/>
        <v>2.8416956338469711E-12</v>
      </c>
      <c r="Q171" s="22">
        <f t="shared" si="162"/>
        <v>5.3075956424674458E-12</v>
      </c>
      <c r="R171" s="62">
        <f t="shared" si="109"/>
        <v>288.48730819898981</v>
      </c>
      <c r="S171" s="62">
        <f ca="1">AVERAGE(OFFSET($R$3,0,0,'Données projet'!$E$9+1,1))-AVERAGE(OFFSET($H$3,0,0,'Données projet'!$E$9+1,1))</f>
        <v>373.32387393685957</v>
      </c>
      <c r="T171" s="62">
        <f t="shared" si="142"/>
        <v>250.47702091764879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1.2966437802551272E-20</v>
      </c>
      <c r="AC171" s="24">
        <f t="shared" si="163"/>
        <v>1.2966437802551272E-20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2.2737367544323206E-13</v>
      </c>
      <c r="AJ171" s="14">
        <f>AI171*VLOOKUP('Données projet'!$B$10,Paramètres!$A$1:$I$89,3,0)*VLOOKUP('Données projet'!$B$10,Paramètres!$A$1:$I$89,5,0)</f>
        <v>2.1636878955177963E-13</v>
      </c>
      <c r="AK171" s="14">
        <f t="shared" si="164"/>
        <v>2.9711872798062348E-12</v>
      </c>
      <c r="AL171" s="22">
        <f t="shared" si="165"/>
        <v>5.5516601541318745E-12</v>
      </c>
      <c r="AM171" s="62">
        <f t="shared" si="113"/>
        <v>288.48730819899009</v>
      </c>
      <c r="AN171" s="62">
        <f ca="1">AVERAGE(OFFSET($AM$3,0,0,'Données projet'!$E$10+1,1))-AVERAGE(OFFSET($H$3,0,0,'Données projet'!$E$10+1,1))</f>
        <v>389.09361178264629</v>
      </c>
      <c r="AO171" s="62">
        <f t="shared" si="144"/>
        <v>260.29028006191822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1.3637115619924568E-20</v>
      </c>
      <c r="AX171" s="23">
        <f t="shared" si="166"/>
        <v>1.3637115619924568E-20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1.7053025658242404E-13</v>
      </c>
      <c r="BE171" s="14">
        <f>BD171*VLOOKUP('Données projet'!$B$11,Paramètres!$A$1:$I$89,3,0)*VLOOKUP('Données projet'!$B$11,Paramètres!$A$1:$I$89,5,0)</f>
        <v>1.3301360013429075E-13</v>
      </c>
      <c r="BF171" s="14">
        <f t="shared" si="167"/>
        <v>1.9329766731057041E-12</v>
      </c>
      <c r="BG171" s="22">
        <f t="shared" si="168"/>
        <v>3.5982663925596575E-12</v>
      </c>
      <c r="BH171" s="62">
        <f t="shared" si="116"/>
        <v>288.4873081989881</v>
      </c>
      <c r="BI171" s="62">
        <f ca="1">AVERAGE(OFFSET($BH$3,0,0,'Données projet'!$E$11+1,1))-AVERAGE(OFFSET($H$3,0,0,'Données projet'!$E$11+1,1))</f>
        <v>306.25520286004314</v>
      </c>
      <c r="BJ171" s="62">
        <f t="shared" si="146"/>
        <v>283.28099819802776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3.6093082542473733E-20</v>
      </c>
      <c r="BS171" s="24">
        <f t="shared" si="169"/>
        <v>3.6093082542473733E-20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2.2737367544323206E-13</v>
      </c>
      <c r="O172" s="14">
        <f>N172*VLOOKUP('Données projet'!$B$9,Paramètres!$A$1:$I$89,3,0)*VLOOKUP('Données projet'!$B$9,Paramètres!$A$1:$I$89,5,0)</f>
        <v>2.0572770154103635E-13</v>
      </c>
      <c r="P172" s="14">
        <f t="shared" si="141"/>
        <v>2.8416956338469711E-12</v>
      </c>
      <c r="Q172" s="22">
        <f t="shared" si="162"/>
        <v>5.3075956424674458E-12</v>
      </c>
      <c r="R172" s="62">
        <f t="shared" si="109"/>
        <v>288.57137590098171</v>
      </c>
      <c r="S172" s="62">
        <f ca="1">AVERAGE(OFFSET($R$3,0,0,'Données projet'!$E$9+1,1))-AVERAGE(OFFSET($H$3,0,0,'Données projet'!$E$9+1,1))</f>
        <v>373.32387393685957</v>
      </c>
      <c r="T172" s="62">
        <f t="shared" si="142"/>
        <v>250.47702091764879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9.1686560980176003E-21</v>
      </c>
      <c r="AC172" s="24">
        <f t="shared" si="163"/>
        <v>9.1686560980176003E-21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2.2737367544323206E-13</v>
      </c>
      <c r="AJ172" s="14">
        <f>AI172*VLOOKUP('Données projet'!$B$10,Paramètres!$A$1:$I$89,3,0)*VLOOKUP('Données projet'!$B$10,Paramètres!$A$1:$I$89,5,0)</f>
        <v>2.1636878955177963E-13</v>
      </c>
      <c r="AK172" s="14">
        <f t="shared" si="164"/>
        <v>2.9711872798062348E-12</v>
      </c>
      <c r="AL172" s="22">
        <f t="shared" si="165"/>
        <v>5.5516601541318745E-12</v>
      </c>
      <c r="AM172" s="62">
        <f t="shared" si="113"/>
        <v>288.57137590098199</v>
      </c>
      <c r="AN172" s="62">
        <f ca="1">AVERAGE(OFFSET($AM$3,0,0,'Données projet'!$E$10+1,1))-AVERAGE(OFFSET($H$3,0,0,'Données projet'!$E$10+1,1))</f>
        <v>389.09361178264629</v>
      </c>
      <c r="AO172" s="62">
        <f t="shared" si="144"/>
        <v>260.29028006191822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9.642896930673651E-21</v>
      </c>
      <c r="AX172" s="23">
        <f t="shared" si="166"/>
        <v>9.642896930673651E-21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1.7053025658242404E-13</v>
      </c>
      <c r="BE172" s="14">
        <f>BD172*VLOOKUP('Données projet'!$B$11,Paramètres!$A$1:$I$89,3,0)*VLOOKUP('Données projet'!$B$11,Paramètres!$A$1:$I$89,5,0)</f>
        <v>1.3301360013429075E-13</v>
      </c>
      <c r="BF172" s="14">
        <f t="shared" si="167"/>
        <v>1.9329766731057041E-12</v>
      </c>
      <c r="BG172" s="22">
        <f t="shared" si="168"/>
        <v>3.5982663925596575E-12</v>
      </c>
      <c r="BH172" s="62">
        <f t="shared" si="116"/>
        <v>288.57137590098</v>
      </c>
      <c r="BI172" s="62">
        <f ca="1">AVERAGE(OFFSET($BH$3,0,0,'Données projet'!$E$11+1,1))-AVERAGE(OFFSET($H$3,0,0,'Données projet'!$E$11+1,1))</f>
        <v>306.25520286004314</v>
      </c>
      <c r="BJ172" s="62">
        <f t="shared" si="146"/>
        <v>283.28099819802776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2.5521663419708973E-20</v>
      </c>
      <c r="BS172" s="24">
        <f t="shared" si="169"/>
        <v>2.5521663419708973E-20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2.2737367544323206E-13</v>
      </c>
      <c r="O173" s="14">
        <f>N173*VLOOKUP('Données projet'!$B$9,Paramètres!$A$1:$I$89,3,0)*VLOOKUP('Données projet'!$B$9,Paramètres!$A$1:$I$89,5,0)</f>
        <v>2.0572770154103635E-13</v>
      </c>
      <c r="P173" s="14">
        <f t="shared" si="141"/>
        <v>2.8416956338469711E-12</v>
      </c>
      <c r="Q173" s="22">
        <f t="shared" si="162"/>
        <v>5.3075956424674458E-12</v>
      </c>
      <c r="R173" s="62">
        <f t="shared" si="109"/>
        <v>288.65398521629118</v>
      </c>
      <c r="S173" s="62">
        <f ca="1">AVERAGE(OFFSET($R$3,0,0,'Données projet'!$E$9+1,1))-AVERAGE(OFFSET($H$3,0,0,'Données projet'!$E$9+1,1))</f>
        <v>373.32387393685957</v>
      </c>
      <c r="T173" s="62">
        <f t="shared" si="142"/>
        <v>250.47702091764879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6.483218901275636E-21</v>
      </c>
      <c r="AC173" s="24">
        <f t="shared" si="163"/>
        <v>6.483218901275636E-21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2.2737367544323206E-13</v>
      </c>
      <c r="AJ173" s="14">
        <f>AI173*VLOOKUP('Données projet'!$B$10,Paramètres!$A$1:$I$89,3,0)*VLOOKUP('Données projet'!$B$10,Paramètres!$A$1:$I$89,5,0)</f>
        <v>2.1636878955177963E-13</v>
      </c>
      <c r="AK173" s="14">
        <f t="shared" si="164"/>
        <v>2.9711872798062348E-12</v>
      </c>
      <c r="AL173" s="22">
        <f t="shared" si="165"/>
        <v>5.5516601541318745E-12</v>
      </c>
      <c r="AM173" s="62">
        <f t="shared" si="113"/>
        <v>288.65398521629146</v>
      </c>
      <c r="AN173" s="62">
        <f ca="1">AVERAGE(OFFSET($AM$3,0,0,'Données projet'!$E$10+1,1))-AVERAGE(OFFSET($H$3,0,0,'Données projet'!$E$10+1,1))</f>
        <v>389.09361178264629</v>
      </c>
      <c r="AO173" s="62">
        <f t="shared" si="144"/>
        <v>260.29028006191822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6.818557809962284E-21</v>
      </c>
      <c r="AX173" s="23">
        <f t="shared" si="166"/>
        <v>6.818557809962284E-21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1.7053025658242404E-13</v>
      </c>
      <c r="BE173" s="14">
        <f>BD173*VLOOKUP('Données projet'!$B$11,Paramètres!$A$1:$I$89,3,0)*VLOOKUP('Données projet'!$B$11,Paramètres!$A$1:$I$89,5,0)</f>
        <v>1.3301360013429075E-13</v>
      </c>
      <c r="BF173" s="14">
        <f t="shared" si="167"/>
        <v>1.9329766731057041E-12</v>
      </c>
      <c r="BG173" s="22">
        <f t="shared" si="168"/>
        <v>3.5982663925596575E-12</v>
      </c>
      <c r="BH173" s="62">
        <f t="shared" si="116"/>
        <v>288.65398521628947</v>
      </c>
      <c r="BI173" s="62">
        <f ca="1">AVERAGE(OFFSET($BH$3,0,0,'Données projet'!$E$11+1,1))-AVERAGE(OFFSET($H$3,0,0,'Données projet'!$E$11+1,1))</f>
        <v>306.25520286004314</v>
      </c>
      <c r="BJ173" s="62">
        <f t="shared" si="146"/>
        <v>283.28099819802776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1.8046541271236867E-20</v>
      </c>
      <c r="BS173" s="24">
        <f t="shared" si="169"/>
        <v>1.8046541271236867E-20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2.2737367544323206E-13</v>
      </c>
      <c r="O174" s="14">
        <f>N174*VLOOKUP('Données projet'!$B$9,Paramètres!$A$1:$I$89,3,0)*VLOOKUP('Données projet'!$B$9,Paramètres!$A$1:$I$89,5,0)</f>
        <v>2.0572770154103635E-13</v>
      </c>
      <c r="P174" s="14">
        <f t="shared" si="141"/>
        <v>2.8416956338469711E-12</v>
      </c>
      <c r="Q174" s="22">
        <f t="shared" si="162"/>
        <v>5.3075956424674458E-12</v>
      </c>
      <c r="R174" s="62">
        <f t="shared" si="109"/>
        <v>288.7351614446668</v>
      </c>
      <c r="S174" s="62">
        <f ca="1">AVERAGE(OFFSET($R$3,0,0,'Données projet'!$E$9+1,1))-AVERAGE(OFFSET($H$3,0,0,'Données projet'!$E$9+1,1))</f>
        <v>373.32387393685957</v>
      </c>
      <c r="T174" s="62">
        <f t="shared" si="142"/>
        <v>250.47702091764879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4.5843280490088001E-21</v>
      </c>
      <c r="AC174" s="24">
        <f t="shared" si="163"/>
        <v>4.5843280490088001E-21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2.2737367544323206E-13</v>
      </c>
      <c r="AJ174" s="14">
        <f>AI174*VLOOKUP('Données projet'!$B$10,Paramètres!$A$1:$I$89,3,0)*VLOOKUP('Données projet'!$B$10,Paramètres!$A$1:$I$89,5,0)</f>
        <v>2.1636878955177963E-13</v>
      </c>
      <c r="AK174" s="14">
        <f t="shared" si="164"/>
        <v>2.9711872798062348E-12</v>
      </c>
      <c r="AL174" s="22">
        <f t="shared" si="165"/>
        <v>5.5516601541318745E-12</v>
      </c>
      <c r="AM174" s="62">
        <f t="shared" si="113"/>
        <v>288.73516144466709</v>
      </c>
      <c r="AN174" s="62">
        <f ca="1">AVERAGE(OFFSET($AM$3,0,0,'Données projet'!$E$10+1,1))-AVERAGE(OFFSET($H$3,0,0,'Données projet'!$E$10+1,1))</f>
        <v>389.09361178264629</v>
      </c>
      <c r="AO174" s="62">
        <f t="shared" si="144"/>
        <v>260.29028006191822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4.8214484653368255E-21</v>
      </c>
      <c r="AX174" s="23">
        <f t="shared" si="166"/>
        <v>4.8214484653368255E-21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1.7053025658242404E-13</v>
      </c>
      <c r="BE174" s="14">
        <f>BD174*VLOOKUP('Données projet'!$B$11,Paramètres!$A$1:$I$89,3,0)*VLOOKUP('Données projet'!$B$11,Paramètres!$A$1:$I$89,5,0)</f>
        <v>1.3301360013429075E-13</v>
      </c>
      <c r="BF174" s="14">
        <f t="shared" si="167"/>
        <v>1.9329766731057041E-12</v>
      </c>
      <c r="BG174" s="22">
        <f t="shared" si="168"/>
        <v>3.5982663925596575E-12</v>
      </c>
      <c r="BH174" s="62">
        <f t="shared" si="116"/>
        <v>288.7351614446651</v>
      </c>
      <c r="BI174" s="62">
        <f ca="1">AVERAGE(OFFSET($BH$3,0,0,'Données projet'!$E$11+1,1))-AVERAGE(OFFSET($H$3,0,0,'Données projet'!$E$11+1,1))</f>
        <v>306.25520286004314</v>
      </c>
      <c r="BJ174" s="62">
        <f t="shared" si="146"/>
        <v>283.28099819802776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1.2760831709854486E-20</v>
      </c>
      <c r="BS174" s="24">
        <f t="shared" si="169"/>
        <v>1.2760831709854486E-20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2.2737367544323206E-13</v>
      </c>
      <c r="O175" s="14">
        <f>N175*VLOOKUP('Données projet'!$B$9,Paramètres!$A$1:$I$89,3,0)*VLOOKUP('Données projet'!$B$9,Paramètres!$A$1:$I$89,5,0)</f>
        <v>2.0572770154103635E-13</v>
      </c>
      <c r="P175" s="14">
        <f t="shared" si="141"/>
        <v>2.8416956338469711E-12</v>
      </c>
      <c r="Q175" s="22">
        <f t="shared" si="162"/>
        <v>5.3075956424674458E-12</v>
      </c>
      <c r="R175" s="62">
        <f t="shared" si="109"/>
        <v>288.81492944696294</v>
      </c>
      <c r="S175" s="62">
        <f ca="1">AVERAGE(OFFSET($R$3,0,0,'Données projet'!$E$9+1,1))-AVERAGE(OFFSET($H$3,0,0,'Données projet'!$E$9+1,1))</f>
        <v>373.32387393685957</v>
      </c>
      <c r="T175" s="62">
        <f t="shared" si="142"/>
        <v>250.47702091764879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3.241609450637818E-21</v>
      </c>
      <c r="AC175" s="24">
        <f t="shared" si="163"/>
        <v>3.241609450637818E-21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2.2737367544323206E-13</v>
      </c>
      <c r="AJ175" s="14">
        <f>AI175*VLOOKUP('Données projet'!$B$10,Paramètres!$A$1:$I$89,3,0)*VLOOKUP('Données projet'!$B$10,Paramètres!$A$1:$I$89,5,0)</f>
        <v>2.1636878955177963E-13</v>
      </c>
      <c r="AK175" s="14">
        <f t="shared" si="164"/>
        <v>2.9711872798062348E-12</v>
      </c>
      <c r="AL175" s="22">
        <f t="shared" si="165"/>
        <v>5.5516601541318745E-12</v>
      </c>
      <c r="AM175" s="62">
        <f t="shared" si="113"/>
        <v>288.81492944696322</v>
      </c>
      <c r="AN175" s="62">
        <f ca="1">AVERAGE(OFFSET($AM$3,0,0,'Données projet'!$E$10+1,1))-AVERAGE(OFFSET($H$3,0,0,'Données projet'!$E$10+1,1))</f>
        <v>389.09361178264629</v>
      </c>
      <c r="AO175" s="62">
        <f t="shared" si="144"/>
        <v>260.29028006191822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3.409278904981142E-21</v>
      </c>
      <c r="AX175" s="23">
        <f t="shared" si="166"/>
        <v>3.409278904981142E-21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1.7053025658242404E-13</v>
      </c>
      <c r="BE175" s="14">
        <f>BD175*VLOOKUP('Données projet'!$B$11,Paramètres!$A$1:$I$89,3,0)*VLOOKUP('Données projet'!$B$11,Paramètres!$A$1:$I$89,5,0)</f>
        <v>1.3301360013429075E-13</v>
      </c>
      <c r="BF175" s="14">
        <f t="shared" si="167"/>
        <v>1.9329766731057041E-12</v>
      </c>
      <c r="BG175" s="22">
        <f t="shared" si="168"/>
        <v>3.5982663925596575E-12</v>
      </c>
      <c r="BH175" s="62">
        <f t="shared" si="116"/>
        <v>288.81492944696123</v>
      </c>
      <c r="BI175" s="62">
        <f ca="1">AVERAGE(OFFSET($BH$3,0,0,'Données projet'!$E$11+1,1))-AVERAGE(OFFSET($H$3,0,0,'Données projet'!$E$11+1,1))</f>
        <v>306.25520286004314</v>
      </c>
      <c r="BJ175" s="62">
        <f t="shared" si="146"/>
        <v>283.28099819802776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9.0232706356184333E-21</v>
      </c>
      <c r="BS175" s="24">
        <f t="shared" si="169"/>
        <v>9.0232706356184333E-21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2.2737367544323206E-13</v>
      </c>
      <c r="O176" s="14">
        <f>N176*VLOOKUP('Données projet'!$B$9,Paramètres!$A$1:$I$89,3,0)*VLOOKUP('Données projet'!$B$9,Paramètres!$A$1:$I$89,5,0)</f>
        <v>2.0572770154103635E-13</v>
      </c>
      <c r="P176" s="14">
        <f t="shared" si="141"/>
        <v>2.8416956338469711E-12</v>
      </c>
      <c r="Q176" s="22">
        <f t="shared" si="162"/>
        <v>5.3075956424674458E-12</v>
      </c>
      <c r="R176" s="62">
        <f t="shared" si="109"/>
        <v>288.89331365275376</v>
      </c>
      <c r="S176" s="62">
        <f ca="1">AVERAGE(OFFSET($R$3,0,0,'Données projet'!$E$9+1,1))-AVERAGE(OFFSET($H$3,0,0,'Données projet'!$E$9+1,1))</f>
        <v>373.32387393685957</v>
      </c>
      <c r="T176" s="62">
        <f t="shared" si="142"/>
        <v>250.47702091764879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2.2921640245044001E-21</v>
      </c>
      <c r="AC176" s="24">
        <f t="shared" si="163"/>
        <v>2.2921640245044001E-21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2.2737367544323206E-13</v>
      </c>
      <c r="AJ176" s="14">
        <f>AI176*VLOOKUP('Données projet'!$B$10,Paramètres!$A$1:$I$89,3,0)*VLOOKUP('Données projet'!$B$10,Paramètres!$A$1:$I$89,5,0)</f>
        <v>2.1636878955177963E-13</v>
      </c>
      <c r="AK176" s="14">
        <f t="shared" si="164"/>
        <v>2.9711872798062348E-12</v>
      </c>
      <c r="AL176" s="22">
        <f t="shared" si="165"/>
        <v>5.5516601541318745E-12</v>
      </c>
      <c r="AM176" s="62">
        <f t="shared" si="113"/>
        <v>288.89331365275405</v>
      </c>
      <c r="AN176" s="62">
        <f ca="1">AVERAGE(OFFSET($AM$3,0,0,'Données projet'!$E$10+1,1))-AVERAGE(OFFSET($H$3,0,0,'Données projet'!$E$10+1,1))</f>
        <v>389.09361178264629</v>
      </c>
      <c r="AO176" s="62">
        <f t="shared" si="144"/>
        <v>260.29028006191822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2.4107242326684128E-21</v>
      </c>
      <c r="AX176" s="23">
        <f t="shared" si="166"/>
        <v>2.4107242326684128E-21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1.7053025658242404E-13</v>
      </c>
      <c r="BE176" s="14">
        <f>BD176*VLOOKUP('Données projet'!$B$11,Paramètres!$A$1:$I$89,3,0)*VLOOKUP('Données projet'!$B$11,Paramètres!$A$1:$I$89,5,0)</f>
        <v>1.3301360013429075E-13</v>
      </c>
      <c r="BF176" s="14">
        <f t="shared" si="167"/>
        <v>1.9329766731057041E-12</v>
      </c>
      <c r="BG176" s="22">
        <f t="shared" si="168"/>
        <v>3.5982663925596575E-12</v>
      </c>
      <c r="BH176" s="62">
        <f t="shared" si="116"/>
        <v>288.89331365275206</v>
      </c>
      <c r="BI176" s="62">
        <f ca="1">AVERAGE(OFFSET($BH$3,0,0,'Données projet'!$E$11+1,1))-AVERAGE(OFFSET($H$3,0,0,'Données projet'!$E$11+1,1))</f>
        <v>306.25520286004314</v>
      </c>
      <c r="BJ176" s="62">
        <f t="shared" si="146"/>
        <v>283.28099819802776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6.3804158549272432E-21</v>
      </c>
      <c r="BS176" s="24">
        <f t="shared" si="169"/>
        <v>6.3804158549272432E-21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2.2737367544323206E-13</v>
      </c>
      <c r="O177" s="14">
        <f>N177*VLOOKUP('Données projet'!$B$9,Paramètres!$A$1:$I$89,3,0)*VLOOKUP('Données projet'!$B$9,Paramètres!$A$1:$I$89,5,0)</f>
        <v>2.0572770154103635E-13</v>
      </c>
      <c r="P177" s="14">
        <f t="shared" si="141"/>
        <v>2.8416956338469711E-12</v>
      </c>
      <c r="Q177" s="22">
        <f t="shared" si="162"/>
        <v>5.3075956424674458E-12</v>
      </c>
      <c r="R177" s="62">
        <f t="shared" si="109"/>
        <v>288.97033806781502</v>
      </c>
      <c r="S177" s="62">
        <f ca="1">AVERAGE(OFFSET($R$3,0,0,'Données projet'!$E$9+1,1))-AVERAGE(OFFSET($H$3,0,0,'Données projet'!$E$9+1,1))</f>
        <v>373.32387393685957</v>
      </c>
      <c r="T177" s="62">
        <f t="shared" si="142"/>
        <v>250.47702091764879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1.620804725318909E-21</v>
      </c>
      <c r="AC177" s="24">
        <f t="shared" si="163"/>
        <v>1.620804725318909E-21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2.2737367544323206E-13</v>
      </c>
      <c r="AJ177" s="14">
        <f>AI177*VLOOKUP('Données projet'!$B$10,Paramètres!$A$1:$I$89,3,0)*VLOOKUP('Données projet'!$B$10,Paramètres!$A$1:$I$89,5,0)</f>
        <v>2.1636878955177963E-13</v>
      </c>
      <c r="AK177" s="14">
        <f t="shared" si="164"/>
        <v>2.9711872798062348E-12</v>
      </c>
      <c r="AL177" s="22">
        <f t="shared" si="165"/>
        <v>5.5516601541318745E-12</v>
      </c>
      <c r="AM177" s="62">
        <f t="shared" si="113"/>
        <v>288.97033806781531</v>
      </c>
      <c r="AN177" s="62">
        <f ca="1">AVERAGE(OFFSET($AM$3,0,0,'Données projet'!$E$10+1,1))-AVERAGE(OFFSET($H$3,0,0,'Données projet'!$E$10+1,1))</f>
        <v>389.09361178264629</v>
      </c>
      <c r="AO177" s="62">
        <f t="shared" si="144"/>
        <v>260.29028006191822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1.704639452490571E-21</v>
      </c>
      <c r="AX177" s="23">
        <f t="shared" si="166"/>
        <v>1.704639452490571E-21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1.7053025658242404E-13</v>
      </c>
      <c r="BE177" s="14">
        <f>BD177*VLOOKUP('Données projet'!$B$11,Paramètres!$A$1:$I$89,3,0)*VLOOKUP('Données projet'!$B$11,Paramètres!$A$1:$I$89,5,0)</f>
        <v>1.3301360013429075E-13</v>
      </c>
      <c r="BF177" s="14">
        <f t="shared" si="167"/>
        <v>1.9329766731057041E-12</v>
      </c>
      <c r="BG177" s="22">
        <f t="shared" si="168"/>
        <v>3.5982663925596575E-12</v>
      </c>
      <c r="BH177" s="62">
        <f t="shared" si="116"/>
        <v>288.97033806781332</v>
      </c>
      <c r="BI177" s="62">
        <f ca="1">AVERAGE(OFFSET($BH$3,0,0,'Données projet'!$E$11+1,1))-AVERAGE(OFFSET($H$3,0,0,'Données projet'!$E$11+1,1))</f>
        <v>306.25520286004314</v>
      </c>
      <c r="BJ177" s="62">
        <f t="shared" si="146"/>
        <v>283.28099819802776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4.5116353178092166E-21</v>
      </c>
      <c r="BS177" s="24">
        <f t="shared" si="169"/>
        <v>4.5116353178092166E-21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2.2737367544323206E-13</v>
      </c>
      <c r="O178" s="14">
        <f>N178*VLOOKUP('Données projet'!$B$9,Paramètres!$A$1:$I$89,3,0)*VLOOKUP('Données projet'!$B$9,Paramètres!$A$1:$I$89,5,0)</f>
        <v>2.0572770154103635E-13</v>
      </c>
      <c r="P178" s="14">
        <f t="shared" si="141"/>
        <v>2.8416956338469711E-12</v>
      </c>
      <c r="Q178" s="22">
        <f t="shared" si="162"/>
        <v>5.3075956424674458E-12</v>
      </c>
      <c r="R178" s="62">
        <f t="shared" si="109"/>
        <v>289.04602628147569</v>
      </c>
      <c r="S178" s="62">
        <f ca="1">AVERAGE(OFFSET($R$3,0,0,'Données projet'!$E$9+1,1))-AVERAGE(OFFSET($H$3,0,0,'Données projet'!$E$9+1,1))</f>
        <v>373.32387393685957</v>
      </c>
      <c r="T178" s="62">
        <f t="shared" si="142"/>
        <v>250.47702091764879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1.1460820122522E-21</v>
      </c>
      <c r="AC178" s="24">
        <f t="shared" si="163"/>
        <v>1.1460820122522E-21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2.2737367544323206E-13</v>
      </c>
      <c r="AJ178" s="14">
        <f>AI178*VLOOKUP('Données projet'!$B$10,Paramètres!$A$1:$I$89,3,0)*VLOOKUP('Données projet'!$B$10,Paramètres!$A$1:$I$89,5,0)</f>
        <v>2.1636878955177963E-13</v>
      </c>
      <c r="AK178" s="14">
        <f t="shared" si="164"/>
        <v>2.9711872798062348E-12</v>
      </c>
      <c r="AL178" s="22">
        <f t="shared" si="165"/>
        <v>5.5516601541318745E-12</v>
      </c>
      <c r="AM178" s="62">
        <f t="shared" si="113"/>
        <v>289.04602628147597</v>
      </c>
      <c r="AN178" s="62">
        <f ca="1">AVERAGE(OFFSET($AM$3,0,0,'Données projet'!$E$10+1,1))-AVERAGE(OFFSET($H$3,0,0,'Données projet'!$E$10+1,1))</f>
        <v>389.09361178264629</v>
      </c>
      <c r="AO178" s="62">
        <f t="shared" si="144"/>
        <v>260.29028006191822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1.2053621163342064E-21</v>
      </c>
      <c r="AX178" s="23">
        <f t="shared" si="166"/>
        <v>1.2053621163342064E-21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1.7053025658242404E-13</v>
      </c>
      <c r="BE178" s="14">
        <f>BD178*VLOOKUP('Données projet'!$B$11,Paramètres!$A$1:$I$89,3,0)*VLOOKUP('Données projet'!$B$11,Paramètres!$A$1:$I$89,5,0)</f>
        <v>1.3301360013429075E-13</v>
      </c>
      <c r="BF178" s="14">
        <f t="shared" si="167"/>
        <v>1.9329766731057041E-12</v>
      </c>
      <c r="BG178" s="22">
        <f t="shared" si="168"/>
        <v>3.5982663925596575E-12</v>
      </c>
      <c r="BH178" s="62">
        <f t="shared" si="116"/>
        <v>289.04602628147398</v>
      </c>
      <c r="BI178" s="62">
        <f ca="1">AVERAGE(OFFSET($BH$3,0,0,'Données projet'!$E$11+1,1))-AVERAGE(OFFSET($H$3,0,0,'Données projet'!$E$11+1,1))</f>
        <v>306.25520286004314</v>
      </c>
      <c r="BJ178" s="62">
        <f t="shared" si="146"/>
        <v>283.28099819802776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3.1902079274636216E-21</v>
      </c>
      <c r="BS178" s="24">
        <f t="shared" si="169"/>
        <v>3.1902079274636216E-21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2.2737367544323206E-13</v>
      </c>
      <c r="O179" s="14">
        <f>N179*VLOOKUP('Données projet'!$B$9,Paramètres!$A$1:$I$89,3,0)*VLOOKUP('Données projet'!$B$9,Paramètres!$A$1:$I$89,5,0)</f>
        <v>2.0572770154103635E-13</v>
      </c>
      <c r="P179" s="14">
        <f t="shared" si="141"/>
        <v>2.8416956338469711E-12</v>
      </c>
      <c r="Q179" s="22">
        <f t="shared" si="162"/>
        <v>5.3075956424674458E-12</v>
      </c>
      <c r="R179" s="62">
        <f t="shared" si="109"/>
        <v>289.12040147384289</v>
      </c>
      <c r="S179" s="62">
        <f ca="1">AVERAGE(OFFSET($R$3,0,0,'Données projet'!$E$9+1,1))-AVERAGE(OFFSET($H$3,0,0,'Données projet'!$E$9+1,1))</f>
        <v>373.32387393685957</v>
      </c>
      <c r="T179" s="62">
        <f t="shared" si="142"/>
        <v>250.47702091764879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8.104023626594545E-22</v>
      </c>
      <c r="AC179" s="24">
        <f t="shared" si="163"/>
        <v>8.104023626594545E-22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2.2737367544323206E-13</v>
      </c>
      <c r="AJ179" s="14">
        <f>AI179*VLOOKUP('Données projet'!$B$10,Paramètres!$A$1:$I$89,3,0)*VLOOKUP('Données projet'!$B$10,Paramètres!$A$1:$I$89,5,0)</f>
        <v>2.1636878955177963E-13</v>
      </c>
      <c r="AK179" s="14">
        <f t="shared" si="164"/>
        <v>2.9711872798062348E-12</v>
      </c>
      <c r="AL179" s="22">
        <f t="shared" si="165"/>
        <v>5.5516601541318745E-12</v>
      </c>
      <c r="AM179" s="62">
        <f t="shared" si="113"/>
        <v>289.12040147384317</v>
      </c>
      <c r="AN179" s="62">
        <f ca="1">AVERAGE(OFFSET($AM$3,0,0,'Données projet'!$E$10+1,1))-AVERAGE(OFFSET($H$3,0,0,'Données projet'!$E$10+1,1))</f>
        <v>389.09361178264629</v>
      </c>
      <c r="AO179" s="62">
        <f t="shared" si="144"/>
        <v>260.29028006191822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8.523197262452855E-22</v>
      </c>
      <c r="AX179" s="23">
        <f t="shared" si="166"/>
        <v>8.523197262452855E-22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1.7053025658242404E-13</v>
      </c>
      <c r="BE179" s="14">
        <f>BD179*VLOOKUP('Données projet'!$B$11,Paramètres!$A$1:$I$89,3,0)*VLOOKUP('Données projet'!$B$11,Paramètres!$A$1:$I$89,5,0)</f>
        <v>1.3301360013429075E-13</v>
      </c>
      <c r="BF179" s="14">
        <f t="shared" si="167"/>
        <v>1.9329766731057041E-12</v>
      </c>
      <c r="BG179" s="22">
        <f t="shared" si="168"/>
        <v>3.5982663925596575E-12</v>
      </c>
      <c r="BH179" s="62">
        <f t="shared" si="116"/>
        <v>289.12040147384118</v>
      </c>
      <c r="BI179" s="62">
        <f ca="1">AVERAGE(OFFSET($BH$3,0,0,'Données projet'!$E$11+1,1))-AVERAGE(OFFSET($H$3,0,0,'Données projet'!$E$11+1,1))</f>
        <v>306.25520286004314</v>
      </c>
      <c r="BJ179" s="62">
        <f t="shared" si="146"/>
        <v>283.28099819802776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2.2558176589046083E-21</v>
      </c>
      <c r="BS179" s="24">
        <f t="shared" si="169"/>
        <v>2.2558176589046083E-21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2.2737367544323206E-13</v>
      </c>
      <c r="O180" s="14">
        <f>N180*VLOOKUP('Données projet'!$B$9,Paramètres!$A$1:$I$89,3,0)*VLOOKUP('Données projet'!$B$9,Paramètres!$A$1:$I$89,5,0)</f>
        <v>2.0572770154103635E-13</v>
      </c>
      <c r="P180" s="14">
        <f t="shared" si="141"/>
        <v>2.8416956338469711E-12</v>
      </c>
      <c r="Q180" s="22">
        <f t="shared" si="162"/>
        <v>5.3075956424674458E-12</v>
      </c>
      <c r="R180" s="62">
        <f t="shared" si="109"/>
        <v>289.19348642290055</v>
      </c>
      <c r="S180" s="62">
        <f ca="1">AVERAGE(OFFSET($R$3,0,0,'Données projet'!$E$9+1,1))-AVERAGE(OFFSET($H$3,0,0,'Données projet'!$E$9+1,1))</f>
        <v>373.32387393685957</v>
      </c>
      <c r="T180" s="62">
        <f t="shared" si="142"/>
        <v>250.47702091764879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5.7304100612610002E-22</v>
      </c>
      <c r="AC180" s="24">
        <f t="shared" si="163"/>
        <v>5.7304100612610002E-22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2.2737367544323206E-13</v>
      </c>
      <c r="AJ180" s="14">
        <f>AI180*VLOOKUP('Données projet'!$B$10,Paramètres!$A$1:$I$89,3,0)*VLOOKUP('Données projet'!$B$10,Paramètres!$A$1:$I$89,5,0)</f>
        <v>2.1636878955177963E-13</v>
      </c>
      <c r="AK180" s="14">
        <f t="shared" si="164"/>
        <v>2.9711872798062348E-12</v>
      </c>
      <c r="AL180" s="22">
        <f t="shared" si="165"/>
        <v>5.5516601541318745E-12</v>
      </c>
      <c r="AM180" s="62">
        <f t="shared" si="113"/>
        <v>289.19348642290083</v>
      </c>
      <c r="AN180" s="62">
        <f ca="1">AVERAGE(OFFSET($AM$3,0,0,'Données projet'!$E$10+1,1))-AVERAGE(OFFSET($H$3,0,0,'Données projet'!$E$10+1,1))</f>
        <v>389.09361178264629</v>
      </c>
      <c r="AO180" s="62">
        <f t="shared" si="144"/>
        <v>260.29028006191822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6.0268105816710319E-22</v>
      </c>
      <c r="AX180" s="23">
        <f t="shared" si="166"/>
        <v>6.0268105816710319E-22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1.7053025658242404E-13</v>
      </c>
      <c r="BE180" s="14">
        <f>BD180*VLOOKUP('Données projet'!$B$11,Paramètres!$A$1:$I$89,3,0)*VLOOKUP('Données projet'!$B$11,Paramètres!$A$1:$I$89,5,0)</f>
        <v>1.3301360013429075E-13</v>
      </c>
      <c r="BF180" s="14">
        <f t="shared" si="167"/>
        <v>1.9329766731057041E-12</v>
      </c>
      <c r="BG180" s="22">
        <f t="shared" si="168"/>
        <v>3.5982663925596575E-12</v>
      </c>
      <c r="BH180" s="62">
        <f t="shared" si="116"/>
        <v>289.19348642289884</v>
      </c>
      <c r="BI180" s="62">
        <f ca="1">AVERAGE(OFFSET($BH$3,0,0,'Données projet'!$E$11+1,1))-AVERAGE(OFFSET($H$3,0,0,'Données projet'!$E$11+1,1))</f>
        <v>306.25520286004314</v>
      </c>
      <c r="BJ180" s="62">
        <f t="shared" si="146"/>
        <v>283.28099819802776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1.5951039637318108E-21</v>
      </c>
      <c r="BS180" s="24">
        <f t="shared" si="169"/>
        <v>1.5951039637318108E-21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2.2737367544323206E-13</v>
      </c>
      <c r="O181" s="14">
        <f>N181*VLOOKUP('Données projet'!$B$9,Paramètres!$A$1:$I$89,3,0)*VLOOKUP('Données projet'!$B$9,Paramètres!$A$1:$I$89,5,0)</f>
        <v>2.0572770154103635E-13</v>
      </c>
      <c r="P181" s="14">
        <f t="shared" si="141"/>
        <v>2.8416956338469711E-12</v>
      </c>
      <c r="Q181" s="22">
        <f t="shared" si="162"/>
        <v>5.3075956424674458E-12</v>
      </c>
      <c r="R181" s="62">
        <f t="shared" si="109"/>
        <v>289.26530351148546</v>
      </c>
      <c r="S181" s="62">
        <f ca="1">AVERAGE(OFFSET($R$3,0,0,'Données projet'!$E$9+1,1))-AVERAGE(OFFSET($H$3,0,0,'Données projet'!$E$9+1,1))</f>
        <v>373.32387393685957</v>
      </c>
      <c r="T181" s="62">
        <f t="shared" si="142"/>
        <v>250.47702091764879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4.0520118132972725E-22</v>
      </c>
      <c r="AC181" s="24">
        <f t="shared" si="163"/>
        <v>4.0520118132972725E-22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2.2737367544323206E-13</v>
      </c>
      <c r="AJ181" s="14">
        <f>AI181*VLOOKUP('Données projet'!$B$10,Paramètres!$A$1:$I$89,3,0)*VLOOKUP('Données projet'!$B$10,Paramètres!$A$1:$I$89,5,0)</f>
        <v>2.1636878955177963E-13</v>
      </c>
      <c r="AK181" s="14">
        <f t="shared" si="164"/>
        <v>2.9711872798062348E-12</v>
      </c>
      <c r="AL181" s="22">
        <f t="shared" si="165"/>
        <v>5.5516601541318745E-12</v>
      </c>
      <c r="AM181" s="62">
        <f t="shared" si="113"/>
        <v>289.26530351148574</v>
      </c>
      <c r="AN181" s="62">
        <f ca="1">AVERAGE(OFFSET($AM$3,0,0,'Données projet'!$E$10+1,1))-AVERAGE(OFFSET($H$3,0,0,'Données projet'!$E$10+1,1))</f>
        <v>389.09361178264629</v>
      </c>
      <c r="AO181" s="62">
        <f t="shared" si="144"/>
        <v>260.29028006191822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4.2615986312264275E-22</v>
      </c>
      <c r="AX181" s="23">
        <f t="shared" si="166"/>
        <v>4.2615986312264275E-22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1.7053025658242404E-13</v>
      </c>
      <c r="BE181" s="14">
        <f>BD181*VLOOKUP('Données projet'!$B$11,Paramètres!$A$1:$I$89,3,0)*VLOOKUP('Données projet'!$B$11,Paramètres!$A$1:$I$89,5,0)</f>
        <v>1.3301360013429075E-13</v>
      </c>
      <c r="BF181" s="14">
        <f t="shared" si="167"/>
        <v>1.9329766731057041E-12</v>
      </c>
      <c r="BG181" s="22">
        <f t="shared" si="168"/>
        <v>3.5982663925596575E-12</v>
      </c>
      <c r="BH181" s="62">
        <f t="shared" si="116"/>
        <v>289.26530351148375</v>
      </c>
      <c r="BI181" s="62">
        <f ca="1">AVERAGE(OFFSET($BH$3,0,0,'Données projet'!$E$11+1,1))-AVERAGE(OFFSET($H$3,0,0,'Données projet'!$E$11+1,1))</f>
        <v>306.25520286004314</v>
      </c>
      <c r="BJ181" s="62">
        <f t="shared" si="146"/>
        <v>283.28099819802776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1.1279088294523042E-21</v>
      </c>
      <c r="BS181" s="24">
        <f t="shared" si="169"/>
        <v>1.1279088294523042E-21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2.2737367544323206E-13</v>
      </c>
      <c r="O182" s="14">
        <f>N182*VLOOKUP('Données projet'!$B$9,Paramètres!$A$1:$I$89,3,0)*VLOOKUP('Données projet'!$B$9,Paramètres!$A$1:$I$89,5,0)</f>
        <v>2.0572770154103635E-13</v>
      </c>
      <c r="P182" s="14">
        <f t="shared" si="141"/>
        <v>2.8416956338469711E-12</v>
      </c>
      <c r="Q182" s="22">
        <f t="shared" si="162"/>
        <v>5.3075956424674458E-12</v>
      </c>
      <c r="R182" s="62">
        <f t="shared" si="109"/>
        <v>289.33587473414241</v>
      </c>
      <c r="S182" s="62">
        <f ca="1">AVERAGE(OFFSET($R$3,0,0,'Données projet'!$E$9+1,1))-AVERAGE(OFFSET($H$3,0,0,'Données projet'!$E$9+1,1))</f>
        <v>373.32387393685957</v>
      </c>
      <c r="T182" s="62">
        <f t="shared" si="142"/>
        <v>250.47702091764879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2.8652050306305001E-22</v>
      </c>
      <c r="AC182" s="24">
        <f t="shared" si="163"/>
        <v>2.8652050306305001E-22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2.2737367544323206E-13</v>
      </c>
      <c r="AJ182" s="14">
        <f>AI182*VLOOKUP('Données projet'!$B$10,Paramètres!$A$1:$I$89,3,0)*VLOOKUP('Données projet'!$B$10,Paramètres!$A$1:$I$89,5,0)</f>
        <v>2.1636878955177963E-13</v>
      </c>
      <c r="AK182" s="14">
        <f t="shared" si="164"/>
        <v>2.9711872798062348E-12</v>
      </c>
      <c r="AL182" s="22">
        <f t="shared" si="165"/>
        <v>5.5516601541318745E-12</v>
      </c>
      <c r="AM182" s="62">
        <f t="shared" si="113"/>
        <v>289.33587473414269</v>
      </c>
      <c r="AN182" s="62">
        <f ca="1">AVERAGE(OFFSET($AM$3,0,0,'Données projet'!$E$10+1,1))-AVERAGE(OFFSET($H$3,0,0,'Données projet'!$E$10+1,1))</f>
        <v>389.09361178264629</v>
      </c>
      <c r="AO182" s="62">
        <f t="shared" si="144"/>
        <v>260.29028006191822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3.0134052908355159E-22</v>
      </c>
      <c r="AX182" s="23">
        <f t="shared" si="166"/>
        <v>3.0134052908355159E-22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1.7053025658242404E-13</v>
      </c>
      <c r="BE182" s="14">
        <f>BD182*VLOOKUP('Données projet'!$B$11,Paramètres!$A$1:$I$89,3,0)*VLOOKUP('Données projet'!$B$11,Paramètres!$A$1:$I$89,5,0)</f>
        <v>1.3301360013429075E-13</v>
      </c>
      <c r="BF182" s="14">
        <f t="shared" si="167"/>
        <v>1.9329766731057041E-12</v>
      </c>
      <c r="BG182" s="22">
        <f t="shared" si="168"/>
        <v>3.5982663925596575E-12</v>
      </c>
      <c r="BH182" s="62">
        <f t="shared" si="116"/>
        <v>289.3358747341407</v>
      </c>
      <c r="BI182" s="62">
        <f ca="1">AVERAGE(OFFSET($BH$3,0,0,'Données projet'!$E$11+1,1))-AVERAGE(OFFSET($H$3,0,0,'Données projet'!$E$11+1,1))</f>
        <v>306.25520286004314</v>
      </c>
      <c r="BJ182" s="62">
        <f t="shared" si="146"/>
        <v>283.28099819802776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7.975519818659054E-22</v>
      </c>
      <c r="BS182" s="24">
        <f t="shared" si="169"/>
        <v>7.975519818659054E-22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2.2737367544323206E-13</v>
      </c>
      <c r="O183" s="14">
        <f>N183*VLOOKUP('Données projet'!$B$9,Paramètres!$A$1:$I$89,3,0)*VLOOKUP('Données projet'!$B$9,Paramètres!$A$1:$I$89,5,0)</f>
        <v>2.0572770154103635E-13</v>
      </c>
      <c r="P183" s="14">
        <f t="shared" si="141"/>
        <v>2.8416956338469711E-12</v>
      </c>
      <c r="Q183" s="22">
        <f t="shared" si="162"/>
        <v>5.3075956424674458E-12</v>
      </c>
      <c r="R183" s="62">
        <f t="shared" si="109"/>
        <v>289.40522170385992</v>
      </c>
      <c r="S183" s="62">
        <f ca="1">AVERAGE(OFFSET($R$3,0,0,'Données projet'!$E$9+1,1))-AVERAGE(OFFSET($H$3,0,0,'Données projet'!$E$9+1,1))</f>
        <v>373.32387393685957</v>
      </c>
      <c r="T183" s="62">
        <f t="shared" si="142"/>
        <v>250.47702091764879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2.0260059066486362E-22</v>
      </c>
      <c r="AC183" s="24">
        <f t="shared" si="163"/>
        <v>2.0260059066486362E-22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2.2737367544323206E-13</v>
      </c>
      <c r="AJ183" s="14">
        <f>AI183*VLOOKUP('Données projet'!$B$10,Paramètres!$A$1:$I$89,3,0)*VLOOKUP('Données projet'!$B$10,Paramètres!$A$1:$I$89,5,0)</f>
        <v>2.1636878955177963E-13</v>
      </c>
      <c r="AK183" s="14">
        <f t="shared" si="164"/>
        <v>2.9711872798062348E-12</v>
      </c>
      <c r="AL183" s="22">
        <f t="shared" si="165"/>
        <v>5.5516601541318745E-12</v>
      </c>
      <c r="AM183" s="62">
        <f t="shared" si="113"/>
        <v>289.40522170386021</v>
      </c>
      <c r="AN183" s="62">
        <f ca="1">AVERAGE(OFFSET($AM$3,0,0,'Données projet'!$E$10+1,1))-AVERAGE(OFFSET($H$3,0,0,'Données projet'!$E$10+1,1))</f>
        <v>389.09361178264629</v>
      </c>
      <c r="AO183" s="62">
        <f t="shared" si="144"/>
        <v>260.29028006191822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2.1307993156132137E-22</v>
      </c>
      <c r="AX183" s="23">
        <f t="shared" si="166"/>
        <v>2.1307993156132137E-22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1.7053025658242404E-13</v>
      </c>
      <c r="BE183" s="14">
        <f>BD183*VLOOKUP('Données projet'!$B$11,Paramètres!$A$1:$I$89,3,0)*VLOOKUP('Données projet'!$B$11,Paramètres!$A$1:$I$89,5,0)</f>
        <v>1.3301360013429075E-13</v>
      </c>
      <c r="BF183" s="14">
        <f t="shared" si="167"/>
        <v>1.9329766731057041E-12</v>
      </c>
      <c r="BG183" s="22">
        <f t="shared" si="168"/>
        <v>3.5982663925596575E-12</v>
      </c>
      <c r="BH183" s="62">
        <f t="shared" si="116"/>
        <v>289.40522170385822</v>
      </c>
      <c r="BI183" s="62">
        <f ca="1">AVERAGE(OFFSET($BH$3,0,0,'Données projet'!$E$11+1,1))-AVERAGE(OFFSET($H$3,0,0,'Données projet'!$E$11+1,1))</f>
        <v>306.25520286004314</v>
      </c>
      <c r="BJ183" s="62">
        <f t="shared" si="146"/>
        <v>283.28099819802776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5.6395441472615208E-22</v>
      </c>
      <c r="BS183" s="24">
        <f t="shared" si="169"/>
        <v>5.6395441472615208E-22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2.2737367544323206E-13</v>
      </c>
      <c r="O184" s="14">
        <f>N184*VLOOKUP('Données projet'!$B$9,Paramètres!$A$1:$I$89,3,0)*VLOOKUP('Données projet'!$B$9,Paramètres!$A$1:$I$89,5,0)</f>
        <v>2.0572770154103635E-13</v>
      </c>
      <c r="P184" s="14">
        <f t="shared" si="141"/>
        <v>2.8416956338469711E-12</v>
      </c>
      <c r="Q184" s="22">
        <f t="shared" si="162"/>
        <v>5.3075956424674458E-12</v>
      </c>
      <c r="R184" s="62">
        <f t="shared" si="109"/>
        <v>289.47336565868937</v>
      </c>
      <c r="S184" s="62">
        <f ca="1">AVERAGE(OFFSET($R$3,0,0,'Données projet'!$E$9+1,1))-AVERAGE(OFFSET($H$3,0,0,'Données projet'!$E$9+1,1))</f>
        <v>373.32387393685957</v>
      </c>
      <c r="T184" s="62">
        <f t="shared" si="142"/>
        <v>250.47702091764879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1.43260251531525E-22</v>
      </c>
      <c r="AC184" s="24">
        <f t="shared" si="163"/>
        <v>1.43260251531525E-22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2.2737367544323206E-13</v>
      </c>
      <c r="AJ184" s="14">
        <f>AI184*VLOOKUP('Données projet'!$B$10,Paramètres!$A$1:$I$89,3,0)*VLOOKUP('Données projet'!$B$10,Paramètres!$A$1:$I$89,5,0)</f>
        <v>2.1636878955177963E-13</v>
      </c>
      <c r="AK184" s="14">
        <f t="shared" si="164"/>
        <v>2.9711872798062348E-12</v>
      </c>
      <c r="AL184" s="22">
        <f t="shared" si="165"/>
        <v>5.5516601541318745E-12</v>
      </c>
      <c r="AM184" s="62">
        <f t="shared" si="113"/>
        <v>289.47336565868966</v>
      </c>
      <c r="AN184" s="62">
        <f ca="1">AVERAGE(OFFSET($AM$3,0,0,'Données projet'!$E$10+1,1))-AVERAGE(OFFSET($H$3,0,0,'Données projet'!$E$10+1,1))</f>
        <v>389.09361178264629</v>
      </c>
      <c r="AO184" s="62">
        <f t="shared" si="144"/>
        <v>260.29028006191822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1.506702645417758E-22</v>
      </c>
      <c r="AX184" s="23">
        <f t="shared" si="166"/>
        <v>1.506702645417758E-22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1.7053025658242404E-13</v>
      </c>
      <c r="BE184" s="14">
        <f>BD184*VLOOKUP('Données projet'!$B$11,Paramètres!$A$1:$I$89,3,0)*VLOOKUP('Données projet'!$B$11,Paramètres!$A$1:$I$89,5,0)</f>
        <v>1.3301360013429075E-13</v>
      </c>
      <c r="BF184" s="14">
        <f t="shared" si="167"/>
        <v>1.9329766731057041E-12</v>
      </c>
      <c r="BG184" s="22">
        <f t="shared" si="168"/>
        <v>3.5982663925596575E-12</v>
      </c>
      <c r="BH184" s="62">
        <f t="shared" si="116"/>
        <v>289.47336565868767</v>
      </c>
      <c r="BI184" s="62">
        <f ca="1">AVERAGE(OFFSET($BH$3,0,0,'Données projet'!$E$11+1,1))-AVERAGE(OFFSET($H$3,0,0,'Données projet'!$E$11+1,1))</f>
        <v>306.25520286004314</v>
      </c>
      <c r="BJ184" s="62">
        <f t="shared" si="146"/>
        <v>283.28099819802776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3.987759909329527E-22</v>
      </c>
      <c r="BS184" s="24">
        <f t="shared" si="169"/>
        <v>3.987759909329527E-22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2.2737367544323206E-13</v>
      </c>
      <c r="O185" s="14">
        <f>N185*VLOOKUP('Données projet'!$B$9,Paramètres!$A$1:$I$89,3,0)*VLOOKUP('Données projet'!$B$9,Paramètres!$A$1:$I$89,5,0)</f>
        <v>2.0572770154103635E-13</v>
      </c>
      <c r="P185" s="14">
        <f t="shared" si="141"/>
        <v>2.8416956338469711E-12</v>
      </c>
      <c r="Q185" s="22">
        <f t="shared" si="162"/>
        <v>5.3075956424674458E-12</v>
      </c>
      <c r="R185" s="62">
        <f t="shared" si="109"/>
        <v>289.5403274682497</v>
      </c>
      <c r="S185" s="62">
        <f ca="1">AVERAGE(OFFSET($R$3,0,0,'Données projet'!$E$9+1,1))-AVERAGE(OFFSET($H$3,0,0,'Données projet'!$E$9+1,1))</f>
        <v>373.32387393685957</v>
      </c>
      <c r="T185" s="62">
        <f t="shared" si="142"/>
        <v>250.47702091764879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1.0130029533243181E-22</v>
      </c>
      <c r="AC185" s="24">
        <f t="shared" si="163"/>
        <v>1.0130029533243181E-22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2.2737367544323206E-13</v>
      </c>
      <c r="AJ185" s="14">
        <f>AI185*VLOOKUP('Données projet'!$B$10,Paramètres!$A$1:$I$89,3,0)*VLOOKUP('Données projet'!$B$10,Paramètres!$A$1:$I$89,5,0)</f>
        <v>2.1636878955177963E-13</v>
      </c>
      <c r="AK185" s="14">
        <f t="shared" si="164"/>
        <v>2.9711872798062348E-12</v>
      </c>
      <c r="AL185" s="22">
        <f t="shared" si="165"/>
        <v>5.5516601541318745E-12</v>
      </c>
      <c r="AM185" s="62">
        <f t="shared" si="113"/>
        <v>289.54032746824998</v>
      </c>
      <c r="AN185" s="62">
        <f ca="1">AVERAGE(OFFSET($AM$3,0,0,'Données projet'!$E$10+1,1))-AVERAGE(OFFSET($H$3,0,0,'Données projet'!$E$10+1,1))</f>
        <v>389.09361178264629</v>
      </c>
      <c r="AO185" s="62">
        <f t="shared" si="144"/>
        <v>260.29028006191822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1.0653996578066069E-22</v>
      </c>
      <c r="AX185" s="23">
        <f t="shared" si="166"/>
        <v>1.0653996578066069E-22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1.7053025658242404E-13</v>
      </c>
      <c r="BE185" s="14">
        <f>BD185*VLOOKUP('Données projet'!$B$11,Paramètres!$A$1:$I$89,3,0)*VLOOKUP('Données projet'!$B$11,Paramètres!$A$1:$I$89,5,0)</f>
        <v>1.3301360013429075E-13</v>
      </c>
      <c r="BF185" s="14">
        <f t="shared" si="167"/>
        <v>1.9329766731057041E-12</v>
      </c>
      <c r="BG185" s="22">
        <f t="shared" si="168"/>
        <v>3.5982663925596575E-12</v>
      </c>
      <c r="BH185" s="62">
        <f t="shared" si="116"/>
        <v>289.54032746824799</v>
      </c>
      <c r="BI185" s="62">
        <f ca="1">AVERAGE(OFFSET($BH$3,0,0,'Données projet'!$E$11+1,1))-AVERAGE(OFFSET($H$3,0,0,'Données projet'!$E$11+1,1))</f>
        <v>306.25520286004314</v>
      </c>
      <c r="BJ185" s="62">
        <f t="shared" si="146"/>
        <v>283.28099819802776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2.8197720736307604E-22</v>
      </c>
      <c r="BS185" s="24">
        <f t="shared" si="169"/>
        <v>2.8197720736307604E-22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2.2737367544323206E-13</v>
      </c>
      <c r="O186" s="14">
        <f>N186*VLOOKUP('Données projet'!$B$9,Paramètres!$A$1:$I$89,3,0)*VLOOKUP('Données projet'!$B$9,Paramètres!$A$1:$I$89,5,0)</f>
        <v>2.0572770154103635E-13</v>
      </c>
      <c r="P186" s="14">
        <f t="shared" si="141"/>
        <v>2.8416956338469711E-12</v>
      </c>
      <c r="Q186" s="22">
        <f t="shared" si="162"/>
        <v>5.3075956424674458E-12</v>
      </c>
      <c r="R186" s="62">
        <f t="shared" si="109"/>
        <v>289.60612764011825</v>
      </c>
      <c r="S186" s="62">
        <f ca="1">AVERAGE(OFFSET($R$3,0,0,'Données projet'!$E$9+1,1))-AVERAGE(OFFSET($H$3,0,0,'Données projet'!$E$9+1,1))</f>
        <v>373.32387393685957</v>
      </c>
      <c r="T186" s="62">
        <f t="shared" si="142"/>
        <v>250.47702091764879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7.1630125765762502E-23</v>
      </c>
      <c r="AC186" s="24">
        <f t="shared" si="163"/>
        <v>7.1630125765762502E-23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2.2737367544323206E-13</v>
      </c>
      <c r="AJ186" s="14">
        <f>AI186*VLOOKUP('Données projet'!$B$10,Paramètres!$A$1:$I$89,3,0)*VLOOKUP('Données projet'!$B$10,Paramètres!$A$1:$I$89,5,0)</f>
        <v>2.1636878955177963E-13</v>
      </c>
      <c r="AK186" s="14">
        <f t="shared" si="164"/>
        <v>2.9711872798062348E-12</v>
      </c>
      <c r="AL186" s="22">
        <f t="shared" si="165"/>
        <v>5.5516601541318745E-12</v>
      </c>
      <c r="AM186" s="62">
        <f t="shared" si="113"/>
        <v>289.60612764011853</v>
      </c>
      <c r="AN186" s="62">
        <f ca="1">AVERAGE(OFFSET($AM$3,0,0,'Données projet'!$E$10+1,1))-AVERAGE(OFFSET($H$3,0,0,'Données projet'!$E$10+1,1))</f>
        <v>389.09361178264629</v>
      </c>
      <c r="AO186" s="62">
        <f t="shared" si="144"/>
        <v>260.29028006191822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7.5335132270887899E-23</v>
      </c>
      <c r="AX186" s="23">
        <f t="shared" si="166"/>
        <v>7.5335132270887899E-23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1.7053025658242404E-13</v>
      </c>
      <c r="BE186" s="14">
        <f>BD186*VLOOKUP('Données projet'!$B$11,Paramètres!$A$1:$I$89,3,0)*VLOOKUP('Données projet'!$B$11,Paramètres!$A$1:$I$89,5,0)</f>
        <v>1.3301360013429075E-13</v>
      </c>
      <c r="BF186" s="14">
        <f t="shared" si="167"/>
        <v>1.9329766731057041E-12</v>
      </c>
      <c r="BG186" s="22">
        <f t="shared" si="168"/>
        <v>3.5982663925596575E-12</v>
      </c>
      <c r="BH186" s="62">
        <f t="shared" si="116"/>
        <v>289.60612764011654</v>
      </c>
      <c r="BI186" s="62">
        <f ca="1">AVERAGE(OFFSET($BH$3,0,0,'Données projet'!$E$11+1,1))-AVERAGE(OFFSET($H$3,0,0,'Données projet'!$E$11+1,1))</f>
        <v>306.25520286004314</v>
      </c>
      <c r="BJ186" s="62">
        <f t="shared" si="146"/>
        <v>283.28099819802776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1.9938799546647635E-22</v>
      </c>
      <c r="BS186" s="24">
        <f t="shared" si="169"/>
        <v>1.9938799546647635E-22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2.2737367544323206E-13</v>
      </c>
      <c r="O187" s="14">
        <f>N187*VLOOKUP('Données projet'!$B$9,Paramètres!$A$1:$I$89,3,0)*VLOOKUP('Données projet'!$B$9,Paramètres!$A$1:$I$89,5,0)</f>
        <v>2.0572770154103635E-13</v>
      </c>
      <c r="P187" s="14">
        <f t="shared" si="141"/>
        <v>2.8416956338469711E-12</v>
      </c>
      <c r="Q187" s="22">
        <f t="shared" si="162"/>
        <v>5.3075956424674458E-12</v>
      </c>
      <c r="R187" s="62">
        <f t="shared" si="109"/>
        <v>289.67078632611202</v>
      </c>
      <c r="S187" s="62">
        <f ca="1">AVERAGE(OFFSET($R$3,0,0,'Données projet'!$E$9+1,1))-AVERAGE(OFFSET($H$3,0,0,'Données projet'!$E$9+1,1))</f>
        <v>373.32387393685957</v>
      </c>
      <c r="T187" s="62">
        <f t="shared" si="142"/>
        <v>250.47702091764879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5.0650147666215906E-23</v>
      </c>
      <c r="AC187" s="24">
        <f t="shared" si="163"/>
        <v>5.0650147666215906E-23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2.2737367544323206E-13</v>
      </c>
      <c r="AJ187" s="14">
        <f>AI187*VLOOKUP('Données projet'!$B$10,Paramètres!$A$1:$I$89,3,0)*VLOOKUP('Données projet'!$B$10,Paramètres!$A$1:$I$89,5,0)</f>
        <v>2.1636878955177963E-13</v>
      </c>
      <c r="AK187" s="14">
        <f t="shared" si="164"/>
        <v>2.9711872798062348E-12</v>
      </c>
      <c r="AL187" s="22">
        <f t="shared" si="165"/>
        <v>5.5516601541318745E-12</v>
      </c>
      <c r="AM187" s="62">
        <f t="shared" si="113"/>
        <v>289.67078632611231</v>
      </c>
      <c r="AN187" s="62">
        <f ca="1">AVERAGE(OFFSET($AM$3,0,0,'Données projet'!$E$10+1,1))-AVERAGE(OFFSET($H$3,0,0,'Données projet'!$E$10+1,1))</f>
        <v>389.09361178264629</v>
      </c>
      <c r="AO187" s="62">
        <f t="shared" si="144"/>
        <v>260.29028006191822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5.3269982890330344E-23</v>
      </c>
      <c r="AX187" s="23">
        <f t="shared" si="166"/>
        <v>5.3269982890330344E-23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1.7053025658242404E-13</v>
      </c>
      <c r="BE187" s="14">
        <f>BD187*VLOOKUP('Données projet'!$B$11,Paramètres!$A$1:$I$89,3,0)*VLOOKUP('Données projet'!$B$11,Paramètres!$A$1:$I$89,5,0)</f>
        <v>1.3301360013429075E-13</v>
      </c>
      <c r="BF187" s="14">
        <f t="shared" si="167"/>
        <v>1.9329766731057041E-12</v>
      </c>
      <c r="BG187" s="22">
        <f t="shared" si="168"/>
        <v>3.5982663925596575E-12</v>
      </c>
      <c r="BH187" s="62">
        <f t="shared" si="116"/>
        <v>289.67078632611032</v>
      </c>
      <c r="BI187" s="62">
        <f ca="1">AVERAGE(OFFSET($BH$3,0,0,'Données projet'!$E$11+1,1))-AVERAGE(OFFSET($H$3,0,0,'Données projet'!$E$11+1,1))</f>
        <v>306.25520286004314</v>
      </c>
      <c r="BJ187" s="62">
        <f t="shared" si="146"/>
        <v>283.28099819802776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1.4098860368153802E-22</v>
      </c>
      <c r="BS187" s="24">
        <f t="shared" si="169"/>
        <v>1.4098860368153802E-22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2.2737367544323206E-13</v>
      </c>
      <c r="O188" s="14">
        <f>N188*VLOOKUP('Données projet'!$B$9,Paramètres!$A$1:$I$89,3,0)*VLOOKUP('Données projet'!$B$9,Paramètres!$A$1:$I$89,5,0)</f>
        <v>2.0572770154103635E-13</v>
      </c>
      <c r="P188" s="14">
        <f t="shared" si="141"/>
        <v>2.8416956338469711E-12</v>
      </c>
      <c r="Q188" s="22">
        <f t="shared" si="162"/>
        <v>5.3075956424674458E-12</v>
      </c>
      <c r="R188" s="62">
        <f t="shared" si="109"/>
        <v>289.73432332845903</v>
      </c>
      <c r="S188" s="62">
        <f ca="1">AVERAGE(OFFSET($R$3,0,0,'Données projet'!$E$9+1,1))-AVERAGE(OFFSET($H$3,0,0,'Données projet'!$E$9+1,1))</f>
        <v>373.32387393685957</v>
      </c>
      <c r="T188" s="62">
        <f t="shared" si="142"/>
        <v>250.47702091764879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3.5815062882881251E-23</v>
      </c>
      <c r="AC188" s="24">
        <f t="shared" si="163"/>
        <v>3.5815062882881251E-23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2.2737367544323206E-13</v>
      </c>
      <c r="AJ188" s="14">
        <f>AI188*VLOOKUP('Données projet'!$B$10,Paramètres!$A$1:$I$89,3,0)*VLOOKUP('Données projet'!$B$10,Paramètres!$A$1:$I$89,5,0)</f>
        <v>2.1636878955177963E-13</v>
      </c>
      <c r="AK188" s="14">
        <f t="shared" si="164"/>
        <v>2.9711872798062348E-12</v>
      </c>
      <c r="AL188" s="22">
        <f t="shared" si="165"/>
        <v>5.5516601541318745E-12</v>
      </c>
      <c r="AM188" s="62">
        <f t="shared" si="113"/>
        <v>289.73432332845931</v>
      </c>
      <c r="AN188" s="62">
        <f ca="1">AVERAGE(OFFSET($AM$3,0,0,'Données projet'!$E$10+1,1))-AVERAGE(OFFSET($H$3,0,0,'Données projet'!$E$10+1,1))</f>
        <v>389.09361178264629</v>
      </c>
      <c r="AO188" s="62">
        <f t="shared" si="144"/>
        <v>260.29028006191822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3.7667566135443949E-23</v>
      </c>
      <c r="AX188" s="23">
        <f t="shared" si="166"/>
        <v>3.7667566135443949E-23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1.7053025658242404E-13</v>
      </c>
      <c r="BE188" s="14">
        <f>BD188*VLOOKUP('Données projet'!$B$11,Paramètres!$A$1:$I$89,3,0)*VLOOKUP('Données projet'!$B$11,Paramètres!$A$1:$I$89,5,0)</f>
        <v>1.3301360013429075E-13</v>
      </c>
      <c r="BF188" s="14">
        <f t="shared" si="167"/>
        <v>1.9329766731057041E-12</v>
      </c>
      <c r="BG188" s="22">
        <f t="shared" si="168"/>
        <v>3.5982663925596575E-12</v>
      </c>
      <c r="BH188" s="62">
        <f t="shared" si="116"/>
        <v>289.73432332845732</v>
      </c>
      <c r="BI188" s="62">
        <f ca="1">AVERAGE(OFFSET($BH$3,0,0,'Données projet'!$E$11+1,1))-AVERAGE(OFFSET($H$3,0,0,'Données projet'!$E$11+1,1))</f>
        <v>306.25520286004314</v>
      </c>
      <c r="BJ188" s="62">
        <f t="shared" si="146"/>
        <v>283.28099819802776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9.9693997733238175E-23</v>
      </c>
      <c r="BS188" s="24">
        <f t="shared" si="169"/>
        <v>9.9693997733238175E-23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2.2737367544323206E-13</v>
      </c>
      <c r="O189" s="14">
        <f>N189*VLOOKUP('Données projet'!$B$9,Paramètres!$A$1:$I$89,3,0)*VLOOKUP('Données projet'!$B$9,Paramètres!$A$1:$I$89,5,0)</f>
        <v>2.0572770154103635E-13</v>
      </c>
      <c r="P189" s="14">
        <f t="shared" si="141"/>
        <v>2.8416956338469711E-12</v>
      </c>
      <c r="Q189" s="22">
        <f t="shared" si="162"/>
        <v>5.3075956424674458E-12</v>
      </c>
      <c r="R189" s="62">
        <f t="shared" si="109"/>
        <v>289.79675810586269</v>
      </c>
      <c r="S189" s="62">
        <f ca="1">AVERAGE(OFFSET($R$3,0,0,'Données projet'!$E$9+1,1))-AVERAGE(OFFSET($H$3,0,0,'Données projet'!$E$9+1,1))</f>
        <v>373.32387393685957</v>
      </c>
      <c r="T189" s="62">
        <f t="shared" si="142"/>
        <v>250.47702091764879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2.5325073833107953E-23</v>
      </c>
      <c r="AC189" s="24">
        <f t="shared" si="163"/>
        <v>2.5325073833107953E-23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2.2737367544323206E-13</v>
      </c>
      <c r="AJ189" s="14">
        <f>AI189*VLOOKUP('Données projet'!$B$10,Paramètres!$A$1:$I$89,3,0)*VLOOKUP('Données projet'!$B$10,Paramètres!$A$1:$I$89,5,0)</f>
        <v>2.1636878955177963E-13</v>
      </c>
      <c r="AK189" s="14">
        <f t="shared" si="164"/>
        <v>2.9711872798062348E-12</v>
      </c>
      <c r="AL189" s="22">
        <f t="shared" si="165"/>
        <v>5.5516601541318745E-12</v>
      </c>
      <c r="AM189" s="62">
        <f t="shared" si="113"/>
        <v>289.79675810586298</v>
      </c>
      <c r="AN189" s="62">
        <f ca="1">AVERAGE(OFFSET($AM$3,0,0,'Données projet'!$E$10+1,1))-AVERAGE(OFFSET($H$3,0,0,'Données projet'!$E$10+1,1))</f>
        <v>389.09361178264629</v>
      </c>
      <c r="AO189" s="62">
        <f t="shared" si="144"/>
        <v>260.29028006191822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2.6634991445165172E-23</v>
      </c>
      <c r="AX189" s="23">
        <f t="shared" si="166"/>
        <v>2.6634991445165172E-23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1.7053025658242404E-13</v>
      </c>
      <c r="BE189" s="14">
        <f>BD189*VLOOKUP('Données projet'!$B$11,Paramètres!$A$1:$I$89,3,0)*VLOOKUP('Données projet'!$B$11,Paramètres!$A$1:$I$89,5,0)</f>
        <v>1.3301360013429075E-13</v>
      </c>
      <c r="BF189" s="14">
        <f t="shared" si="167"/>
        <v>1.9329766731057041E-12</v>
      </c>
      <c r="BG189" s="22">
        <f t="shared" si="168"/>
        <v>3.5982663925596575E-12</v>
      </c>
      <c r="BH189" s="62">
        <f t="shared" si="116"/>
        <v>289.79675810586099</v>
      </c>
      <c r="BI189" s="62">
        <f ca="1">AVERAGE(OFFSET($BH$3,0,0,'Données projet'!$E$11+1,1))-AVERAGE(OFFSET($H$3,0,0,'Données projet'!$E$11+1,1))</f>
        <v>306.25520286004314</v>
      </c>
      <c r="BJ189" s="62">
        <f t="shared" si="146"/>
        <v>283.28099819802776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7.049430184076901E-23</v>
      </c>
      <c r="BS189" s="24">
        <f t="shared" si="169"/>
        <v>7.049430184076901E-23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2.2737367544323206E-13</v>
      </c>
      <c r="O190" s="14">
        <f>N190*VLOOKUP('Données projet'!$B$9,Paramètres!$A$1:$I$89,3,0)*VLOOKUP('Données projet'!$B$9,Paramètres!$A$1:$I$89,5,0)</f>
        <v>2.0572770154103635E-13</v>
      </c>
      <c r="P190" s="14">
        <f t="shared" si="141"/>
        <v>2.8416956338469711E-12</v>
      </c>
      <c r="Q190" s="22">
        <f t="shared" si="162"/>
        <v>5.3075956424674458E-12</v>
      </c>
      <c r="R190" s="62">
        <f t="shared" si="109"/>
        <v>289.8581097794617</v>
      </c>
      <c r="S190" s="62">
        <f ca="1">AVERAGE(OFFSET($R$3,0,0,'Données projet'!$E$9+1,1))-AVERAGE(OFFSET($H$3,0,0,'Données projet'!$E$9+1,1))</f>
        <v>373.32387393685957</v>
      </c>
      <c r="T190" s="62">
        <f t="shared" si="142"/>
        <v>250.47702091764879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1.7907531441440626E-23</v>
      </c>
      <c r="AC190" s="24">
        <f t="shared" si="163"/>
        <v>1.7907531441440626E-23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2.2737367544323206E-13</v>
      </c>
      <c r="AJ190" s="14">
        <f>AI190*VLOOKUP('Données projet'!$B$10,Paramètres!$A$1:$I$89,3,0)*VLOOKUP('Données projet'!$B$10,Paramètres!$A$1:$I$89,5,0)</f>
        <v>2.1636878955177963E-13</v>
      </c>
      <c r="AK190" s="14">
        <f t="shared" si="164"/>
        <v>2.9711872798062348E-12</v>
      </c>
      <c r="AL190" s="22">
        <f t="shared" si="165"/>
        <v>5.5516601541318745E-12</v>
      </c>
      <c r="AM190" s="62">
        <f t="shared" si="113"/>
        <v>289.85810977946198</v>
      </c>
      <c r="AN190" s="62">
        <f ca="1">AVERAGE(OFFSET($AM$3,0,0,'Données projet'!$E$10+1,1))-AVERAGE(OFFSET($H$3,0,0,'Données projet'!$E$10+1,1))</f>
        <v>389.09361178264629</v>
      </c>
      <c r="AO190" s="62">
        <f t="shared" si="144"/>
        <v>260.29028006191822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1.8833783067721975E-23</v>
      </c>
      <c r="AX190" s="23">
        <f t="shared" si="166"/>
        <v>1.8833783067721975E-23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1.7053025658242404E-13</v>
      </c>
      <c r="BE190" s="14">
        <f>BD190*VLOOKUP('Données projet'!$B$11,Paramètres!$A$1:$I$89,3,0)*VLOOKUP('Données projet'!$B$11,Paramètres!$A$1:$I$89,5,0)</f>
        <v>1.3301360013429075E-13</v>
      </c>
      <c r="BF190" s="14">
        <f t="shared" si="167"/>
        <v>1.9329766731057041E-12</v>
      </c>
      <c r="BG190" s="22">
        <f t="shared" si="168"/>
        <v>3.5982663925596575E-12</v>
      </c>
      <c r="BH190" s="62">
        <f t="shared" si="116"/>
        <v>289.85810977945999</v>
      </c>
      <c r="BI190" s="62">
        <f ca="1">AVERAGE(OFFSET($BH$3,0,0,'Données projet'!$E$11+1,1))-AVERAGE(OFFSET($H$3,0,0,'Données projet'!$E$11+1,1))</f>
        <v>306.25520286004314</v>
      </c>
      <c r="BJ190" s="62">
        <f t="shared" si="146"/>
        <v>283.28099819802776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4.9846998866619087E-23</v>
      </c>
      <c r="BS190" s="24">
        <f t="shared" si="169"/>
        <v>4.9846998866619087E-23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2.2737367544323206E-13</v>
      </c>
      <c r="O191" s="14">
        <f>N191*VLOOKUP('Données projet'!$B$9,Paramètres!$A$1:$I$89,3,0)*VLOOKUP('Données projet'!$B$9,Paramètres!$A$1:$I$89,5,0)</f>
        <v>2.0572770154103635E-13</v>
      </c>
      <c r="P191" s="14">
        <f t="shared" si="141"/>
        <v>2.8416956338469711E-12</v>
      </c>
      <c r="Q191" s="22">
        <f t="shared" si="162"/>
        <v>5.3075956424674458E-12</v>
      </c>
      <c r="R191" s="62">
        <f t="shared" si="109"/>
        <v>289.91839713868552</v>
      </c>
      <c r="S191" s="62">
        <f ca="1">AVERAGE(OFFSET($R$3,0,0,'Données projet'!$E$9+1,1))-AVERAGE(OFFSET($H$3,0,0,'Données projet'!$E$9+1,1))</f>
        <v>373.32387393685957</v>
      </c>
      <c r="T191" s="62">
        <f t="shared" si="142"/>
        <v>250.47702091764879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1.2662536916553977E-23</v>
      </c>
      <c r="AC191" s="24">
        <f t="shared" si="163"/>
        <v>1.2662536916553977E-23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2.2737367544323206E-13</v>
      </c>
      <c r="AJ191" s="14">
        <f>AI191*VLOOKUP('Données projet'!$B$10,Paramètres!$A$1:$I$89,3,0)*VLOOKUP('Données projet'!$B$10,Paramètres!$A$1:$I$89,5,0)</f>
        <v>2.1636878955177963E-13</v>
      </c>
      <c r="AK191" s="14">
        <f t="shared" si="164"/>
        <v>2.9711872798062348E-12</v>
      </c>
      <c r="AL191" s="22">
        <f t="shared" si="165"/>
        <v>5.5516601541318745E-12</v>
      </c>
      <c r="AM191" s="62">
        <f t="shared" si="113"/>
        <v>289.9183971386858</v>
      </c>
      <c r="AN191" s="62">
        <f ca="1">AVERAGE(OFFSET($AM$3,0,0,'Données projet'!$E$10+1,1))-AVERAGE(OFFSET($H$3,0,0,'Données projet'!$E$10+1,1))</f>
        <v>389.09361178264629</v>
      </c>
      <c r="AO191" s="62">
        <f t="shared" si="144"/>
        <v>260.29028006191822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1.3317495722582586E-23</v>
      </c>
      <c r="AX191" s="23">
        <f t="shared" si="166"/>
        <v>1.3317495722582586E-23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1.7053025658242404E-13</v>
      </c>
      <c r="BE191" s="14">
        <f>BD191*VLOOKUP('Données projet'!$B$11,Paramètres!$A$1:$I$89,3,0)*VLOOKUP('Données projet'!$B$11,Paramètres!$A$1:$I$89,5,0)</f>
        <v>1.3301360013429075E-13</v>
      </c>
      <c r="BF191" s="14">
        <f t="shared" si="167"/>
        <v>1.9329766731057041E-12</v>
      </c>
      <c r="BG191" s="22">
        <f t="shared" si="168"/>
        <v>3.5982663925596575E-12</v>
      </c>
      <c r="BH191" s="62">
        <f t="shared" si="116"/>
        <v>289.91839713868382</v>
      </c>
      <c r="BI191" s="62">
        <f ca="1">AVERAGE(OFFSET($BH$3,0,0,'Données projet'!$E$11+1,1))-AVERAGE(OFFSET($H$3,0,0,'Données projet'!$E$11+1,1))</f>
        <v>306.25520286004314</v>
      </c>
      <c r="BJ191" s="62">
        <f t="shared" si="146"/>
        <v>283.28099819802776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3.5247150920384505E-23</v>
      </c>
      <c r="BS191" s="24">
        <f t="shared" si="169"/>
        <v>3.5247150920384505E-23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2.2737367544323206E-13</v>
      </c>
      <c r="O192" s="14">
        <f>N192*VLOOKUP('Données projet'!$B$9,Paramètres!$A$1:$I$89,3,0)*VLOOKUP('Données projet'!$B$9,Paramètres!$A$1:$I$89,5,0)</f>
        <v>2.0572770154103635E-13</v>
      </c>
      <c r="P192" s="14">
        <f t="shared" si="141"/>
        <v>2.8416956338469711E-12</v>
      </c>
      <c r="Q192" s="22">
        <f t="shared" si="162"/>
        <v>5.3075956424674458E-12</v>
      </c>
      <c r="R192" s="62">
        <f t="shared" si="109"/>
        <v>289.97763864700914</v>
      </c>
      <c r="S192" s="62">
        <f ca="1">AVERAGE(OFFSET($R$3,0,0,'Données projet'!$E$9+1,1))-AVERAGE(OFFSET($H$3,0,0,'Données projet'!$E$9+1,1))</f>
        <v>373.32387393685957</v>
      </c>
      <c r="T192" s="62">
        <f t="shared" si="142"/>
        <v>250.47702091764879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8.9537657207203128E-24</v>
      </c>
      <c r="AC192" s="24">
        <f t="shared" si="163"/>
        <v>8.9537657207203128E-24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2.2737367544323206E-13</v>
      </c>
      <c r="AJ192" s="14">
        <f>AI192*VLOOKUP('Données projet'!$B$10,Paramètres!$A$1:$I$89,3,0)*VLOOKUP('Données projet'!$B$10,Paramètres!$A$1:$I$89,5,0)</f>
        <v>2.1636878955177963E-13</v>
      </c>
      <c r="AK192" s="14">
        <f t="shared" si="164"/>
        <v>2.9711872798062348E-12</v>
      </c>
      <c r="AL192" s="22">
        <f t="shared" si="165"/>
        <v>5.5516601541318745E-12</v>
      </c>
      <c r="AM192" s="62">
        <f t="shared" si="113"/>
        <v>289.97763864700943</v>
      </c>
      <c r="AN192" s="62">
        <f ca="1">AVERAGE(OFFSET($AM$3,0,0,'Données projet'!$E$10+1,1))-AVERAGE(OFFSET($H$3,0,0,'Données projet'!$E$10+1,1))</f>
        <v>389.09361178264629</v>
      </c>
      <c r="AO192" s="62">
        <f t="shared" si="144"/>
        <v>260.29028006191822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9.4168915338609873E-24</v>
      </c>
      <c r="AX192" s="23">
        <f t="shared" si="166"/>
        <v>9.4168915338609873E-24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1.7053025658242404E-13</v>
      </c>
      <c r="BE192" s="14">
        <f>BD192*VLOOKUP('Données projet'!$B$11,Paramètres!$A$1:$I$89,3,0)*VLOOKUP('Données projet'!$B$11,Paramètres!$A$1:$I$89,5,0)</f>
        <v>1.3301360013429075E-13</v>
      </c>
      <c r="BF192" s="14">
        <f t="shared" si="167"/>
        <v>1.9329766731057041E-12</v>
      </c>
      <c r="BG192" s="22">
        <f t="shared" si="168"/>
        <v>3.5982663925596575E-12</v>
      </c>
      <c r="BH192" s="62">
        <f t="shared" si="116"/>
        <v>289.97763864700744</v>
      </c>
      <c r="BI192" s="62">
        <f ca="1">AVERAGE(OFFSET($BH$3,0,0,'Données projet'!$E$11+1,1))-AVERAGE(OFFSET($H$3,0,0,'Données projet'!$E$11+1,1))</f>
        <v>306.25520286004314</v>
      </c>
      <c r="BJ192" s="62">
        <f t="shared" si="146"/>
        <v>283.28099819802776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2.4923499433309544E-23</v>
      </c>
      <c r="BS192" s="24">
        <f t="shared" si="169"/>
        <v>2.4923499433309544E-23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2.2737367544323206E-13</v>
      </c>
      <c r="O193" s="14">
        <f>N193*VLOOKUP('Données projet'!$B$9,Paramètres!$A$1:$I$89,3,0)*VLOOKUP('Données projet'!$B$9,Paramètres!$A$1:$I$89,5,0)</f>
        <v>2.0572770154103635E-13</v>
      </c>
      <c r="P193" s="14">
        <f t="shared" si="141"/>
        <v>2.8416956338469711E-12</v>
      </c>
      <c r="Q193" s="22">
        <f t="shared" si="162"/>
        <v>5.3075956424674458E-12</v>
      </c>
      <c r="R193" s="62">
        <f t="shared" si="109"/>
        <v>290.03585244760757</v>
      </c>
      <c r="S193" s="62">
        <f ca="1">AVERAGE(OFFSET($R$3,0,0,'Données projet'!$E$9+1,1))-AVERAGE(OFFSET($H$3,0,0,'Données projet'!$E$9+1,1))</f>
        <v>373.32387393685957</v>
      </c>
      <c r="T193" s="62">
        <f t="shared" si="142"/>
        <v>250.47702091764879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6.3312684582769883E-24</v>
      </c>
      <c r="AC193" s="24">
        <f t="shared" si="163"/>
        <v>6.3312684582769883E-24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2.2737367544323206E-13</v>
      </c>
      <c r="AJ193" s="14">
        <f>AI193*VLOOKUP('Données projet'!$B$10,Paramètres!$A$1:$I$89,3,0)*VLOOKUP('Données projet'!$B$10,Paramètres!$A$1:$I$89,5,0)</f>
        <v>2.1636878955177963E-13</v>
      </c>
      <c r="AK193" s="14">
        <f t="shared" si="164"/>
        <v>2.9711872798062348E-12</v>
      </c>
      <c r="AL193" s="22">
        <f t="shared" si="165"/>
        <v>5.5516601541318745E-12</v>
      </c>
      <c r="AM193" s="62">
        <f t="shared" si="113"/>
        <v>290.03585244760785</v>
      </c>
      <c r="AN193" s="62">
        <f ca="1">AVERAGE(OFFSET($AM$3,0,0,'Données projet'!$E$10+1,1))-AVERAGE(OFFSET($H$3,0,0,'Données projet'!$E$10+1,1))</f>
        <v>389.09361178264629</v>
      </c>
      <c r="AO193" s="62">
        <f t="shared" si="144"/>
        <v>260.29028006191822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6.6587478612912929E-24</v>
      </c>
      <c r="AX193" s="23">
        <f t="shared" si="166"/>
        <v>6.6587478612912929E-24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1.7053025658242404E-13</v>
      </c>
      <c r="BE193" s="14">
        <f>BD193*VLOOKUP('Données projet'!$B$11,Paramètres!$A$1:$I$89,3,0)*VLOOKUP('Données projet'!$B$11,Paramètres!$A$1:$I$89,5,0)</f>
        <v>1.3301360013429075E-13</v>
      </c>
      <c r="BF193" s="14">
        <f t="shared" si="167"/>
        <v>1.9329766731057041E-12</v>
      </c>
      <c r="BG193" s="22">
        <f t="shared" si="168"/>
        <v>3.5982663925596575E-12</v>
      </c>
      <c r="BH193" s="62">
        <f t="shared" si="116"/>
        <v>290.03585244760586</v>
      </c>
      <c r="BI193" s="62">
        <f ca="1">AVERAGE(OFFSET($BH$3,0,0,'Données projet'!$E$11+1,1))-AVERAGE(OFFSET($H$3,0,0,'Données projet'!$E$11+1,1))</f>
        <v>306.25520286004314</v>
      </c>
      <c r="BJ193" s="62">
        <f t="shared" si="146"/>
        <v>283.28099819802776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1.7623575460192252E-23</v>
      </c>
      <c r="BS193" s="24">
        <f t="shared" si="169"/>
        <v>1.7623575460192252E-23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2.2737367544323206E-13</v>
      </c>
      <c r="O194" s="14">
        <f>N194*VLOOKUP('Données projet'!$B$9,Paramètres!$A$1:$I$89,3,0)*VLOOKUP('Données projet'!$B$9,Paramètres!$A$1:$I$89,5,0)</f>
        <v>2.0572770154103635E-13</v>
      </c>
      <c r="P194" s="14">
        <f t="shared" si="141"/>
        <v>2.8416956338469711E-12</v>
      </c>
      <c r="Q194" s="22">
        <f t="shared" si="162"/>
        <v>5.3075956424674458E-12</v>
      </c>
      <c r="R194" s="62">
        <f t="shared" si="109"/>
        <v>290.09305636891213</v>
      </c>
      <c r="S194" s="62">
        <f ca="1">AVERAGE(OFFSET($R$3,0,0,'Données projet'!$E$9+1,1))-AVERAGE(OFFSET($H$3,0,0,'Données projet'!$E$9+1,1))</f>
        <v>373.32387393685957</v>
      </c>
      <c r="T194" s="62">
        <f t="shared" si="142"/>
        <v>250.47702091764879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4.4768828603601564E-24</v>
      </c>
      <c r="AC194" s="24">
        <f t="shared" si="163"/>
        <v>4.4768828603601564E-24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2.2737367544323206E-13</v>
      </c>
      <c r="AJ194" s="14">
        <f>AI194*VLOOKUP('Données projet'!$B$10,Paramètres!$A$1:$I$89,3,0)*VLOOKUP('Données projet'!$B$10,Paramètres!$A$1:$I$89,5,0)</f>
        <v>2.1636878955177963E-13</v>
      </c>
      <c r="AK194" s="14">
        <f t="shared" si="164"/>
        <v>2.9711872798062348E-12</v>
      </c>
      <c r="AL194" s="22">
        <f t="shared" si="165"/>
        <v>5.5516601541318745E-12</v>
      </c>
      <c r="AM194" s="62">
        <f t="shared" si="113"/>
        <v>290.09305636891241</v>
      </c>
      <c r="AN194" s="62">
        <f ca="1">AVERAGE(OFFSET($AM$3,0,0,'Données projet'!$E$10+1,1))-AVERAGE(OFFSET($H$3,0,0,'Données projet'!$E$10+1,1))</f>
        <v>389.09361178264629</v>
      </c>
      <c r="AO194" s="62">
        <f t="shared" si="144"/>
        <v>260.29028006191822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4.7084457669304937E-24</v>
      </c>
      <c r="AX194" s="23">
        <f t="shared" si="166"/>
        <v>4.7084457669304937E-24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1.7053025658242404E-13</v>
      </c>
      <c r="BE194" s="14">
        <f>BD194*VLOOKUP('Données projet'!$B$11,Paramètres!$A$1:$I$89,3,0)*VLOOKUP('Données projet'!$B$11,Paramètres!$A$1:$I$89,5,0)</f>
        <v>1.3301360013429075E-13</v>
      </c>
      <c r="BF194" s="14">
        <f t="shared" si="167"/>
        <v>1.9329766731057041E-12</v>
      </c>
      <c r="BG194" s="22">
        <f t="shared" si="168"/>
        <v>3.5982663925596575E-12</v>
      </c>
      <c r="BH194" s="62">
        <f t="shared" si="116"/>
        <v>290.09305636891042</v>
      </c>
      <c r="BI194" s="62">
        <f ca="1">AVERAGE(OFFSET($BH$3,0,0,'Données projet'!$E$11+1,1))-AVERAGE(OFFSET($H$3,0,0,'Données projet'!$E$11+1,1))</f>
        <v>306.25520286004314</v>
      </c>
      <c r="BJ194" s="62">
        <f t="shared" si="146"/>
        <v>283.28099819802776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1.2461749716654772E-23</v>
      </c>
      <c r="BS194" s="24">
        <f t="shared" si="169"/>
        <v>1.2461749716654772E-23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2.2737367544323206E-13</v>
      </c>
      <c r="O195" s="14">
        <f>N195*VLOOKUP('Données projet'!$B$9,Paramètres!$A$1:$I$89,3,0)*VLOOKUP('Données projet'!$B$9,Paramètres!$A$1:$I$89,5,0)</f>
        <v>2.0572770154103635E-13</v>
      </c>
      <c r="P195" s="14">
        <f t="shared" si="141"/>
        <v>2.8416956338469711E-12</v>
      </c>
      <c r="Q195" s="22">
        <f t="shared" si="162"/>
        <v>5.3075956424674458E-12</v>
      </c>
      <c r="R195" s="62">
        <f t="shared" ref="R195:R203" si="191">Q195+(I195+J195)*44/12</f>
        <v>290.14926793007095</v>
      </c>
      <c r="S195" s="62">
        <f ca="1">AVERAGE(OFFSET($R$3,0,0,'Données projet'!$E$9+1,1))-AVERAGE(OFFSET($H$3,0,0,'Données projet'!$E$9+1,1))</f>
        <v>373.32387393685957</v>
      </c>
      <c r="T195" s="62">
        <f t="shared" si="142"/>
        <v>250.47702091764879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3.1656342291384941E-24</v>
      </c>
      <c r="AC195" s="24">
        <f t="shared" si="163"/>
        <v>3.1656342291384941E-24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2.2737367544323206E-13</v>
      </c>
      <c r="AJ195" s="14">
        <f>AI195*VLOOKUP('Données projet'!$B$10,Paramètres!$A$1:$I$89,3,0)*VLOOKUP('Données projet'!$B$10,Paramètres!$A$1:$I$89,5,0)</f>
        <v>2.1636878955177963E-13</v>
      </c>
      <c r="AK195" s="14">
        <f t="shared" si="164"/>
        <v>2.9711872798062348E-12</v>
      </c>
      <c r="AL195" s="22">
        <f t="shared" si="165"/>
        <v>5.5516601541318745E-12</v>
      </c>
      <c r="AM195" s="62">
        <f t="shared" si="113"/>
        <v>290.14926793007123</v>
      </c>
      <c r="AN195" s="62">
        <f ca="1">AVERAGE(OFFSET($AM$3,0,0,'Données projet'!$E$10+1,1))-AVERAGE(OFFSET($H$3,0,0,'Données projet'!$E$10+1,1))</f>
        <v>389.09361178264629</v>
      </c>
      <c r="AO195" s="62">
        <f t="shared" si="144"/>
        <v>260.29028006191822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3.3293739306456465E-24</v>
      </c>
      <c r="AX195" s="23">
        <f t="shared" si="166"/>
        <v>3.3293739306456465E-24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1.7053025658242404E-13</v>
      </c>
      <c r="BE195" s="14">
        <f>BD195*VLOOKUP('Données projet'!$B$11,Paramètres!$A$1:$I$89,3,0)*VLOOKUP('Données projet'!$B$11,Paramètres!$A$1:$I$89,5,0)</f>
        <v>1.3301360013429075E-13</v>
      </c>
      <c r="BF195" s="14">
        <f t="shared" si="167"/>
        <v>1.9329766731057041E-12</v>
      </c>
      <c r="BG195" s="22">
        <f t="shared" si="168"/>
        <v>3.5982663925596575E-12</v>
      </c>
      <c r="BH195" s="62">
        <f t="shared" si="116"/>
        <v>290.14926793006924</v>
      </c>
      <c r="BI195" s="62">
        <f ca="1">AVERAGE(OFFSET($BH$3,0,0,'Données projet'!$E$11+1,1))-AVERAGE(OFFSET($H$3,0,0,'Données projet'!$E$11+1,1))</f>
        <v>306.25520286004314</v>
      </c>
      <c r="BJ195" s="62">
        <f t="shared" si="146"/>
        <v>283.28099819802776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8.8117877300961262E-24</v>
      </c>
      <c r="BS195" s="24">
        <f t="shared" si="169"/>
        <v>8.8117877300961262E-24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2.2737367544323206E-13</v>
      </c>
      <c r="O196" s="14">
        <f>N196*VLOOKUP('Données projet'!$B$9,Paramètres!$A$1:$I$89,3,0)*VLOOKUP('Données projet'!$B$9,Paramètres!$A$1:$I$89,5,0)</f>
        <v>2.0572770154103635E-13</v>
      </c>
      <c r="P196" s="14">
        <f t="shared" si="141"/>
        <v>2.8416956338469711E-12</v>
      </c>
      <c r="Q196" s="22">
        <f t="shared" si="162"/>
        <v>5.3075956424674458E-12</v>
      </c>
      <c r="R196" s="62">
        <f t="shared" si="191"/>
        <v>290.2045043463138</v>
      </c>
      <c r="S196" s="62">
        <f ca="1">AVERAGE(OFFSET($R$3,0,0,'Données projet'!$E$9+1,1))-AVERAGE(OFFSET($H$3,0,0,'Données projet'!$E$9+1,1))</f>
        <v>373.32387393685957</v>
      </c>
      <c r="T196" s="62">
        <f t="shared" si="142"/>
        <v>250.47702091764879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2.2384414301800782E-24</v>
      </c>
      <c r="AC196" s="24">
        <f t="shared" si="163"/>
        <v>2.2384414301800782E-24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2.2737367544323206E-13</v>
      </c>
      <c r="AJ196" s="14">
        <f>AI196*VLOOKUP('Données projet'!$B$10,Paramètres!$A$1:$I$89,3,0)*VLOOKUP('Données projet'!$B$10,Paramètres!$A$1:$I$89,5,0)</f>
        <v>2.1636878955177963E-13</v>
      </c>
      <c r="AK196" s="14">
        <f t="shared" si="164"/>
        <v>2.9711872798062348E-12</v>
      </c>
      <c r="AL196" s="22">
        <f t="shared" si="165"/>
        <v>5.5516601541318745E-12</v>
      </c>
      <c r="AM196" s="62">
        <f t="shared" ref="AM196:AM203" si="193">AL196+(AD196+AE196)*44/12</f>
        <v>290.20450434631408</v>
      </c>
      <c r="AN196" s="62">
        <f ca="1">AVERAGE(OFFSET($AM$3,0,0,'Données projet'!$E$10+1,1))-AVERAGE(OFFSET($H$3,0,0,'Données projet'!$E$10+1,1))</f>
        <v>389.09361178264629</v>
      </c>
      <c r="AO196" s="62">
        <f t="shared" si="144"/>
        <v>260.29028006191822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2.3542228834652468E-24</v>
      </c>
      <c r="AX196" s="23">
        <f t="shared" si="166"/>
        <v>2.3542228834652468E-24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1.7053025658242404E-13</v>
      </c>
      <c r="BE196" s="14">
        <f>BD196*VLOOKUP('Données projet'!$B$11,Paramètres!$A$1:$I$89,3,0)*VLOOKUP('Données projet'!$B$11,Paramètres!$A$1:$I$89,5,0)</f>
        <v>1.3301360013429075E-13</v>
      </c>
      <c r="BF196" s="14">
        <f t="shared" si="167"/>
        <v>1.9329766731057041E-12</v>
      </c>
      <c r="BG196" s="22">
        <f t="shared" si="168"/>
        <v>3.5982663925596575E-12</v>
      </c>
      <c r="BH196" s="62">
        <f t="shared" ref="BH196:BH203" si="194">BG196+(AY196+AZ196)*44/12</f>
        <v>290.20450434631209</v>
      </c>
      <c r="BI196" s="62">
        <f ca="1">AVERAGE(OFFSET($BH$3,0,0,'Données projet'!$E$11+1,1))-AVERAGE(OFFSET($H$3,0,0,'Données projet'!$E$11+1,1))</f>
        <v>306.25520286004314</v>
      </c>
      <c r="BJ196" s="62">
        <f t="shared" si="146"/>
        <v>283.28099819802776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6.2308748583273859E-24</v>
      </c>
      <c r="BS196" s="24">
        <f t="shared" si="169"/>
        <v>6.2308748583273859E-24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2.2737367544323206E-13</v>
      </c>
      <c r="O197" s="14">
        <f>N197*VLOOKUP('Données projet'!$B$9,Paramètres!$A$1:$I$89,3,0)*VLOOKUP('Données projet'!$B$9,Paramètres!$A$1:$I$89,5,0)</f>
        <v>2.0572770154103635E-13</v>
      </c>
      <c r="P197" s="14">
        <f t="shared" ref="P197:P203" si="203">EXP(-1.0587+0.8836*LN(O197)+0.284)</f>
        <v>2.8416956338469711E-12</v>
      </c>
      <c r="Q197" s="22">
        <f t="shared" si="162"/>
        <v>5.3075956424674458E-12</v>
      </c>
      <c r="R197" s="62">
        <f t="shared" si="191"/>
        <v>290.25878253422502</v>
      </c>
      <c r="S197" s="62">
        <f ca="1">AVERAGE(OFFSET($R$3,0,0,'Données projet'!$E$9+1,1))-AVERAGE(OFFSET($H$3,0,0,'Données projet'!$E$9+1,1))</f>
        <v>373.32387393685957</v>
      </c>
      <c r="T197" s="62">
        <f t="shared" ref="T197:T203" si="204">$T$3</f>
        <v>250.47702091764879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1.5828171145692471E-24</v>
      </c>
      <c r="AC197" s="24">
        <f t="shared" si="163"/>
        <v>1.5828171145692471E-24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2.2737367544323206E-13</v>
      </c>
      <c r="AJ197" s="14">
        <f>AI197*VLOOKUP('Données projet'!$B$10,Paramètres!$A$1:$I$89,3,0)*VLOOKUP('Données projet'!$B$10,Paramètres!$A$1:$I$89,5,0)</f>
        <v>2.1636878955177963E-13</v>
      </c>
      <c r="AK197" s="14">
        <f t="shared" si="164"/>
        <v>2.9711872798062348E-12</v>
      </c>
      <c r="AL197" s="22">
        <f t="shared" si="165"/>
        <v>5.5516601541318745E-12</v>
      </c>
      <c r="AM197" s="62">
        <f t="shared" si="193"/>
        <v>290.2587825342253</v>
      </c>
      <c r="AN197" s="62">
        <f ca="1">AVERAGE(OFFSET($AM$3,0,0,'Données projet'!$E$10+1,1))-AVERAGE(OFFSET($H$3,0,0,'Données projet'!$E$10+1,1))</f>
        <v>389.09361178264629</v>
      </c>
      <c r="AO197" s="62">
        <f t="shared" ref="AO197:AO203" si="205">$AO$3</f>
        <v>260.29028006191822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1.6646869653228232E-24</v>
      </c>
      <c r="AX197" s="23">
        <f t="shared" si="166"/>
        <v>1.6646869653228232E-24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1.7053025658242404E-13</v>
      </c>
      <c r="BE197" s="14">
        <f>BD197*VLOOKUP('Données projet'!$B$11,Paramètres!$A$1:$I$89,3,0)*VLOOKUP('Données projet'!$B$11,Paramètres!$A$1:$I$89,5,0)</f>
        <v>1.3301360013429075E-13</v>
      </c>
      <c r="BF197" s="14">
        <f t="shared" si="167"/>
        <v>1.9329766731057041E-12</v>
      </c>
      <c r="BG197" s="22">
        <f t="shared" si="168"/>
        <v>3.5982663925596575E-12</v>
      </c>
      <c r="BH197" s="62">
        <f t="shared" si="194"/>
        <v>290.25878253422331</v>
      </c>
      <c r="BI197" s="62">
        <f ca="1">AVERAGE(OFFSET($BH$3,0,0,'Données projet'!$E$11+1,1))-AVERAGE(OFFSET($H$3,0,0,'Données projet'!$E$11+1,1))</f>
        <v>306.25520286004314</v>
      </c>
      <c r="BJ197" s="62">
        <f t="shared" ref="BJ197:BJ203" si="206">$BJ$3</f>
        <v>283.28099819802776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4.4058938650480631E-24</v>
      </c>
      <c r="BS197" s="24">
        <f t="shared" si="169"/>
        <v>4.4058938650480631E-24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2.2737367544323206E-13</v>
      </c>
      <c r="O198" s="14">
        <f>N198*VLOOKUP('Données projet'!$B$9,Paramètres!$A$1:$I$89,3,0)*VLOOKUP('Données projet'!$B$9,Paramètres!$A$1:$I$89,5,0)</f>
        <v>2.0572770154103635E-13</v>
      </c>
      <c r="P198" s="14">
        <f t="shared" si="203"/>
        <v>2.8416956338469711E-12</v>
      </c>
      <c r="Q198" s="22">
        <f t="shared" si="162"/>
        <v>5.3075956424674458E-12</v>
      </c>
      <c r="R198" s="62">
        <f t="shared" si="191"/>
        <v>290.31211911692378</v>
      </c>
      <c r="S198" s="62">
        <f ca="1">AVERAGE(OFFSET($R$3,0,0,'Données projet'!$E$9+1,1))-AVERAGE(OFFSET($H$3,0,0,'Données projet'!$E$9+1,1))</f>
        <v>373.32387393685957</v>
      </c>
      <c r="T198" s="62">
        <f t="shared" si="204"/>
        <v>250.47702091764879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1.1192207150900391E-24</v>
      </c>
      <c r="AC198" s="24">
        <f t="shared" si="163"/>
        <v>1.1192207150900391E-24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2.2737367544323206E-13</v>
      </c>
      <c r="AJ198" s="14">
        <f>AI198*VLOOKUP('Données projet'!$B$10,Paramètres!$A$1:$I$89,3,0)*VLOOKUP('Données projet'!$B$10,Paramètres!$A$1:$I$89,5,0)</f>
        <v>2.1636878955177963E-13</v>
      </c>
      <c r="AK198" s="14">
        <f t="shared" si="164"/>
        <v>2.9711872798062348E-12</v>
      </c>
      <c r="AL198" s="22">
        <f t="shared" si="165"/>
        <v>5.5516601541318745E-12</v>
      </c>
      <c r="AM198" s="62">
        <f t="shared" si="193"/>
        <v>290.31211911692407</v>
      </c>
      <c r="AN198" s="62">
        <f ca="1">AVERAGE(OFFSET($AM$3,0,0,'Données projet'!$E$10+1,1))-AVERAGE(OFFSET($H$3,0,0,'Données projet'!$E$10+1,1))</f>
        <v>389.09361178264629</v>
      </c>
      <c r="AO198" s="62">
        <f t="shared" si="205"/>
        <v>260.29028006191822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1.1771114417326234E-24</v>
      </c>
      <c r="AX198" s="23">
        <f t="shared" si="166"/>
        <v>1.1771114417326234E-24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1.7053025658242404E-13</v>
      </c>
      <c r="BE198" s="14">
        <f>BD198*VLOOKUP('Données projet'!$B$11,Paramètres!$A$1:$I$89,3,0)*VLOOKUP('Données projet'!$B$11,Paramètres!$A$1:$I$89,5,0)</f>
        <v>1.3301360013429075E-13</v>
      </c>
      <c r="BF198" s="14">
        <f t="shared" si="167"/>
        <v>1.9329766731057041E-12</v>
      </c>
      <c r="BG198" s="22">
        <f t="shared" si="168"/>
        <v>3.5982663925596575E-12</v>
      </c>
      <c r="BH198" s="62">
        <f t="shared" si="194"/>
        <v>290.31211911692208</v>
      </c>
      <c r="BI198" s="62">
        <f ca="1">AVERAGE(OFFSET($BH$3,0,0,'Données projet'!$E$11+1,1))-AVERAGE(OFFSET($H$3,0,0,'Données projet'!$E$11+1,1))</f>
        <v>306.25520286004314</v>
      </c>
      <c r="BJ198" s="62">
        <f t="shared" si="206"/>
        <v>283.28099819802776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3.115437429163693E-24</v>
      </c>
      <c r="BS198" s="24">
        <f t="shared" si="169"/>
        <v>3.115437429163693E-24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2.2737367544323206E-13</v>
      </c>
      <c r="O199" s="14">
        <f>N199*VLOOKUP('Données projet'!$B$9,Paramètres!$A$1:$I$89,3,0)*VLOOKUP('Données projet'!$B$9,Paramètres!$A$1:$I$89,5,0)</f>
        <v>2.0572770154103635E-13</v>
      </c>
      <c r="P199" s="14">
        <f t="shared" si="203"/>
        <v>2.8416956338469711E-12</v>
      </c>
      <c r="Q199" s="22">
        <f t="shared" si="162"/>
        <v>5.3075956424674458E-12</v>
      </c>
      <c r="R199" s="62">
        <f t="shared" si="191"/>
        <v>290.36453042915548</v>
      </c>
      <c r="S199" s="62">
        <f ca="1">AVERAGE(OFFSET($R$3,0,0,'Données projet'!$E$9+1,1))-AVERAGE(OFFSET($H$3,0,0,'Données projet'!$E$9+1,1))</f>
        <v>373.32387393685957</v>
      </c>
      <c r="T199" s="62">
        <f t="shared" si="204"/>
        <v>250.47702091764879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7.9140855728462353E-25</v>
      </c>
      <c r="AC199" s="24">
        <f t="shared" si="163"/>
        <v>7.9140855728462353E-25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2.2737367544323206E-13</v>
      </c>
      <c r="AJ199" s="14">
        <f>AI199*VLOOKUP('Données projet'!$B$10,Paramètres!$A$1:$I$89,3,0)*VLOOKUP('Données projet'!$B$10,Paramètres!$A$1:$I$89,5,0)</f>
        <v>2.1636878955177963E-13</v>
      </c>
      <c r="AK199" s="14">
        <f t="shared" si="164"/>
        <v>2.9711872798062348E-12</v>
      </c>
      <c r="AL199" s="22">
        <f t="shared" si="165"/>
        <v>5.5516601541318745E-12</v>
      </c>
      <c r="AM199" s="62">
        <f t="shared" si="193"/>
        <v>290.36453042915576</v>
      </c>
      <c r="AN199" s="62">
        <f ca="1">AVERAGE(OFFSET($AM$3,0,0,'Données projet'!$E$10+1,1))-AVERAGE(OFFSET($H$3,0,0,'Données projet'!$E$10+1,1))</f>
        <v>389.09361178264629</v>
      </c>
      <c r="AO199" s="62">
        <f t="shared" si="205"/>
        <v>260.29028006191822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8.3234348266141162E-25</v>
      </c>
      <c r="AX199" s="23">
        <f t="shared" si="166"/>
        <v>8.3234348266141162E-25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1.7053025658242404E-13</v>
      </c>
      <c r="BE199" s="14">
        <f>BD199*VLOOKUP('Données projet'!$B$11,Paramètres!$A$1:$I$89,3,0)*VLOOKUP('Données projet'!$B$11,Paramètres!$A$1:$I$89,5,0)</f>
        <v>1.3301360013429075E-13</v>
      </c>
      <c r="BF199" s="14">
        <f t="shared" si="167"/>
        <v>1.9329766731057041E-12</v>
      </c>
      <c r="BG199" s="22">
        <f t="shared" si="168"/>
        <v>3.5982663925596575E-12</v>
      </c>
      <c r="BH199" s="62">
        <f t="shared" si="194"/>
        <v>290.36453042915377</v>
      </c>
      <c r="BI199" s="62">
        <f ca="1">AVERAGE(OFFSET($BH$3,0,0,'Données projet'!$E$11+1,1))-AVERAGE(OFFSET($H$3,0,0,'Données projet'!$E$11+1,1))</f>
        <v>306.25520286004314</v>
      </c>
      <c r="BJ199" s="62">
        <f t="shared" si="206"/>
        <v>283.28099819802776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2.2029469325240316E-24</v>
      </c>
      <c r="BS199" s="24">
        <f t="shared" si="169"/>
        <v>2.2029469325240316E-24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2.2737367544323206E-13</v>
      </c>
      <c r="O200" s="14">
        <f>N200*VLOOKUP('Données projet'!$B$9,Paramètres!$A$1:$I$89,3,0)*VLOOKUP('Données projet'!$B$9,Paramètres!$A$1:$I$89,5,0)</f>
        <v>2.0572770154103635E-13</v>
      </c>
      <c r="P200" s="14">
        <f t="shared" si="203"/>
        <v>2.8416956338469711E-12</v>
      </c>
      <c r="Q200" s="22">
        <f t="shared" si="162"/>
        <v>5.3075956424674458E-12</v>
      </c>
      <c r="R200" s="62">
        <f t="shared" si="191"/>
        <v>290.41603252229407</v>
      </c>
      <c r="S200" s="62">
        <f ca="1">AVERAGE(OFFSET($R$3,0,0,'Données projet'!$E$9+1,1))-AVERAGE(OFFSET($H$3,0,0,'Données projet'!$E$9+1,1))</f>
        <v>373.32387393685957</v>
      </c>
      <c r="T200" s="62">
        <f t="shared" si="204"/>
        <v>250.47702091764879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5.5961035754501955E-25</v>
      </c>
      <c r="AC200" s="24">
        <f t="shared" si="163"/>
        <v>5.5961035754501955E-25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2.2737367544323206E-13</v>
      </c>
      <c r="AJ200" s="14">
        <f>AI200*VLOOKUP('Données projet'!$B$10,Paramètres!$A$1:$I$89,3,0)*VLOOKUP('Données projet'!$B$10,Paramètres!$A$1:$I$89,5,0)</f>
        <v>2.1636878955177963E-13</v>
      </c>
      <c r="AK200" s="14">
        <f t="shared" si="164"/>
        <v>2.9711872798062348E-12</v>
      </c>
      <c r="AL200" s="22">
        <f t="shared" si="165"/>
        <v>5.5516601541318745E-12</v>
      </c>
      <c r="AM200" s="62">
        <f t="shared" si="193"/>
        <v>290.41603252229436</v>
      </c>
      <c r="AN200" s="62">
        <f ca="1">AVERAGE(OFFSET($AM$3,0,0,'Données projet'!$E$10+1,1))-AVERAGE(OFFSET($H$3,0,0,'Données projet'!$E$10+1,1))</f>
        <v>389.09361178264629</v>
      </c>
      <c r="AO200" s="62">
        <f t="shared" si="205"/>
        <v>260.29028006191822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5.8855572086631171E-25</v>
      </c>
      <c r="AX200" s="23">
        <f t="shared" si="166"/>
        <v>5.8855572086631171E-25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1.7053025658242404E-13</v>
      </c>
      <c r="BE200" s="14">
        <f>BD200*VLOOKUP('Données projet'!$B$11,Paramètres!$A$1:$I$89,3,0)*VLOOKUP('Données projet'!$B$11,Paramètres!$A$1:$I$89,5,0)</f>
        <v>1.3301360013429075E-13</v>
      </c>
      <c r="BF200" s="14">
        <f t="shared" si="167"/>
        <v>1.9329766731057041E-12</v>
      </c>
      <c r="BG200" s="22">
        <f t="shared" si="168"/>
        <v>3.5982663925596575E-12</v>
      </c>
      <c r="BH200" s="62">
        <f t="shared" si="194"/>
        <v>290.41603252229237</v>
      </c>
      <c r="BI200" s="62">
        <f ca="1">AVERAGE(OFFSET($BH$3,0,0,'Données projet'!$E$11+1,1))-AVERAGE(OFFSET($H$3,0,0,'Données projet'!$E$11+1,1))</f>
        <v>306.25520286004314</v>
      </c>
      <c r="BJ200" s="62">
        <f t="shared" si="206"/>
        <v>283.28099819802776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1.5577187145818465E-24</v>
      </c>
      <c r="BS200" s="24">
        <f t="shared" si="169"/>
        <v>1.5577187145818465E-24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2.2737367544323206E-13</v>
      </c>
      <c r="O201" s="14">
        <f>N201*VLOOKUP('Données projet'!$B$9,Paramètres!$A$1:$I$89,3,0)*VLOOKUP('Données projet'!$B$9,Paramètres!$A$1:$I$89,5,0)</f>
        <v>2.0572770154103635E-13</v>
      </c>
      <c r="P201" s="14">
        <f t="shared" si="203"/>
        <v>2.8416956338469711E-12</v>
      </c>
      <c r="Q201" s="22">
        <f t="shared" si="162"/>
        <v>5.3075956424674458E-12</v>
      </c>
      <c r="R201" s="62">
        <f t="shared" si="191"/>
        <v>290.4666411692582</v>
      </c>
      <c r="S201" s="62">
        <f ca="1">AVERAGE(OFFSET($R$3,0,0,'Données projet'!$E$9+1,1))-AVERAGE(OFFSET($H$3,0,0,'Données projet'!$E$9+1,1))</f>
        <v>373.32387393685957</v>
      </c>
      <c r="T201" s="62">
        <f t="shared" si="204"/>
        <v>250.47702091764879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3.9570427864231177E-25</v>
      </c>
      <c r="AC201" s="24">
        <f t="shared" si="163"/>
        <v>3.9570427864231177E-25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2.2737367544323206E-13</v>
      </c>
      <c r="AJ201" s="14">
        <f>AI201*VLOOKUP('Données projet'!$B$10,Paramètres!$A$1:$I$89,3,0)*VLOOKUP('Données projet'!$B$10,Paramètres!$A$1:$I$89,5,0)</f>
        <v>2.1636878955177963E-13</v>
      </c>
      <c r="AK201" s="14">
        <f t="shared" si="164"/>
        <v>2.9711872798062348E-12</v>
      </c>
      <c r="AL201" s="22">
        <f t="shared" si="165"/>
        <v>5.5516601541318745E-12</v>
      </c>
      <c r="AM201" s="62">
        <f t="shared" si="193"/>
        <v>290.46664116925848</v>
      </c>
      <c r="AN201" s="62">
        <f ca="1">AVERAGE(OFFSET($AM$3,0,0,'Données projet'!$E$10+1,1))-AVERAGE(OFFSET($H$3,0,0,'Données projet'!$E$10+1,1))</f>
        <v>389.09361178264629</v>
      </c>
      <c r="AO201" s="62">
        <f t="shared" si="205"/>
        <v>260.29028006191822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4.1617174133070581E-25</v>
      </c>
      <c r="AX201" s="23">
        <f t="shared" si="166"/>
        <v>4.1617174133070581E-25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1.7053025658242404E-13</v>
      </c>
      <c r="BE201" s="14">
        <f>BD201*VLOOKUP('Données projet'!$B$11,Paramètres!$A$1:$I$89,3,0)*VLOOKUP('Données projet'!$B$11,Paramètres!$A$1:$I$89,5,0)</f>
        <v>1.3301360013429075E-13</v>
      </c>
      <c r="BF201" s="14">
        <f t="shared" si="167"/>
        <v>1.9329766731057041E-12</v>
      </c>
      <c r="BG201" s="22">
        <f t="shared" si="168"/>
        <v>3.5982663925596575E-12</v>
      </c>
      <c r="BH201" s="62">
        <f t="shared" si="194"/>
        <v>290.46664116925649</v>
      </c>
      <c r="BI201" s="62">
        <f ca="1">AVERAGE(OFFSET($BH$3,0,0,'Données projet'!$E$11+1,1))-AVERAGE(OFFSET($H$3,0,0,'Données projet'!$E$11+1,1))</f>
        <v>306.25520286004314</v>
      </c>
      <c r="BJ201" s="62">
        <f t="shared" si="206"/>
        <v>283.28099819802776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1.1014734662620158E-24</v>
      </c>
      <c r="BS201" s="24">
        <f t="shared" si="169"/>
        <v>1.1014734662620158E-24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2.2737367544323206E-13</v>
      </c>
      <c r="O202" s="14">
        <f>N202*VLOOKUP('Données projet'!$B$9,Paramètres!$A$1:$I$89,3,0)*VLOOKUP('Données projet'!$B$9,Paramètres!$A$1:$I$89,5,0)</f>
        <v>2.0572770154103635E-13</v>
      </c>
      <c r="P202" s="14">
        <f t="shared" si="203"/>
        <v>2.8416956338469711E-12</v>
      </c>
      <c r="Q202" s="22">
        <f t="shared" si="162"/>
        <v>5.3075956424674458E-12</v>
      </c>
      <c r="R202" s="62">
        <f t="shared" si="191"/>
        <v>290.51637186934141</v>
      </c>
      <c r="S202" s="62">
        <f ca="1">AVERAGE(OFFSET($R$3,0,0,'Données projet'!$E$9+1,1))-AVERAGE(OFFSET($H$3,0,0,'Données projet'!$E$9+1,1))</f>
        <v>373.32387393685957</v>
      </c>
      <c r="T202" s="62">
        <f t="shared" si="204"/>
        <v>250.47702091764879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2.7980517877250977E-25</v>
      </c>
      <c r="AC202" s="24">
        <f t="shared" si="163"/>
        <v>2.7980517877250977E-25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2.2737367544323206E-13</v>
      </c>
      <c r="AJ202" s="14">
        <f>AI202*VLOOKUP('Données projet'!$B$10,Paramètres!$A$1:$I$89,3,0)*VLOOKUP('Données projet'!$B$10,Paramètres!$A$1:$I$89,5,0)</f>
        <v>2.1636878955177963E-13</v>
      </c>
      <c r="AK202" s="14">
        <f t="shared" si="164"/>
        <v>2.9711872798062348E-12</v>
      </c>
      <c r="AL202" s="22">
        <f t="shared" si="165"/>
        <v>5.5516601541318745E-12</v>
      </c>
      <c r="AM202" s="62">
        <f t="shared" si="193"/>
        <v>290.5163718693417</v>
      </c>
      <c r="AN202" s="62">
        <f ca="1">AVERAGE(OFFSET($AM$3,0,0,'Données projet'!$E$10+1,1))-AVERAGE(OFFSET($H$3,0,0,'Données projet'!$E$10+1,1))</f>
        <v>389.09361178264629</v>
      </c>
      <c r="AO202" s="62">
        <f t="shared" si="205"/>
        <v>260.29028006191822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2.9427786043315585E-25</v>
      </c>
      <c r="AX202" s="23">
        <f t="shared" si="166"/>
        <v>2.9427786043315585E-25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1.7053025658242404E-13</v>
      </c>
      <c r="BE202" s="14">
        <f>BD202*VLOOKUP('Données projet'!$B$11,Paramètres!$A$1:$I$89,3,0)*VLOOKUP('Données projet'!$B$11,Paramètres!$A$1:$I$89,5,0)</f>
        <v>1.3301360013429075E-13</v>
      </c>
      <c r="BF202" s="14">
        <f t="shared" si="167"/>
        <v>1.9329766731057041E-12</v>
      </c>
      <c r="BG202" s="22">
        <f t="shared" si="168"/>
        <v>3.5982663925596575E-12</v>
      </c>
      <c r="BH202" s="62">
        <f t="shared" si="194"/>
        <v>290.51637186933971</v>
      </c>
      <c r="BI202" s="62">
        <f ca="1">AVERAGE(OFFSET($BH$3,0,0,'Données projet'!$E$11+1,1))-AVERAGE(OFFSET($H$3,0,0,'Données projet'!$E$11+1,1))</f>
        <v>306.25520286004314</v>
      </c>
      <c r="BJ202" s="62">
        <f t="shared" si="206"/>
        <v>283.28099819802776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7.7885935729092324E-25</v>
      </c>
      <c r="BS202" s="24">
        <f t="shared" si="169"/>
        <v>7.7885935729092324E-25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2.2737367544323206E-13</v>
      </c>
      <c r="O203" s="14">
        <f>N203*VLOOKUP('Données projet'!$B$9,Paramètres!$A$1:$I$89,3,0)*VLOOKUP('Données projet'!$B$9,Paramètres!$A$1:$I$89,5,0)</f>
        <v>2.0572770154103635E-13</v>
      </c>
      <c r="P203" s="14">
        <f t="shared" si="203"/>
        <v>2.8416956338469711E-12</v>
      </c>
      <c r="Q203" s="22">
        <f t="shared" si="162"/>
        <v>5.3075956424674458E-12</v>
      </c>
      <c r="R203" s="62">
        <f t="shared" si="191"/>
        <v>290.56523985295939</v>
      </c>
      <c r="S203" s="62">
        <f ca="1">AVERAGE(OFFSET($R$3,0,0,'Données projet'!$E$9+1,1))-AVERAGE(OFFSET($H$3,0,0,'Données projet'!$E$9+1,1))</f>
        <v>373.32387393685957</v>
      </c>
      <c r="T203" s="62">
        <f t="shared" si="204"/>
        <v>250.47702091764879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1.9785213932115588E-25</v>
      </c>
      <c r="AC203" s="24">
        <f t="shared" si="163"/>
        <v>1.9785213932115588E-25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2.2737367544323206E-13</v>
      </c>
      <c r="AJ203" s="14">
        <f>AI203*VLOOKUP('Données projet'!$B$10,Paramètres!$A$1:$I$89,3,0)*VLOOKUP('Données projet'!$B$10,Paramètres!$A$1:$I$89,5,0)</f>
        <v>2.1636878955177963E-13</v>
      </c>
      <c r="AK203" s="14">
        <f t="shared" si="164"/>
        <v>2.9711872798062348E-12</v>
      </c>
      <c r="AL203" s="22">
        <f t="shared" si="165"/>
        <v>5.5516601541318745E-12</v>
      </c>
      <c r="AM203" s="62">
        <f t="shared" si="193"/>
        <v>290.56523985295968</v>
      </c>
      <c r="AN203" s="62">
        <f ca="1">AVERAGE(OFFSET($AM$3,0,0,'Données projet'!$E$10+1,1))-AVERAGE(OFFSET($H$3,0,0,'Données projet'!$E$10+1,1))</f>
        <v>389.09361178264629</v>
      </c>
      <c r="AO203" s="62">
        <f t="shared" si="205"/>
        <v>260.29028006191822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2.080858706653529E-25</v>
      </c>
      <c r="AX203" s="23">
        <f t="shared" si="166"/>
        <v>2.080858706653529E-25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1.7053025658242404E-13</v>
      </c>
      <c r="BE203" s="14">
        <f>BD203*VLOOKUP('Données projet'!$B$11,Paramètres!$A$1:$I$89,3,0)*VLOOKUP('Données projet'!$B$11,Paramètres!$A$1:$I$89,5,0)</f>
        <v>1.3301360013429075E-13</v>
      </c>
      <c r="BF203" s="14">
        <f t="shared" si="167"/>
        <v>1.9329766731057041E-12</v>
      </c>
      <c r="BG203" s="22">
        <f t="shared" si="168"/>
        <v>3.5982663925596575E-12</v>
      </c>
      <c r="BH203" s="62">
        <f t="shared" si="194"/>
        <v>290.56523985295769</v>
      </c>
      <c r="BI203" s="62">
        <f ca="1">AVERAGE(OFFSET($BH$3,0,0,'Données projet'!$E$11+1,1))-AVERAGE(OFFSET($H$3,0,0,'Données projet'!$E$11+1,1))</f>
        <v>306.25520286004314</v>
      </c>
      <c r="BJ203" s="62">
        <f t="shared" si="206"/>
        <v>283.28099819802776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5.5073673313100789E-25</v>
      </c>
      <c r="BS203" s="24">
        <f t="shared" si="169"/>
        <v>5.5073673313100789E-25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1.1794938141711815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1.1794938141711815</v>
      </c>
      <c r="BA205" s="88">
        <f>EXP(LN('Données projet'!B88)/'Données projet'!A88)</f>
        <v>1.1966732973638288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9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20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9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1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1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20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9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20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O19" sqref="O1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10" t="s">
        <v>271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2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4.5649999999999995</v>
      </c>
      <c r="C6" s="156">
        <f ca="1">IF(OR('Données projet'!B9="",'Données projet'!C9="",'Données projet'!C9=0%),0,Calculateur!S3)</f>
        <v>373.32387393685957</v>
      </c>
      <c r="D6" s="156">
        <f>IF(OR('Données projet'!B9="",'Données projet'!C9="",'Données projet'!C9=0%),0,Calculateur!T3)</f>
        <v>250.47702091764879</v>
      </c>
      <c r="E6" s="156">
        <f ca="1">MIN(C6,D6)</f>
        <v>250.47702091764879</v>
      </c>
      <c r="F6" s="156">
        <f ca="1">E6*B6</f>
        <v>1143.4276004890667</v>
      </c>
      <c r="G6" s="156">
        <f ca="1">F6*(100%-'Données projet'!$C$24)*(100%-'Données projet'!$C$25)*(100%-'Données projet'!$C$26)*(100%-'Données projet'!$C$27)</f>
        <v>1029.08484044016</v>
      </c>
      <c r="H6" s="157">
        <f>IF(OR('Données projet'!B9="",'Données projet'!C9="",'Données projet'!C9=0%),0,AVERAGE(Calculateur!$AC$3:$AC$33)*B6)</f>
        <v>2.2578101454079156</v>
      </c>
      <c r="I6" s="158">
        <f>H6*(100%-'Données projet'!$C$24)*(100%-'Données projet'!$C$25)*(100%-'Données projet'!$C$26)*(100%-'Données projet'!$C$27)</f>
        <v>2.0320291308671239</v>
      </c>
      <c r="J6" s="159">
        <f>IF(OR('Données projet'!B9="",'Données projet'!C9="",'Données projet'!C9=0%),0,SUM(Calculateur!$V$3:$V$33)*VLOOKUP('Données projet'!$B$9,Paramètres!$A$1:$I$89,9,0)*B6)</f>
        <v>33.096249999999998</v>
      </c>
      <c r="K6" s="160">
        <f>J6*(100%-'Données projet'!$C$24)*(100%-'Données projet'!$C$25)*(100%-'Données projet'!$C$26)*(100%-'Données projet'!$C$27)</f>
        <v>29.786624999999997</v>
      </c>
      <c r="L6" s="161">
        <f ca="1">G6+I6+K6</f>
        <v>1060.9034945710271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Charme</v>
      </c>
      <c r="B7" s="163">
        <f>'Données projet'!D10</f>
        <v>0.31129999999999997</v>
      </c>
      <c r="C7" s="156">
        <f ca="1">IF(OR('Données projet'!B10="",'Données projet'!C10="",'Données projet'!C10=0%),0,Calculateur!AN3)</f>
        <v>389.09361178264629</v>
      </c>
      <c r="D7" s="156">
        <f>IF(OR('Données projet'!B10="",'Données projet'!C10="",'Données projet'!C10=0%),0,Calculateur!AO3)</f>
        <v>260.29028006191822</v>
      </c>
      <c r="E7" s="156">
        <f t="shared" ref="E7:E15" ca="1" si="0">MIN(C7,D7)</f>
        <v>260.29028006191822</v>
      </c>
      <c r="F7" s="156">
        <f t="shared" ref="F7:F15" ca="1" si="1">E7*B7</f>
        <v>81.02836418327513</v>
      </c>
      <c r="G7" s="156">
        <f ca="1">F7*(100%-'Données projet'!$C$24)*(100%-'Données projet'!$C$25)*(100%-'Données projet'!$C$26)*(100%-'Données projet'!$C$27)</f>
        <v>72.925527764947617</v>
      </c>
      <c r="H7" s="164">
        <f>IF(OR('Données projet'!B10="",'Données projet'!C10="",'Données projet'!C10=0%),0,AVERAGE(Calculateur!$AX$3:$AX$33)*B7)</f>
        <v>0.16193010610792205</v>
      </c>
      <c r="I7" s="158">
        <f>H7*(100%-'Données projet'!$C$24)*(100%-'Données projet'!$C$25)*(100%-'Données projet'!$C$26)*(100%-'Données projet'!$C$27)</f>
        <v>0.14573709549712985</v>
      </c>
      <c r="J7" s="159">
        <f>IF(OR('Données projet'!B10="",'Données projet'!C10="",'Données projet'!C10=0%),0,SUM(Calculateur!$AQ$3:$AQ$33)*VLOOKUP('Données projet'!$B$10,Paramètres!$A$1:$I$89,9,0)*B7)</f>
        <v>2.2569249999999998</v>
      </c>
      <c r="K7" s="160">
        <f>J7*(100%-'Données projet'!$C$24)*(100%-'Données projet'!$C$25)*(100%-'Données projet'!$C$26)*(100%-'Données projet'!$C$27)</f>
        <v>2.0312324999999998</v>
      </c>
      <c r="L7" s="161">
        <f t="shared" ref="L7:L15" ca="1" si="2">G7+I7+K7</f>
        <v>75.102497360444744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Merisier</v>
      </c>
      <c r="B8" s="163">
        <f>'Données projet'!D11</f>
        <v>0.31129999999999997</v>
      </c>
      <c r="C8" s="156">
        <f ca="1">IF(OR('Données projet'!B11="",'Données projet'!C11="",'Données projet'!C11=0%),0,Calculateur!BI3)</f>
        <v>306.25520286004314</v>
      </c>
      <c r="D8" s="156">
        <f>IF(OR('Données projet'!B11="",'Données projet'!C11="",'Données projet'!C11=0%),0,Calculateur!BJ3)</f>
        <v>283.28099819802776</v>
      </c>
      <c r="E8" s="156">
        <f t="shared" ca="1" si="0"/>
        <v>283.28099819802776</v>
      </c>
      <c r="F8" s="156">
        <f t="shared" ca="1" si="1"/>
        <v>88.185374739046026</v>
      </c>
      <c r="G8" s="156">
        <f ca="1">F8*(100%-'Données projet'!$C$24)*(100%-'Données projet'!$C$25)*(100%-'Données projet'!$C$26)*(100%-'Données projet'!$C$27)</f>
        <v>79.366837265141427</v>
      </c>
      <c r="H8" s="164">
        <f>IF(OR('Données projet'!B11="",'Données projet'!C11="",'Données projet'!C11=0%),0,AVERAGE(Calculateur!$BS$3:$BS$33)*B8)</f>
        <v>0.79556052419194978</v>
      </c>
      <c r="I8" s="158">
        <f>H8*(100%-'Données projet'!$C$24)*(100%-'Données projet'!$C$25)*(100%-'Données projet'!$C$26)*(100%-'Données projet'!$C$27)</f>
        <v>0.71600447177275484</v>
      </c>
      <c r="J8" s="159">
        <f>IF(OR('Données projet'!B11="",'Données projet'!C11="",'Données projet'!C11=0%),0,SUM(Calculateur!$BL$3:$BL$33)*VLOOKUP('Données projet'!$B$11,Paramètres!$A$1:$I$89,9,0)*B8)</f>
        <v>4.0468999999999999</v>
      </c>
      <c r="K8" s="160">
        <f>J8*(100%-'Données projet'!$C$24)*(100%-'Données projet'!$C$25)*(100%-'Données projet'!$C$26)*(100%-'Données projet'!$C$27)</f>
        <v>3.6422099999999999</v>
      </c>
      <c r="L8" s="161">
        <f t="shared" ca="1" si="2"/>
        <v>83.725051736914182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0.31129999999999997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1312.6413394113879</v>
      </c>
      <c r="G16" s="175">
        <f t="shared" ca="1" si="3"/>
        <v>1181.377205470249</v>
      </c>
      <c r="H16" s="176">
        <f t="shared" si="3"/>
        <v>3.2153007757077874</v>
      </c>
      <c r="I16" s="176">
        <f t="shared" si="3"/>
        <v>2.8937706981370086</v>
      </c>
      <c r="J16" s="177">
        <f t="shared" si="3"/>
        <v>39.400075000000001</v>
      </c>
      <c r="K16" s="177">
        <f t="shared" si="3"/>
        <v>35.460067499999994</v>
      </c>
      <c r="L16" s="178">
        <f t="shared" ca="1" si="3"/>
        <v>1219.7310436683858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2" t="s">
        <v>246</v>
      </c>
      <c r="G17" s="323"/>
      <c r="H17" s="323"/>
      <c r="I17" s="323"/>
      <c r="J17" s="323"/>
      <c r="K17" s="323"/>
      <c r="L17" s="323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4"/>
      <c r="G18" s="324"/>
      <c r="H18" s="324"/>
      <c r="I18" s="324"/>
      <c r="J18" s="324"/>
      <c r="K18" s="324"/>
      <c r="L18" s="324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Charme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Merisier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H6" zoomScale="80" zoomScaleNormal="80" workbookViewId="0">
      <selection activeCell="F118" sqref="F11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10" t="s">
        <v>272</v>
      </c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2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2" t="s">
        <v>315</v>
      </c>
      <c r="I4" s="342"/>
      <c r="K4" s="339" t="s">
        <v>253</v>
      </c>
      <c r="L4" s="340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1" t="s">
        <v>310</v>
      </c>
      <c r="S7" s="332"/>
      <c r="T7" s="332"/>
      <c r="U7" s="332"/>
      <c r="V7" s="333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1025.1465191079303</v>
      </c>
      <c r="U10" s="190">
        <f>'Données projet'!D9</f>
        <v>4.5649999999999995</v>
      </c>
      <c r="V10" s="189">
        <f>U10*T10</f>
        <v>4679.7938597277016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Charme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293.63549671335113</v>
      </c>
      <c r="U11" s="190">
        <f>'Données projet'!D10</f>
        <v>0.31129999999999997</v>
      </c>
      <c r="V11" s="189">
        <f t="shared" ref="V11" si="0">U11*T11</f>
        <v>91.408730126866203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Merisier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1029.718976643228</v>
      </c>
      <c r="U12" s="190">
        <f>'Données projet'!D11</f>
        <v>0.31129999999999997</v>
      </c>
      <c r="V12" s="189">
        <f t="shared" ref="V12:V19" si="1">U12*T12</f>
        <v>320.55151742903683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0.31129999999999997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3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3"/>
      <c r="H16" s="203"/>
      <c r="I16" s="204"/>
      <c r="J16" s="216"/>
      <c r="K16" s="225"/>
      <c r="L16" s="339" t="s">
        <v>254</v>
      </c>
      <c r="M16" s="340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3"/>
      <c r="J17" s="216"/>
      <c r="K17" s="225"/>
      <c r="L17" s="297" t="s">
        <v>289</v>
      </c>
      <c r="M17" s="299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3"/>
      <c r="J18" s="216"/>
      <c r="K18" s="225"/>
      <c r="L18" s="297" t="s">
        <v>255</v>
      </c>
      <c r="M18" s="299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3"/>
      <c r="H19" s="232" t="s">
        <v>178</v>
      </c>
      <c r="I19" s="232" t="s">
        <v>287</v>
      </c>
      <c r="J19" s="260"/>
      <c r="K19" s="183"/>
      <c r="L19" s="339" t="s">
        <v>288</v>
      </c>
      <c r="M19" s="340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3"/>
      <c r="H20" s="203">
        <v>1</v>
      </c>
      <c r="I20" s="204">
        <v>4458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v>4458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v>4458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8</v>
      </c>
      <c r="C23" s="206">
        <v>2</v>
      </c>
      <c r="D23" s="194">
        <f>B23*C23</f>
        <v>16</v>
      </c>
      <c r="E23" s="206"/>
      <c r="F23" s="261"/>
      <c r="H23" s="203">
        <v>4</v>
      </c>
      <c r="I23" s="204">
        <v>4458</v>
      </c>
      <c r="K23" s="225"/>
      <c r="L23" s="341" t="s">
        <v>260</v>
      </c>
      <c r="M23" s="341"/>
      <c r="N23" s="341"/>
      <c r="O23" s="25"/>
      <c r="P23" s="25"/>
      <c r="Q23" s="265"/>
      <c r="R23" s="25"/>
      <c r="S23" s="185" t="s">
        <v>264</v>
      </c>
      <c r="T23" s="33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-102546.08568937721</v>
      </c>
      <c r="U23" s="336"/>
      <c r="V23" s="336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21</v>
      </c>
      <c r="C24" s="206">
        <v>3</v>
      </c>
      <c r="D24" s="194">
        <f t="shared" ref="D24:D42" si="2">B24*C24</f>
        <v>63</v>
      </c>
      <c r="E24" s="206"/>
      <c r="F24" s="264"/>
      <c r="H24" s="203">
        <v>5</v>
      </c>
      <c r="I24" s="204">
        <v>4458</v>
      </c>
      <c r="K24" s="225"/>
      <c r="O24" s="25"/>
      <c r="P24" s="25"/>
      <c r="Q24" s="265"/>
      <c r="R24" s="25"/>
      <c r="S24" s="185" t="s">
        <v>261</v>
      </c>
      <c r="T24" s="33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7"/>
      <c r="V24" s="337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40</v>
      </c>
      <c r="B25" s="193">
        <f>'Données projet'!D38</f>
        <v>42</v>
      </c>
      <c r="C25" s="206">
        <v>6</v>
      </c>
      <c r="D25" s="194">
        <f t="shared" si="2"/>
        <v>252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8">
        <f ca="1">T23-T24</f>
        <v>-102546.08568937721</v>
      </c>
      <c r="U25" s="338"/>
      <c r="V25" s="338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50</v>
      </c>
      <c r="B26" s="193">
        <f>'Données projet'!D39</f>
        <v>42</v>
      </c>
      <c r="C26" s="206">
        <v>20</v>
      </c>
      <c r="D26" s="194">
        <f t="shared" si="2"/>
        <v>840</v>
      </c>
      <c r="E26" s="206"/>
      <c r="F26" s="264"/>
      <c r="G26" s="259"/>
      <c r="H26" s="203"/>
      <c r="I26" s="204"/>
      <c r="K26" s="225"/>
      <c r="L26" s="325" t="s">
        <v>258</v>
      </c>
      <c r="M26" s="326"/>
      <c r="N26" s="326"/>
      <c r="O26" s="326"/>
      <c r="P26" s="327"/>
      <c r="Q26" s="265"/>
      <c r="R26" s="25"/>
      <c r="S26" s="198" t="s">
        <v>265</v>
      </c>
      <c r="T26" s="335" t="str">
        <f ca="1">IF(T25&lt;0,"Votre projet est additionnel","Votre projet n'est pas additionnel")</f>
        <v>Votre projet est additionnel</v>
      </c>
      <c r="U26" s="335"/>
      <c r="V26" s="33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60</v>
      </c>
      <c r="B27" s="193">
        <f>'Données projet'!D40</f>
        <v>42</v>
      </c>
      <c r="C27" s="206">
        <v>35</v>
      </c>
      <c r="D27" s="194">
        <f t="shared" si="2"/>
        <v>1470</v>
      </c>
      <c r="E27" s="206"/>
      <c r="F27" s="264"/>
      <c r="G27" s="259"/>
      <c r="H27" s="203"/>
      <c r="I27" s="204"/>
      <c r="K27" s="225"/>
      <c r="L27" s="328"/>
      <c r="M27" s="329"/>
      <c r="N27" s="329"/>
      <c r="O27" s="329"/>
      <c r="P27" s="330"/>
      <c r="Q27" s="265"/>
      <c r="R27" s="25"/>
      <c r="S27" s="334" t="s">
        <v>267</v>
      </c>
      <c r="T27" s="334"/>
      <c r="U27" s="334"/>
      <c r="V27" s="33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70</v>
      </c>
      <c r="B28" s="193">
        <f>'Données projet'!D41</f>
        <v>42</v>
      </c>
      <c r="C28" s="206">
        <v>55</v>
      </c>
      <c r="D28" s="194">
        <f t="shared" si="2"/>
        <v>2310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80</v>
      </c>
      <c r="B29" s="193">
        <f>'Données projet'!D42</f>
        <v>42</v>
      </c>
      <c r="C29" s="206">
        <v>75</v>
      </c>
      <c r="D29" s="194">
        <f t="shared" si="2"/>
        <v>3150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90</v>
      </c>
      <c r="B30" s="193">
        <f>'Données projet'!D43</f>
        <v>42</v>
      </c>
      <c r="C30" s="206">
        <v>100</v>
      </c>
      <c r="D30" s="194">
        <f t="shared" si="2"/>
        <v>4200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100</v>
      </c>
      <c r="B31" s="193">
        <f>'Données projet'!D44</f>
        <v>303</v>
      </c>
      <c r="C31" s="206">
        <v>130</v>
      </c>
      <c r="D31" s="194">
        <f t="shared" si="2"/>
        <v>39390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Charme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8</v>
      </c>
      <c r="C54" s="204">
        <v>1</v>
      </c>
      <c r="D54" s="191">
        <f>B54*C54</f>
        <v>8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21</v>
      </c>
      <c r="C55" s="204">
        <v>3</v>
      </c>
      <c r="D55" s="191">
        <f t="shared" ref="D55:D73" si="4">B55*C55</f>
        <v>63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40</v>
      </c>
      <c r="B56" s="193">
        <f>'Données projet'!D64</f>
        <v>42</v>
      </c>
      <c r="C56" s="204">
        <v>5</v>
      </c>
      <c r="D56" s="191">
        <f t="shared" si="4"/>
        <v>210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50</v>
      </c>
      <c r="B57" s="193">
        <f>'Données projet'!D65</f>
        <v>42</v>
      </c>
      <c r="C57" s="204">
        <v>8</v>
      </c>
      <c r="D57" s="191">
        <f t="shared" si="4"/>
        <v>336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60</v>
      </c>
      <c r="B58" s="193">
        <f>'Données projet'!D66</f>
        <v>42</v>
      </c>
      <c r="C58" s="204">
        <v>10</v>
      </c>
      <c r="D58" s="191">
        <f t="shared" si="4"/>
        <v>420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70</v>
      </c>
      <c r="B59" s="193">
        <f>'Données projet'!D67</f>
        <v>42</v>
      </c>
      <c r="C59" s="204">
        <v>12</v>
      </c>
      <c r="D59" s="191">
        <f t="shared" si="4"/>
        <v>504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80</v>
      </c>
      <c r="B60" s="193">
        <f>'Données projet'!D68</f>
        <v>42</v>
      </c>
      <c r="C60" s="204">
        <v>15</v>
      </c>
      <c r="D60" s="191">
        <f t="shared" si="4"/>
        <v>630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90</v>
      </c>
      <c r="B61" s="193">
        <f>'Données projet'!D69</f>
        <v>42</v>
      </c>
      <c r="C61" s="204">
        <v>20</v>
      </c>
      <c r="D61" s="191">
        <f t="shared" si="4"/>
        <v>840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100</v>
      </c>
      <c r="B62" s="193">
        <f>'Données projet'!D70</f>
        <v>303</v>
      </c>
      <c r="C62" s="204">
        <v>35</v>
      </c>
      <c r="D62" s="191">
        <f t="shared" si="4"/>
        <v>10605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Merisier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25</v>
      </c>
      <c r="B85" s="193">
        <f>'Données projet'!D88</f>
        <v>28</v>
      </c>
      <c r="C85" s="204">
        <v>1</v>
      </c>
      <c r="D85" s="191">
        <f>B85*C85</f>
        <v>28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24</v>
      </c>
      <c r="C86" s="204">
        <v>5</v>
      </c>
      <c r="D86" s="191">
        <f t="shared" ref="D86:D104" si="6">B86*C86</f>
        <v>120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40</v>
      </c>
      <c r="B87" s="193">
        <f>'Données projet'!D90</f>
        <v>32</v>
      </c>
      <c r="C87" s="204">
        <v>10</v>
      </c>
      <c r="D87" s="191">
        <f t="shared" si="6"/>
        <v>320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50</v>
      </c>
      <c r="B88" s="193">
        <f>'Données projet'!D91</f>
        <v>30</v>
      </c>
      <c r="C88" s="204">
        <v>30</v>
      </c>
      <c r="D88" s="191">
        <f t="shared" si="6"/>
        <v>900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60</v>
      </c>
      <c r="B89" s="193">
        <f>'Données projet'!D92</f>
        <v>27</v>
      </c>
      <c r="C89" s="204">
        <v>50</v>
      </c>
      <c r="D89" s="191">
        <f t="shared" si="6"/>
        <v>1350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75</v>
      </c>
      <c r="B90" s="193">
        <f>'Données projet'!D93</f>
        <v>286</v>
      </c>
      <c r="C90" s="204">
        <v>70</v>
      </c>
      <c r="D90" s="191">
        <f t="shared" si="6"/>
        <v>20020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str">
        <f>IF(O108+1&lt;=MIN('Données projet'!$E$9:$E$18),O108+1,"STOP")</f>
        <v>STOP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Baptiste DUBOIS</cp:lastModifiedBy>
  <dcterms:created xsi:type="dcterms:W3CDTF">2021-02-01T08:22:39Z</dcterms:created>
  <dcterms:modified xsi:type="dcterms:W3CDTF">2024-09-09T13:18:10Z</dcterms:modified>
</cp:coreProperties>
</file>