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Naudet_Gouise (03)\Dossier d_instruction\"/>
    </mc:Choice>
  </mc:AlternateContent>
  <xr:revisionPtr revIDLastSave="0" documentId="13_ncr:1_{000B7F67-4D86-4B10-A592-FA4F7A069CD0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<sst xmlns="http://schemas.openxmlformats.org/spreadsheetml/2006/main" count="1173" uniqueCount="326">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</sst>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22" sqref="E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4.4779999999999998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12</v>
      </c>
      <c r="C9" s="264">
        <v>4.8076923076923071E-3</v>
      </c>
      <c r="D9" s="33">
        <f t="shared" ref="D9:D18" si="0">C9*$C$5</f>
        <v>2.1528846153846148E-2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44</v>
      </c>
      <c r="C10" s="264">
        <v>0.99519230769230771</v>
      </c>
      <c r="D10" s="33">
        <f t="shared" si="0"/>
        <v>4.4564711538461541</v>
      </c>
      <c r="E10" s="265">
        <v>45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4.4780000000000006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Robinier faux-acacia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5</v>
      </c>
      <c r="B62" s="261">
        <v>41</v>
      </c>
      <c r="C62" s="261">
        <v>1</v>
      </c>
      <c r="D62" s="261">
        <v>8</v>
      </c>
      <c r="E62" s="260"/>
      <c r="F62" s="260"/>
      <c r="G62" s="260"/>
      <c r="H62" s="260">
        <v>1</v>
      </c>
      <c r="I62" s="53">
        <f>IFERROR(B62/A62,"")</f>
        <v>8.1999999999999993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10</v>
      </c>
      <c r="B63" s="261">
        <v>121</v>
      </c>
      <c r="C63" s="261">
        <v>2</v>
      </c>
      <c r="D63" s="261">
        <v>37</v>
      </c>
      <c r="E63" s="260"/>
      <c r="F63" s="260"/>
      <c r="G63" s="260"/>
      <c r="H63" s="260">
        <v>1</v>
      </c>
      <c r="I63" s="49">
        <f>IF(A63&lt;&gt;0,(B63-(B62-D62))/(A63-A62),"")</f>
        <v>17.600000000000001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15</v>
      </c>
      <c r="B64" s="261">
        <v>170</v>
      </c>
      <c r="C64" s="261">
        <v>3</v>
      </c>
      <c r="D64" s="261">
        <v>29</v>
      </c>
      <c r="E64" s="260"/>
      <c r="F64" s="260"/>
      <c r="G64" s="260"/>
      <c r="H64" s="260">
        <v>1</v>
      </c>
      <c r="I64" s="49">
        <f>IF(A64&lt;&gt;0,(B64-(B63-D63))/(A64-A63),"")</f>
        <v>17.2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20</v>
      </c>
      <c r="B65" s="261">
        <v>217</v>
      </c>
      <c r="C65" s="261">
        <v>4</v>
      </c>
      <c r="D65" s="261">
        <v>23</v>
      </c>
      <c r="E65" s="260"/>
      <c r="F65" s="260"/>
      <c r="G65" s="260"/>
      <c r="H65" s="260">
        <v>1</v>
      </c>
      <c r="I65" s="49">
        <f>IF(A65&lt;&gt;0,(B65-(B64-D64))/(A65-A64),"")</f>
        <v>15.2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25</v>
      </c>
      <c r="B66" s="261">
        <v>259</v>
      </c>
      <c r="C66" s="261">
        <v>5</v>
      </c>
      <c r="D66" s="261">
        <v>18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30</v>
      </c>
      <c r="B67" s="261">
        <v>294</v>
      </c>
      <c r="C67" s="261">
        <v>6</v>
      </c>
      <c r="D67" s="261">
        <v>14</v>
      </c>
      <c r="E67" s="260"/>
      <c r="F67" s="260"/>
      <c r="G67" s="260"/>
      <c r="H67" s="260">
        <v>1</v>
      </c>
      <c r="I67" s="49">
        <f t="shared" si="2"/>
        <v>10.6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35</v>
      </c>
      <c r="B68" s="261">
        <v>323</v>
      </c>
      <c r="C68" s="261">
        <v>7</v>
      </c>
      <c r="D68" s="261">
        <v>11</v>
      </c>
      <c r="E68" s="260">
        <v>1</v>
      </c>
      <c r="F68" s="260"/>
      <c r="G68" s="260"/>
      <c r="H68" s="260"/>
      <c r="I68" s="49">
        <f t="shared" si="2"/>
        <v>8.6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40</v>
      </c>
      <c r="B69" s="261">
        <v>350</v>
      </c>
      <c r="C69" s="261">
        <v>8</v>
      </c>
      <c r="D69" s="261">
        <v>9</v>
      </c>
      <c r="E69" s="260">
        <v>1</v>
      </c>
      <c r="F69" s="260"/>
      <c r="G69" s="260"/>
      <c r="H69" s="260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45</v>
      </c>
      <c r="B70" s="261">
        <v>378</v>
      </c>
      <c r="C70" s="261">
        <v>9</v>
      </c>
      <c r="D70" s="261">
        <v>9</v>
      </c>
      <c r="E70" s="260">
        <v>1</v>
      </c>
      <c r="F70" s="260"/>
      <c r="G70" s="260"/>
      <c r="H70" s="260"/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5" sqref="C2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pubescent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Robinier faux-acacia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588.81597636287211</v>
      </c>
      <c r="T3" s="59">
        <f>IF('Données projet'!E9&gt;30,$R$33-$H$33,LOOKUP('Données projet'!$E$9,$A$3:$A$203,R3:R203)-LOOKUP('Données projet'!$E$9,$A$3:$A$203,$H$3:$H$203))</f>
        <v>308.54448803271003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436.4497226650281</v>
      </c>
      <c r="AO3" s="59">
        <f>IF('Données projet'!E10&gt;30,$AM$33-$H$33,LOOKUP('Données projet'!$E$10,$A$3:$A$203,AM3:AM203)-LOOKUP('Données projet'!$E$10,$A$3:$A$203,$H$3:$H$203))</f>
        <v>611.43967996341871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1.1900619912200492</v>
      </c>
      <c r="P4" s="13">
        <f>EXP(-1.0587+0.8836*LN(O4)+0.284)</f>
        <v>0.53743426225495639</v>
      </c>
      <c r="Q4" s="20">
        <f t="shared" ref="Q4:Q34" si="2">(O4+P4)*0.475*44/12</f>
        <v>3.0087226414689678</v>
      </c>
      <c r="R4" s="59">
        <f t="shared" si="0"/>
        <v>260.89761153035784</v>
      </c>
      <c r="S4" s="59">
        <f ca="1">AVERAGE(OFFSET($R$3,0,0,'Données projet'!$E$9+1,1))-AVERAGE(OFFSET($H$3,0,0,'Données projet'!$E$9+1,1))</f>
        <v>588.81597636287211</v>
      </c>
      <c r="T4" s="59">
        <f>$T$3</f>
        <v>308.54448803271003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8.1999999999999993</v>
      </c>
      <c r="AI4" s="13">
        <f>IF('Données projet'!$A$62&gt;35,AI3+AH4-AQ3,IF(A4&lt;'Données projet'!$A$62,$AF$205^A4,IF(A4='Données projet'!$A$62,'Données projet'!$B$62,AI3+AH4-AQ3)))</f>
        <v>2.1016324782757847</v>
      </c>
      <c r="AJ4" s="13">
        <f>AI4*VLOOKUP('Données projet'!$B$10,Paramètres!$A$1:$I$89,3,0)*VLOOKUP('Données projet'!$B$10,Paramètres!$A$1:$I$89,5,0)</f>
        <v>1.9015570663439298</v>
      </c>
      <c r="AK4" s="13">
        <f>EXP(-1.0587+0.8836*LN(AJ4)+0.284)</f>
        <v>0.81315455339418119</v>
      </c>
      <c r="AL4" s="20">
        <f t="shared" ref="AL4:AL67" si="4">(AJ4+AK4)*0.475*44/12</f>
        <v>4.7281227377105433</v>
      </c>
      <c r="AM4" s="59">
        <f t="shared" ref="AM4:AM67" si="5">AL4+(AD4+AE4)*44/12</f>
        <v>262.61701162659938</v>
      </c>
      <c r="AN4" s="59">
        <f ca="1">AVERAGE(OFFSET($AM$3,0,0,'Données projet'!$E$10+1,1))-AVERAGE(OFFSET($H$3,0,0,'Données projet'!$E$10+1,1))</f>
        <v>436.4497226650281</v>
      </c>
      <c r="AO4" s="59">
        <f>$AO$3</f>
        <v>611.43967996341871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1.3966938293359255</v>
      </c>
      <c r="P5" s="13">
        <f t="shared" ref="P5:P68" si="33">EXP(-1.0587+0.8836*LN(O5)+0.284)</f>
        <v>0.61910384026868615</v>
      </c>
      <c r="Q5" s="20">
        <f t="shared" si="2"/>
        <v>3.5108476078946986</v>
      </c>
      <c r="R5" s="59">
        <f t="shared" si="0"/>
        <v>262.62195871900582</v>
      </c>
      <c r="S5" s="59">
        <f ca="1">AVERAGE(OFFSET($R$3,0,0,'Données projet'!$E$9+1,1))-AVERAGE(OFFSET($H$3,0,0,'Données projet'!$E$9+1,1))</f>
        <v>588.81597636287211</v>
      </c>
      <c r="T5" s="59">
        <f t="shared" ref="T5:T68" si="34">$T$3</f>
        <v>308.54448803271003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8.1999999999999993</v>
      </c>
      <c r="AI5" s="13">
        <f>IF('Données projet'!$A$62&gt;35,AI4+AH5-AQ4,IF(A5&lt;'Données projet'!$A$62,$AF$205^A5,IF(A5='Données projet'!$A$62,'Données projet'!$B$62,AI4+AH5-AQ4)))</f>
        <v>4.4168590737436171</v>
      </c>
      <c r="AJ5" s="13">
        <f>AI5*VLOOKUP('Données projet'!$B$10,Paramètres!$A$1:$I$89,3,0)*VLOOKUP('Données projet'!$B$10,Paramètres!$A$1:$I$89,5,0)</f>
        <v>3.9963740899232247</v>
      </c>
      <c r="AK5" s="13">
        <f t="shared" ref="AK5:AK68" si="35">EXP(-1.0587+0.8836*LN(AJ5)+0.284)</f>
        <v>1.567415948479109</v>
      </c>
      <c r="AL5" s="20">
        <f t="shared" si="4"/>
        <v>9.6902676502173968</v>
      </c>
      <c r="AM5" s="59">
        <f t="shared" si="5"/>
        <v>268.80137876132852</v>
      </c>
      <c r="AN5" s="59">
        <f ca="1">AVERAGE(OFFSET($AM$3,0,0,'Données projet'!$E$10+1,1))-AVERAGE(OFFSET($H$3,0,0,'Données projet'!$E$10+1,1))</f>
        <v>436.4497226650281</v>
      </c>
      <c r="AO5" s="59">
        <f t="shared" ref="AO5:AO68" si="36">$AO$3</f>
        <v>611.43967996341871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1.6392033921738332</v>
      </c>
      <c r="P6" s="13">
        <f t="shared" si="33"/>
        <v>0.71318408958006496</v>
      </c>
      <c r="Q6" s="20">
        <f t="shared" si="2"/>
        <v>4.0970748640547061</v>
      </c>
      <c r="R6" s="59">
        <f t="shared" si="0"/>
        <v>264.43040819738803</v>
      </c>
      <c r="S6" s="59">
        <f ca="1">AVERAGE(OFFSET($R$3,0,0,'Données projet'!$E$9+1,1))-AVERAGE(OFFSET($H$3,0,0,'Données projet'!$E$9+1,1))</f>
        <v>588.81597636287211</v>
      </c>
      <c r="T6" s="59">
        <f t="shared" si="34"/>
        <v>308.54448803271003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8.1999999999999993</v>
      </c>
      <c r="AI6" s="13">
        <f>IF('Données projet'!$A$62&gt;35,AI5+AH6-AQ5,IF(A6&lt;'Données projet'!$A$62,$AF$205^A6,IF(A6='Données projet'!$A$62,'Données projet'!$B$62,AI5+AH6-AQ5)))</f>
        <v>9.282614481346684</v>
      </c>
      <c r="AJ6" s="13">
        <f>AI6*VLOOKUP('Données projet'!$B$10,Paramètres!$A$1:$I$89,3,0)*VLOOKUP('Données projet'!$B$10,Paramètres!$A$1:$I$89,5,0)</f>
        <v>8.3989095827224798</v>
      </c>
      <c r="AK6" s="13">
        <f t="shared" si="35"/>
        <v>3.0213109491815406</v>
      </c>
      <c r="AL6" s="20">
        <f t="shared" si="4"/>
        <v>19.890217426399502</v>
      </c>
      <c r="AM6" s="59">
        <f t="shared" si="5"/>
        <v>280.2235507597328</v>
      </c>
      <c r="AN6" s="59">
        <f ca="1">AVERAGE(OFFSET($AM$3,0,0,'Données projet'!$E$10+1,1))-AVERAGE(OFFSET($H$3,0,0,'Données projet'!$E$10+1,1))</f>
        <v>436.4497226650281</v>
      </c>
      <c r="AO6" s="59">
        <f t="shared" si="36"/>
        <v>611.43967996341871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1.9238201705178017</v>
      </c>
      <c r="P7" s="13">
        <f t="shared" si="33"/>
        <v>0.82156096045116445</v>
      </c>
      <c r="Q7" s="20">
        <f t="shared" si="2"/>
        <v>4.7815388031042829</v>
      </c>
      <c r="R7" s="59">
        <f t="shared" si="0"/>
        <v>266.33709435865984</v>
      </c>
      <c r="S7" s="59">
        <f ca="1">AVERAGE(OFFSET($R$3,0,0,'Données projet'!$E$9+1,1))-AVERAGE(OFFSET($H$3,0,0,'Données projet'!$E$9+1,1))</f>
        <v>588.81597636287211</v>
      </c>
      <c r="T7" s="59">
        <f t="shared" si="34"/>
        <v>308.54448803271003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8.1999999999999993</v>
      </c>
      <c r="AI7" s="13">
        <f>IF('Données projet'!$A$62&gt;35,AI6+AH7-AQ6,IF(A7&lt;'Données projet'!$A$62,$AF$205^A7,IF(A7='Données projet'!$A$62,'Données projet'!$B$62,AI6+AH7-AQ6)))</f>
        <v>19.508644077311324</v>
      </c>
      <c r="AJ7" s="13">
        <f>AI7*VLOOKUP('Données projet'!$B$10,Paramètres!$A$1:$I$89,3,0)*VLOOKUP('Données projet'!$B$10,Paramètres!$A$1:$I$89,5,0)</f>
        <v>17.651421161151287</v>
      </c>
      <c r="AK7" s="13">
        <f t="shared" si="35"/>
        <v>5.8238018188481702</v>
      </c>
      <c r="AL7" s="20">
        <f t="shared" si="4"/>
        <v>40.886013356832393</v>
      </c>
      <c r="AM7" s="59">
        <f t="shared" si="5"/>
        <v>302.44156891238794</v>
      </c>
      <c r="AN7" s="59">
        <f ca="1">AVERAGE(OFFSET($AM$3,0,0,'Données projet'!$E$10+1,1))-AVERAGE(OFFSET($H$3,0,0,'Données projet'!$E$10+1,1))</f>
        <v>436.4497226650281</v>
      </c>
      <c r="AO7" s="59">
        <f t="shared" si="36"/>
        <v>611.43967996341871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2.2578552888320607</v>
      </c>
      <c r="P8" s="13">
        <f t="shared" si="33"/>
        <v>0.94640699589199906</v>
      </c>
      <c r="Q8" s="20">
        <f t="shared" si="2"/>
        <v>5.58075681256107</v>
      </c>
      <c r="R8" s="59">
        <f t="shared" si="0"/>
        <v>268.35853459033882</v>
      </c>
      <c r="S8" s="59">
        <f ca="1">AVERAGE(OFFSET($R$3,0,0,'Données projet'!$E$9+1,1))-AVERAGE(OFFSET($H$3,0,0,'Données projet'!$E$9+1,1))</f>
        <v>588.81597636287211</v>
      </c>
      <c r="T8" s="59">
        <f t="shared" si="34"/>
        <v>308.54448803271003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41</v>
      </c>
      <c r="AG8" s="12">
        <f>VLOOKUP(A8,'Données projet'!$A$61:$I$81,9,0)</f>
        <v>8.1999999999999993</v>
      </c>
      <c r="AH8" s="12">
        <f t="array" ref="AH8">INDEX(AG:AG,MIN(IF(ISNUMBER(AG8:AG204),ROW(AG8:AG204),"")))</f>
        <v>8.1999999999999993</v>
      </c>
      <c r="AI8" s="13">
        <f>IF('Données projet'!$A$62&gt;35,AI7+AH8-AQ7,IF(A8&lt;'Données projet'!$A$62,$AF$205^A8,IF(A8='Données projet'!$A$62,'Données projet'!$B$62,AI7+AH8-AQ7)))</f>
        <v>41</v>
      </c>
      <c r="AJ8" s="13">
        <f>AI8*VLOOKUP('Données projet'!$B$10,Paramètres!$A$1:$I$89,3,0)*VLOOKUP('Données projet'!$B$10,Paramètres!$A$1:$I$89,5,0)</f>
        <v>37.096799999999995</v>
      </c>
      <c r="AK8" s="13">
        <f t="shared" si="35"/>
        <v>11.225811641270189</v>
      </c>
      <c r="AL8" s="20">
        <f t="shared" si="4"/>
        <v>84.161881941878903</v>
      </c>
      <c r="AM8" s="59">
        <f t="shared" si="5"/>
        <v>346.93965971965667</v>
      </c>
      <c r="AN8" s="59">
        <f ca="1">AVERAGE(OFFSET($AM$3,0,0,'Données projet'!$E$10+1,1))-AVERAGE(OFFSET($H$3,0,0,'Données projet'!$E$10+1,1))</f>
        <v>436.4497226650281</v>
      </c>
      <c r="AO8" s="59">
        <f t="shared" si="36"/>
        <v>611.43967996341871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8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2.6498893105662735</v>
      </c>
      <c r="P9" s="13">
        <f t="shared" si="33"/>
        <v>1.0902248828637717</v>
      </c>
      <c r="Q9" s="20">
        <f t="shared" si="2"/>
        <v>6.5140322202239958</v>
      </c>
      <c r="R9" s="59">
        <f t="shared" si="0"/>
        <v>270.51403222022401</v>
      </c>
      <c r="S9" s="59">
        <f ca="1">AVERAGE(OFFSET($R$3,0,0,'Données projet'!$E$9+1,1))-AVERAGE(OFFSET($H$3,0,0,'Données projet'!$E$9+1,1))</f>
        <v>588.81597636287211</v>
      </c>
      <c r="T9" s="59">
        <f t="shared" si="34"/>
        <v>308.54448803271003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17.600000000000001</v>
      </c>
      <c r="AI9" s="13">
        <f>IF('Données projet'!$A$62&gt;35,AI8+AH9-AQ8,IF(A9&lt;'Données projet'!$A$62,$AF$205^A9,IF(A9='Données projet'!$A$62,'Données projet'!$B$62,AI8+AH9-AQ8)))</f>
        <v>50.6</v>
      </c>
      <c r="AJ9" s="13">
        <f>AI9*VLOOKUP('Données projet'!$B$10,Paramètres!$A$1:$I$89,3,0)*VLOOKUP('Données projet'!$B$10,Paramètres!$A$1:$I$89,5,0)</f>
        <v>45.782879999999999</v>
      </c>
      <c r="AK9" s="13">
        <f t="shared" si="35"/>
        <v>13.519148289060759</v>
      </c>
      <c r="AL9" s="20">
        <f t="shared" si="4"/>
        <v>103.28436593678082</v>
      </c>
      <c r="AM9" s="59">
        <f t="shared" si="5"/>
        <v>367.28436593678083</v>
      </c>
      <c r="AN9" s="59">
        <f ca="1">AVERAGE(OFFSET($AM$3,0,0,'Données projet'!$E$10+1,1))-AVERAGE(OFFSET($H$3,0,0,'Données projet'!$E$10+1,1))</f>
        <v>436.4497226650281</v>
      </c>
      <c r="AO9" s="59">
        <f t="shared" si="36"/>
        <v>611.43967996341871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3.1099926523128434</v>
      </c>
      <c r="P10" s="13">
        <f t="shared" si="33"/>
        <v>1.2558976216094697</v>
      </c>
      <c r="Q10" s="20">
        <f t="shared" si="2"/>
        <v>7.6039255604146936</v>
      </c>
      <c r="R10" s="59">
        <f t="shared" si="0"/>
        <v>272.82614778263689</v>
      </c>
      <c r="S10" s="59">
        <f ca="1">AVERAGE(OFFSET($R$3,0,0,'Données projet'!$E$9+1,1))-AVERAGE(OFFSET($H$3,0,0,'Données projet'!$E$9+1,1))</f>
        <v>588.81597636287211</v>
      </c>
      <c r="T10" s="59">
        <f t="shared" si="34"/>
        <v>308.54448803271003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17.600000000000001</v>
      </c>
      <c r="AI10" s="13">
        <f>IF('Données projet'!$A$62&gt;35,AI9+AH10-AQ9,IF(A10&lt;'Données projet'!$A$62,$AF$205^A10,IF(A10='Données projet'!$A$62,'Données projet'!$B$62,AI9+AH10-AQ9)))</f>
        <v>68.2</v>
      </c>
      <c r="AJ10" s="13">
        <f>AI10*VLOOKUP('Données projet'!$B$10,Paramètres!$A$1:$I$89,3,0)*VLOOKUP('Données projet'!$B$10,Paramètres!$A$1:$I$89,5,0)</f>
        <v>61.707360000000001</v>
      </c>
      <c r="AK10" s="13">
        <f t="shared" si="35"/>
        <v>17.599235734890414</v>
      </c>
      <c r="AL10" s="20">
        <f t="shared" si="4"/>
        <v>138.12565423826746</v>
      </c>
      <c r="AM10" s="59">
        <f t="shared" si="5"/>
        <v>403.34787646048972</v>
      </c>
      <c r="AN10" s="59">
        <f ca="1">AVERAGE(OFFSET($AM$3,0,0,'Données projet'!$E$10+1,1))-AVERAGE(OFFSET($H$3,0,0,'Données projet'!$E$10+1,1))</f>
        <v>436.4497226650281</v>
      </c>
      <c r="AO10" s="59">
        <f t="shared" si="36"/>
        <v>611.43967996341871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3.6499842687289386</v>
      </c>
      <c r="P11" s="13">
        <f t="shared" si="33"/>
        <v>1.4467463188155927</v>
      </c>
      <c r="Q11" s="20">
        <f t="shared" si="2"/>
        <v>8.8768057733067263</v>
      </c>
      <c r="R11" s="59">
        <f t="shared" si="0"/>
        <v>275.32125021775119</v>
      </c>
      <c r="S11" s="59">
        <f ca="1">AVERAGE(OFFSET($R$3,0,0,'Données projet'!$E$9+1,1))-AVERAGE(OFFSET($H$3,0,0,'Données projet'!$E$9+1,1))</f>
        <v>588.81597636287211</v>
      </c>
      <c r="T11" s="59">
        <f t="shared" si="34"/>
        <v>308.54448803271003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17.600000000000001</v>
      </c>
      <c r="AI11" s="13">
        <f>IF('Données projet'!$A$62&gt;35,AI10+AH11-AQ10,IF(A11&lt;'Données projet'!$A$62,$AF$205^A11,IF(A11='Données projet'!$A$62,'Données projet'!$B$62,AI10+AH11-AQ10)))</f>
        <v>85.800000000000011</v>
      </c>
      <c r="AJ11" s="13">
        <f>AI11*VLOOKUP('Données projet'!$B$10,Paramètres!$A$1:$I$89,3,0)*VLOOKUP('Données projet'!$B$10,Paramètres!$A$1:$I$89,5,0)</f>
        <v>77.631840000000011</v>
      </c>
      <c r="AK11" s="13">
        <f t="shared" si="35"/>
        <v>21.557147963295233</v>
      </c>
      <c r="AL11" s="20">
        <f t="shared" si="4"/>
        <v>172.75415403607255</v>
      </c>
      <c r="AM11" s="59">
        <f t="shared" si="5"/>
        <v>439.19859848051703</v>
      </c>
      <c r="AN11" s="59">
        <f ca="1">AVERAGE(OFFSET($AM$3,0,0,'Données projet'!$E$10+1,1))-AVERAGE(OFFSET($H$3,0,0,'Données projet'!$E$10+1,1))</f>
        <v>436.4497226650281</v>
      </c>
      <c r="AO11" s="59">
        <f t="shared" si="36"/>
        <v>611.43967996341871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4.283735253220331</v>
      </c>
      <c r="P12" s="13">
        <f t="shared" si="33"/>
        <v>1.6665967631375336</v>
      </c>
      <c r="Q12" s="20">
        <f t="shared" si="2"/>
        <v>10.363494928489947</v>
      </c>
      <c r="R12" s="59">
        <f t="shared" si="0"/>
        <v>278.03016159515664</v>
      </c>
      <c r="S12" s="59">
        <f ca="1">AVERAGE(OFFSET($R$3,0,0,'Données projet'!$E$9+1,1))-AVERAGE(OFFSET($H$3,0,0,'Données projet'!$E$9+1,1))</f>
        <v>588.81597636287211</v>
      </c>
      <c r="T12" s="59">
        <f t="shared" si="34"/>
        <v>308.54448803271003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17.600000000000001</v>
      </c>
      <c r="AI12" s="13">
        <f>IF('Données projet'!$A$62&gt;35,AI11+AH12-AQ11,IF(A12&lt;'Données projet'!$A$62,$AF$205^A12,IF(A12='Données projet'!$A$62,'Données projet'!$B$62,AI11+AH12-AQ11)))</f>
        <v>103.4</v>
      </c>
      <c r="AJ12" s="13">
        <f>AI12*VLOOKUP('Données projet'!$B$10,Paramètres!$A$1:$I$89,3,0)*VLOOKUP('Données projet'!$B$10,Paramètres!$A$1:$I$89,5,0)</f>
        <v>93.556319999999999</v>
      </c>
      <c r="AK12" s="13">
        <f t="shared" si="35"/>
        <v>25.420979659258073</v>
      </c>
      <c r="AL12" s="20">
        <f t="shared" si="4"/>
        <v>207.21879690654114</v>
      </c>
      <c r="AM12" s="59">
        <f t="shared" si="5"/>
        <v>474.88546357320786</v>
      </c>
      <c r="AN12" s="59">
        <f ca="1">AVERAGE(OFFSET($AM$3,0,0,'Données projet'!$E$10+1,1))-AVERAGE(OFFSET($H$3,0,0,'Données projet'!$E$10+1,1))</f>
        <v>436.4497226650281</v>
      </c>
      <c r="AO12" s="59">
        <f t="shared" si="36"/>
        <v>611.43967996341871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5.0275251531626317</v>
      </c>
      <c r="P13" s="13">
        <f t="shared" si="33"/>
        <v>1.9198561176740341</v>
      </c>
      <c r="Q13" s="20">
        <f t="shared" si="2"/>
        <v>12.100022380040526</v>
      </c>
      <c r="R13" s="59">
        <f t="shared" si="0"/>
        <v>280.98891126892937</v>
      </c>
      <c r="S13" s="59">
        <f ca="1">AVERAGE(OFFSET($R$3,0,0,'Données projet'!$E$9+1,1))-AVERAGE(OFFSET($H$3,0,0,'Données projet'!$E$9+1,1))</f>
        <v>588.81597636287211</v>
      </c>
      <c r="T13" s="59">
        <f t="shared" si="34"/>
        <v>308.54448803271003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121</v>
      </c>
      <c r="AG13" s="12">
        <f>VLOOKUP(A13,'Données projet'!$A$61:$I$81,9,0)</f>
        <v>17.600000000000001</v>
      </c>
      <c r="AH13" s="12">
        <f t="array" ref="AH13">INDEX(AG:AG,MIN(IF(ISNUMBER(AG13:AG209),ROW(AG13:AG209),"")))</f>
        <v>17.600000000000001</v>
      </c>
      <c r="AI13" s="13">
        <f>IF('Données projet'!$A$62&gt;35,AI12+AH13-AQ12,IF(A13&lt;'Données projet'!$A$62,$AF$205^A13,IF(A13='Données projet'!$A$62,'Données projet'!$B$62,AI12+AH13-AQ12)))</f>
        <v>121</v>
      </c>
      <c r="AJ13" s="13">
        <f>AI13*VLOOKUP('Données projet'!$B$10,Paramètres!$A$1:$I$89,3,0)*VLOOKUP('Données projet'!$B$10,Paramètres!$A$1:$I$89,5,0)</f>
        <v>109.48079999999999</v>
      </c>
      <c r="AK13" s="13">
        <f t="shared" si="35"/>
        <v>29.208623339903898</v>
      </c>
      <c r="AL13" s="20">
        <f t="shared" si="4"/>
        <v>241.5507456503326</v>
      </c>
      <c r="AM13" s="59">
        <f t="shared" si="5"/>
        <v>510.43963453922146</v>
      </c>
      <c r="AN13" s="59">
        <f ca="1">AVERAGE(OFFSET($AM$3,0,0,'Données projet'!$E$10+1,1))-AVERAGE(OFFSET($H$3,0,0,'Données projet'!$E$10+1,1))</f>
        <v>436.4497226650281</v>
      </c>
      <c r="AO13" s="59">
        <f t="shared" si="36"/>
        <v>611.43967996341871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37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5.9004601525459606</v>
      </c>
      <c r="P14" s="13">
        <f t="shared" si="33"/>
        <v>2.2116012667823983</v>
      </c>
      <c r="Q14" s="20">
        <f t="shared" si="2"/>
        <v>14.128506971996892</v>
      </c>
      <c r="R14" s="59">
        <f t="shared" si="0"/>
        <v>284.23961808310804</v>
      </c>
      <c r="S14" s="59">
        <f ca="1">AVERAGE(OFFSET($R$3,0,0,'Données projet'!$E$9+1,1))-AVERAGE(OFFSET($H$3,0,0,'Données projet'!$E$9+1,1))</f>
        <v>588.81597636287211</v>
      </c>
      <c r="T14" s="59">
        <f t="shared" si="34"/>
        <v>308.54448803271003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17.2</v>
      </c>
      <c r="AI14" s="13">
        <f>IF('Données projet'!$A$62&gt;35,AI13+AH14-AQ13,IF(A14&lt;'Données projet'!$A$62,$AF$205^A14,IF(A14='Données projet'!$A$62,'Données projet'!$B$62,AI13+AH14-AQ13)))</f>
        <v>101.19999999999999</v>
      </c>
      <c r="AJ14" s="13">
        <f>AI14*VLOOKUP('Données projet'!$B$10,Paramètres!$A$1:$I$89,3,0)*VLOOKUP('Données projet'!$B$10,Paramètres!$A$1:$I$89,5,0)</f>
        <v>91.565759999999983</v>
      </c>
      <c r="AK14" s="13">
        <f t="shared" si="35"/>
        <v>24.942468702082348</v>
      </c>
      <c r="AL14" s="20">
        <f t="shared" si="4"/>
        <v>202.9184983227934</v>
      </c>
      <c r="AM14" s="59">
        <f t="shared" si="5"/>
        <v>473.02960943390451</v>
      </c>
      <c r="AN14" s="59">
        <f ca="1">AVERAGE(OFFSET($AM$3,0,0,'Données projet'!$E$10+1,1))-AVERAGE(OFFSET($H$3,0,0,'Données projet'!$E$10+1,1))</f>
        <v>436.4497226650281</v>
      </c>
      <c r="AO14" s="59">
        <f t="shared" si="36"/>
        <v>611.43967996341871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6.9249638641552265</v>
      </c>
      <c r="P15" s="13">
        <f t="shared" si="33"/>
        <v>2.5476805882512314</v>
      </c>
      <c r="Q15" s="20">
        <f t="shared" si="2"/>
        <v>16.498189087941249</v>
      </c>
      <c r="R15" s="59">
        <f t="shared" si="0"/>
        <v>287.83152242127454</v>
      </c>
      <c r="S15" s="59">
        <f ca="1">AVERAGE(OFFSET($R$3,0,0,'Données projet'!$E$9+1,1))-AVERAGE(OFFSET($H$3,0,0,'Données projet'!$E$9+1,1))</f>
        <v>588.81597636287211</v>
      </c>
      <c r="T15" s="59">
        <f t="shared" si="34"/>
        <v>308.54448803271003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17.2</v>
      </c>
      <c r="AI15" s="13">
        <f>IF('Données projet'!$A$62&gt;35,AI14+AH15-AQ14,IF(A15&lt;'Données projet'!$A$62,$AF$205^A15,IF(A15='Données projet'!$A$62,'Données projet'!$B$62,AI14+AH15-AQ14)))</f>
        <v>118.39999999999999</v>
      </c>
      <c r="AJ15" s="13">
        <f>AI15*VLOOKUP('Données projet'!$B$10,Paramètres!$A$1:$I$89,3,0)*VLOOKUP('Données projet'!$B$10,Paramètres!$A$1:$I$89,5,0)</f>
        <v>107.12832</v>
      </c>
      <c r="AK15" s="13">
        <f t="shared" si="35"/>
        <v>28.653356241593332</v>
      </c>
      <c r="AL15" s="20">
        <f t="shared" si="4"/>
        <v>236.48641945410841</v>
      </c>
      <c r="AM15" s="59">
        <f t="shared" si="5"/>
        <v>507.81975278744176</v>
      </c>
      <c r="AN15" s="59">
        <f ca="1">AVERAGE(OFFSET($AM$3,0,0,'Données projet'!$E$10+1,1))-AVERAGE(OFFSET($H$3,0,0,'Données projet'!$E$10+1,1))</f>
        <v>436.4497226650281</v>
      </c>
      <c r="AO15" s="59">
        <f t="shared" si="36"/>
        <v>611.43967996341871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8.1273533385635659</v>
      </c>
      <c r="P16" s="13">
        <f t="shared" si="33"/>
        <v>2.9348311909747009</v>
      </c>
      <c r="Q16" s="20">
        <f t="shared" si="2"/>
        <v>19.266638055612479</v>
      </c>
      <c r="R16" s="59">
        <f t="shared" si="0"/>
        <v>291.82219361116802</v>
      </c>
      <c r="S16" s="59">
        <f ca="1">AVERAGE(OFFSET($R$3,0,0,'Données projet'!$E$9+1,1))-AVERAGE(OFFSET($H$3,0,0,'Données projet'!$E$9+1,1))</f>
        <v>588.81597636287211</v>
      </c>
      <c r="T16" s="59">
        <f t="shared" si="34"/>
        <v>308.54448803271003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17.2</v>
      </c>
      <c r="AI16" s="13">
        <f>IF('Données projet'!$A$62&gt;35,AI15+AH16-AQ15,IF(A16&lt;'Données projet'!$A$62,$AF$205^A16,IF(A16='Données projet'!$A$62,'Données projet'!$B$62,AI15+AH16-AQ15)))</f>
        <v>135.6</v>
      </c>
      <c r="AJ16" s="13">
        <f>AI16*VLOOKUP('Données projet'!$B$10,Paramètres!$A$1:$I$89,3,0)*VLOOKUP('Données projet'!$B$10,Paramètres!$A$1:$I$89,5,0)</f>
        <v>122.69087999999999</v>
      </c>
      <c r="AK16" s="13">
        <f t="shared" si="35"/>
        <v>32.301790548935521</v>
      </c>
      <c r="AL16" s="20">
        <f t="shared" si="4"/>
        <v>269.94556787272933</v>
      </c>
      <c r="AM16" s="59">
        <f t="shared" si="5"/>
        <v>542.50112342828493</v>
      </c>
      <c r="AN16" s="59">
        <f ca="1">AVERAGE(OFFSET($AM$3,0,0,'Données projet'!$E$10+1,1))-AVERAGE(OFFSET($H$3,0,0,'Données projet'!$E$10+1,1))</f>
        <v>436.4497226650281</v>
      </c>
      <c r="AO16" s="59">
        <f t="shared" si="36"/>
        <v>611.43967996341871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9.5385150862326142</v>
      </c>
      <c r="P17" s="13">
        <f t="shared" si="33"/>
        <v>3.3808139682966454</v>
      </c>
      <c r="Q17" s="20">
        <f t="shared" si="2"/>
        <v>22.501164769971794</v>
      </c>
      <c r="R17" s="59">
        <f t="shared" si="0"/>
        <v>296.27894254774958</v>
      </c>
      <c r="S17" s="59">
        <f ca="1">AVERAGE(OFFSET($R$3,0,0,'Données projet'!$E$9+1,1))-AVERAGE(OFFSET($H$3,0,0,'Données projet'!$E$9+1,1))</f>
        <v>588.81597636287211</v>
      </c>
      <c r="T17" s="59">
        <f t="shared" si="34"/>
        <v>308.54448803271003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17.2</v>
      </c>
      <c r="AI17" s="13">
        <f>IF('Données projet'!$A$62&gt;35,AI16+AH17-AQ16,IF(A17&lt;'Données projet'!$A$62,$AF$205^A17,IF(A17='Données projet'!$A$62,'Données projet'!$B$62,AI16+AH17-AQ16)))</f>
        <v>152.79999999999998</v>
      </c>
      <c r="AJ17" s="13">
        <f>AI17*VLOOKUP('Données projet'!$B$10,Paramètres!$A$1:$I$89,3,0)*VLOOKUP('Données projet'!$B$10,Paramètres!$A$1:$I$89,5,0)</f>
        <v>138.25343999999998</v>
      </c>
      <c r="AK17" s="13">
        <f t="shared" si="35"/>
        <v>35.896601257774428</v>
      </c>
      <c r="AL17" s="20">
        <f t="shared" si="4"/>
        <v>303.31132185729041</v>
      </c>
      <c r="AM17" s="59">
        <f t="shared" si="5"/>
        <v>577.08909963506812</v>
      </c>
      <c r="AN17" s="59">
        <f ca="1">AVERAGE(OFFSET($AM$3,0,0,'Données projet'!$E$10+1,1))-AVERAGE(OFFSET($H$3,0,0,'Données projet'!$E$10+1,1))</f>
        <v>436.4497226650281</v>
      </c>
      <c r="AO17" s="59">
        <f t="shared" si="36"/>
        <v>611.43967996341871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11.194698478110912</v>
      </c>
      <c r="P18" s="13">
        <f t="shared" si="33"/>
        <v>3.8945691743291286</v>
      </c>
      <c r="Q18" s="20">
        <f t="shared" si="2"/>
        <v>26.280474494666397</v>
      </c>
      <c r="R18" s="59">
        <f t="shared" si="0"/>
        <v>301.28047449466641</v>
      </c>
      <c r="S18" s="59">
        <f ca="1">AVERAGE(OFFSET($R$3,0,0,'Données projet'!$E$9+1,1))-AVERAGE(OFFSET($H$3,0,0,'Données projet'!$E$9+1,1))</f>
        <v>588.81597636287211</v>
      </c>
      <c r="T18" s="59">
        <f t="shared" si="34"/>
        <v>308.54448803271003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170</v>
      </c>
      <c r="AG18" s="12">
        <f>VLOOKUP(A18,'Données projet'!$A$61:$I$81,9,0)</f>
        <v>17.2</v>
      </c>
      <c r="AH18" s="12">
        <f t="array" ref="AH18">INDEX(AG:AG,MIN(IF(ISNUMBER(AG18:AG214),ROW(AG18:AG214),"")))</f>
        <v>17.2</v>
      </c>
      <c r="AI18" s="13">
        <f>IF('Données projet'!$A$62&gt;35,AI17+AH18-AQ17,IF(A18&lt;'Données projet'!$A$62,$AF$205^A18,IF(A18='Données projet'!$A$62,'Données projet'!$B$62,AI17+AH18-AQ17)))</f>
        <v>169.99999999999997</v>
      </c>
      <c r="AJ18" s="13">
        <f>AI18*VLOOKUP('Données projet'!$B$10,Paramètres!$A$1:$I$89,3,0)*VLOOKUP('Données projet'!$B$10,Paramètres!$A$1:$I$89,5,0)</f>
        <v>153.81599999999997</v>
      </c>
      <c r="AK18" s="13">
        <f t="shared" si="35"/>
        <v>39.444513325737063</v>
      </c>
      <c r="AL18" s="20">
        <f t="shared" si="4"/>
        <v>336.59539404232532</v>
      </c>
      <c r="AM18" s="59">
        <f t="shared" si="5"/>
        <v>611.59539404232532</v>
      </c>
      <c r="AN18" s="59">
        <f ca="1">AVERAGE(OFFSET($AM$3,0,0,'Données projet'!$E$10+1,1))-AVERAGE(OFFSET($H$3,0,0,'Données projet'!$E$10+1,1))</f>
        <v>436.4497226650281</v>
      </c>
      <c r="AO18" s="59">
        <f t="shared" si="36"/>
        <v>611.43967996341871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29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13.138446905294597</v>
      </c>
      <c r="P19" s="13">
        <f t="shared" si="33"/>
        <v>4.4863956419573663</v>
      </c>
      <c r="Q19" s="20">
        <f t="shared" si="2"/>
        <v>30.696600769797168</v>
      </c>
      <c r="R19" s="59">
        <f t="shared" si="0"/>
        <v>306.91882299201939</v>
      </c>
      <c r="S19" s="59">
        <f ca="1">AVERAGE(OFFSET($R$3,0,0,'Données projet'!$E$9+1,1))-AVERAGE(OFFSET($H$3,0,0,'Données projet'!$E$9+1,1))</f>
        <v>588.81597636287211</v>
      </c>
      <c r="T19" s="59">
        <f t="shared" si="34"/>
        <v>308.54448803271003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15.2</v>
      </c>
      <c r="AI19" s="13">
        <f>IF('Données projet'!$A$62&gt;35,AI18+AH19-AQ18,IF(A19&lt;'Données projet'!$A$62,$AF$205^A19,IF(A19='Données projet'!$A$62,'Données projet'!$B$62,AI18+AH19-AQ18)))</f>
        <v>156.19999999999996</v>
      </c>
      <c r="AJ19" s="13">
        <f>AI19*VLOOKUP('Données projet'!$B$10,Paramètres!$A$1:$I$89,3,0)*VLOOKUP('Données projet'!$B$10,Paramètres!$A$1:$I$89,5,0)</f>
        <v>141.32975999999996</v>
      </c>
      <c r="AK19" s="13">
        <f t="shared" si="35"/>
        <v>36.601467030988793</v>
      </c>
      <c r="AL19" s="20">
        <f t="shared" si="4"/>
        <v>309.89688707897204</v>
      </c>
      <c r="AM19" s="59">
        <f t="shared" si="5"/>
        <v>586.11910930119427</v>
      </c>
      <c r="AN19" s="59">
        <f ca="1">AVERAGE(OFFSET($AM$3,0,0,'Données projet'!$E$10+1,1))-AVERAGE(OFFSET($H$3,0,0,'Données projet'!$E$10+1,1))</f>
        <v>436.4497226650281</v>
      </c>
      <c r="AO19" s="59">
        <f t="shared" si="36"/>
        <v>611.43967996341871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15.419690617015563</v>
      </c>
      <c r="P20" s="13">
        <f t="shared" si="33"/>
        <v>5.1681572351686986</v>
      </c>
      <c r="Q20" s="20">
        <f t="shared" si="2"/>
        <v>35.857168342554253</v>
      </c>
      <c r="R20" s="59">
        <f t="shared" si="0"/>
        <v>313.3016127869987</v>
      </c>
      <c r="S20" s="59">
        <f ca="1">AVERAGE(OFFSET($R$3,0,0,'Données projet'!$E$9+1,1))-AVERAGE(OFFSET($H$3,0,0,'Données projet'!$E$9+1,1))</f>
        <v>588.81597636287211</v>
      </c>
      <c r="T20" s="59">
        <f t="shared" si="34"/>
        <v>308.54448803271003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15.2</v>
      </c>
      <c r="AI20" s="13">
        <f>IF('Données projet'!$A$62&gt;35,AI19+AH20-AQ19,IF(A20&lt;'Données projet'!$A$62,$AF$205^A20,IF(A20='Données projet'!$A$62,'Données projet'!$B$62,AI19+AH20-AQ19)))</f>
        <v>171.39999999999995</v>
      </c>
      <c r="AJ20" s="13">
        <f>AI20*VLOOKUP('Données projet'!$B$10,Paramètres!$A$1:$I$89,3,0)*VLOOKUP('Données projet'!$B$10,Paramètres!$A$1:$I$89,5,0)</f>
        <v>155.08271999999994</v>
      </c>
      <c r="AK20" s="13">
        <f t="shared" si="35"/>
        <v>39.731402297721985</v>
      </c>
      <c r="AL20" s="20">
        <f t="shared" si="4"/>
        <v>339.30126300186566</v>
      </c>
      <c r="AM20" s="59">
        <f t="shared" si="5"/>
        <v>616.74570744631012</v>
      </c>
      <c r="AN20" s="59">
        <f ca="1">AVERAGE(OFFSET($AM$3,0,0,'Données projet'!$E$10+1,1))-AVERAGE(OFFSET($H$3,0,0,'Données projet'!$E$10+1,1))</f>
        <v>436.4497226650281</v>
      </c>
      <c r="AO20" s="59">
        <f t="shared" si="36"/>
        <v>611.43967996341871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18.097029309351726</v>
      </c>
      <c r="P21" s="13">
        <f t="shared" si="33"/>
        <v>5.953520674287506</v>
      </c>
      <c r="Q21" s="20">
        <f t="shared" si="2"/>
        <v>41.888041221504999</v>
      </c>
      <c r="R21" s="59">
        <f t="shared" si="0"/>
        <v>320.55470788817166</v>
      </c>
      <c r="S21" s="59">
        <f ca="1">AVERAGE(OFFSET($R$3,0,0,'Données projet'!$E$9+1,1))-AVERAGE(OFFSET($H$3,0,0,'Données projet'!$E$9+1,1))</f>
        <v>588.81597636287211</v>
      </c>
      <c r="T21" s="59">
        <f t="shared" si="34"/>
        <v>308.54448803271003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15.2</v>
      </c>
      <c r="AI21" s="13">
        <f>IF('Données projet'!$A$62&gt;35,AI20+AH21-AQ20,IF(A21&lt;'Données projet'!$A$62,$AF$205^A21,IF(A21='Données projet'!$A$62,'Données projet'!$B$62,AI20+AH21-AQ20)))</f>
        <v>186.59999999999994</v>
      </c>
      <c r="AJ21" s="13">
        <f>AI21*VLOOKUP('Données projet'!$B$10,Paramètres!$A$1:$I$89,3,0)*VLOOKUP('Données projet'!$B$10,Paramètres!$A$1:$I$89,5,0)</f>
        <v>168.83567999999994</v>
      </c>
      <c r="AK21" s="13">
        <f t="shared" si="35"/>
        <v>42.829150426593394</v>
      </c>
      <c r="AL21" s="20">
        <f t="shared" si="4"/>
        <v>368.64957965965004</v>
      </c>
      <c r="AM21" s="59">
        <f t="shared" si="5"/>
        <v>647.31624632631679</v>
      </c>
      <c r="AN21" s="59">
        <f ca="1">AVERAGE(OFFSET($AM$3,0,0,'Données projet'!$E$10+1,1))-AVERAGE(OFFSET($H$3,0,0,'Données projet'!$E$10+1,1))</f>
        <v>436.4497226650281</v>
      </c>
      <c r="AO21" s="59">
        <f t="shared" si="36"/>
        <v>611.43967996341871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21.239237411296553</v>
      </c>
      <c r="P22" s="13">
        <f t="shared" si="33"/>
        <v>6.8582295016052841</v>
      </c>
      <c r="Q22" s="20">
        <f t="shared" si="2"/>
        <v>48.936421539970695</v>
      </c>
      <c r="R22" s="59">
        <f t="shared" si="0"/>
        <v>328.82531042885955</v>
      </c>
      <c r="S22" s="59">
        <f ca="1">AVERAGE(OFFSET($R$3,0,0,'Données projet'!$E$9+1,1))-AVERAGE(OFFSET($H$3,0,0,'Données projet'!$E$9+1,1))</f>
        <v>588.81597636287211</v>
      </c>
      <c r="T22" s="59">
        <f t="shared" si="34"/>
        <v>308.54448803271003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15.2</v>
      </c>
      <c r="AI22" s="13">
        <f>IF('Données projet'!$A$62&gt;35,AI21+AH22-AQ21,IF(A22&lt;'Données projet'!$A$62,$AF$205^A22,IF(A22='Données projet'!$A$62,'Données projet'!$B$62,AI21+AH22-AQ21)))</f>
        <v>201.79999999999993</v>
      </c>
      <c r="AJ22" s="13">
        <f>AI22*VLOOKUP('Données projet'!$B$10,Paramètres!$A$1:$I$89,3,0)*VLOOKUP('Données projet'!$B$10,Paramètres!$A$1:$I$89,5,0)</f>
        <v>182.58863999999994</v>
      </c>
      <c r="AK22" s="13">
        <f t="shared" si="35"/>
        <v>45.897631388749296</v>
      </c>
      <c r="AL22" s="20">
        <f t="shared" si="4"/>
        <v>397.9469226687383</v>
      </c>
      <c r="AM22" s="59">
        <f t="shared" si="5"/>
        <v>677.83581155762715</v>
      </c>
      <c r="AN22" s="59">
        <f ca="1">AVERAGE(OFFSET($AM$3,0,0,'Données projet'!$E$10+1,1))-AVERAGE(OFFSET($H$3,0,0,'Données projet'!$E$10+1,1))</f>
        <v>436.4497226650281</v>
      </c>
      <c r="AO22" s="59">
        <f t="shared" si="36"/>
        <v>611.43967996341871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24.927030735387511</v>
      </c>
      <c r="P23" s="13">
        <f t="shared" si="33"/>
        <v>7.9004196793719998</v>
      </c>
      <c r="Q23" s="20">
        <f t="shared" si="2"/>
        <v>57.174476139039477</v>
      </c>
      <c r="R23" s="59">
        <f t="shared" si="0"/>
        <v>338.28558725015063</v>
      </c>
      <c r="S23" s="59">
        <f ca="1">AVERAGE(OFFSET($R$3,0,0,'Données projet'!$E$9+1,1))-AVERAGE(OFFSET($H$3,0,0,'Données projet'!$E$9+1,1))</f>
        <v>588.81597636287211</v>
      </c>
      <c r="T23" s="59">
        <f t="shared" si="34"/>
        <v>308.54448803271003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217</v>
      </c>
      <c r="AG23" s="12">
        <f>VLOOKUP(A23,'Données projet'!$A$61:$I$81,9,0)</f>
        <v>15.2</v>
      </c>
      <c r="AH23" s="12">
        <f t="array" ref="AH23">INDEX(AG:AG,MIN(IF(ISNUMBER(AG23:AG219),ROW(AG23:AG219),"")))</f>
        <v>15.2</v>
      </c>
      <c r="AI23" s="13">
        <f>IF('Données projet'!$A$62&gt;35,AI22+AH23-AQ22,IF(A23&lt;'Données projet'!$A$62,$AF$205^A23,IF(A23='Données projet'!$A$62,'Données projet'!$B$62,AI22+AH23-AQ22)))</f>
        <v>216.99999999999991</v>
      </c>
      <c r="AJ23" s="13">
        <f>AI23*VLOOKUP('Données projet'!$B$10,Paramètres!$A$1:$I$89,3,0)*VLOOKUP('Données projet'!$B$10,Paramètres!$A$1:$I$89,5,0)</f>
        <v>196.34159999999991</v>
      </c>
      <c r="AK23" s="13">
        <f t="shared" si="35"/>
        <v>48.939300310809159</v>
      </c>
      <c r="AL23" s="20">
        <f t="shared" si="4"/>
        <v>427.19756804132584</v>
      </c>
      <c r="AM23" s="59">
        <f t="shared" si="5"/>
        <v>708.30867915243698</v>
      </c>
      <c r="AN23" s="59">
        <f ca="1">AVERAGE(OFFSET($AM$3,0,0,'Données projet'!$E$10+1,1))-AVERAGE(OFFSET($H$3,0,0,'Données projet'!$E$10+1,1))</f>
        <v>436.4497226650281</v>
      </c>
      <c r="AO23" s="59">
        <f t="shared" si="36"/>
        <v>611.43967996341871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23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29.255139873923696</v>
      </c>
      <c r="P24" s="13">
        <f t="shared" si="33"/>
        <v>9.1009831466851168</v>
      </c>
      <c r="Q24" s="20">
        <f t="shared" si="2"/>
        <v>66.803580927560347</v>
      </c>
      <c r="R24" s="59">
        <f t="shared" si="0"/>
        <v>349.13691426089366</v>
      </c>
      <c r="S24" s="59">
        <f ca="1">AVERAGE(OFFSET($R$3,0,0,'Données projet'!$E$9+1,1))-AVERAGE(OFFSET($H$3,0,0,'Données projet'!$E$9+1,1))</f>
        <v>588.81597636287211</v>
      </c>
      <c r="T24" s="59">
        <f t="shared" si="34"/>
        <v>308.54448803271003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</v>
      </c>
      <c r="AI24" s="13">
        <f>IF('Données projet'!$A$62&gt;35,AI23+AH24-AQ23,IF(A24&lt;'Données projet'!$A$62,$AF$205^A24,IF(A24='Données projet'!$A$62,'Données projet'!$B$62,AI23+AH24-AQ23)))</f>
        <v>206.99999999999991</v>
      </c>
      <c r="AJ24" s="13">
        <f>AI24*VLOOKUP('Données projet'!$B$10,Paramètres!$A$1:$I$89,3,0)*VLOOKUP('Données projet'!$B$10,Paramètres!$A$1:$I$89,5,0)</f>
        <v>187.29359999999991</v>
      </c>
      <c r="AK24" s="13">
        <f t="shared" si="35"/>
        <v>46.941107550760421</v>
      </c>
      <c r="AL24" s="20">
        <f t="shared" si="4"/>
        <v>407.95878231757428</v>
      </c>
      <c r="AM24" s="59">
        <f t="shared" si="5"/>
        <v>690.29211565090759</v>
      </c>
      <c r="AN24" s="59">
        <f ca="1">AVERAGE(OFFSET($AM$3,0,0,'Données projet'!$E$10+1,1))-AVERAGE(OFFSET($H$3,0,0,'Données projet'!$E$10+1,1))</f>
        <v>436.4497226650281</v>
      </c>
      <c r="AO24" s="59">
        <f t="shared" si="36"/>
        <v>611.43967996341871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34.334743601363606</v>
      </c>
      <c r="P25" s="13">
        <f t="shared" si="33"/>
        <v>10.483986623205627</v>
      </c>
      <c r="Q25" s="20">
        <f t="shared" si="2"/>
        <v>78.059288474458086</v>
      </c>
      <c r="R25" s="59">
        <f t="shared" si="0"/>
        <v>361.61484403001361</v>
      </c>
      <c r="S25" s="59">
        <f ca="1">AVERAGE(OFFSET($R$3,0,0,'Données projet'!$E$9+1,1))-AVERAGE(OFFSET($H$3,0,0,'Données projet'!$E$9+1,1))</f>
        <v>588.81597636287211</v>
      </c>
      <c r="T25" s="59">
        <f t="shared" si="34"/>
        <v>308.54448803271003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</v>
      </c>
      <c r="AI25" s="13">
        <f>IF('Données projet'!$A$62&gt;35,AI24+AH25-AQ24,IF(A25&lt;'Données projet'!$A$62,$AF$205^A25,IF(A25='Données projet'!$A$62,'Données projet'!$B$62,AI24+AH25-AQ24)))</f>
        <v>219.99999999999991</v>
      </c>
      <c r="AJ25" s="13">
        <f>AI25*VLOOKUP('Données projet'!$B$10,Paramètres!$A$1:$I$89,3,0)*VLOOKUP('Données projet'!$B$10,Paramètres!$A$1:$I$89,5,0)</f>
        <v>199.0559999999999</v>
      </c>
      <c r="AK25" s="13">
        <f t="shared" si="35"/>
        <v>49.536648006253891</v>
      </c>
      <c r="AL25" s="20">
        <f t="shared" si="4"/>
        <v>432.96552861089202</v>
      </c>
      <c r="AM25" s="59">
        <f t="shared" si="5"/>
        <v>716.52108416644751</v>
      </c>
      <c r="AN25" s="59">
        <f ca="1">AVERAGE(OFFSET($AM$3,0,0,'Données projet'!$E$10+1,1))-AVERAGE(OFFSET($H$3,0,0,'Données projet'!$E$10+1,1))</f>
        <v>436.4497226650281</v>
      </c>
      <c r="AO25" s="59">
        <f t="shared" si="36"/>
        <v>611.43967996341871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40.296324791191921</v>
      </c>
      <c r="P26" s="13">
        <f t="shared" si="33"/>
        <v>12.077154055118635</v>
      </c>
      <c r="Q26" s="20">
        <f t="shared" si="2"/>
        <v>91.217142323990871</v>
      </c>
      <c r="R26" s="59">
        <f t="shared" si="0"/>
        <v>375.99492010176863</v>
      </c>
      <c r="S26" s="59">
        <f ca="1">AVERAGE(OFFSET($R$3,0,0,'Données projet'!$E$9+1,1))-AVERAGE(OFFSET($H$3,0,0,'Données projet'!$E$9+1,1))</f>
        <v>588.81597636287211</v>
      </c>
      <c r="T26" s="59">
        <f t="shared" si="34"/>
        <v>308.54448803271003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</v>
      </c>
      <c r="AI26" s="13">
        <f>IF('Données projet'!$A$62&gt;35,AI25+AH26-AQ25,IF(A26&lt;'Données projet'!$A$62,$AF$205^A26,IF(A26='Données projet'!$A$62,'Données projet'!$B$62,AI25+AH26-AQ25)))</f>
        <v>232.99999999999991</v>
      </c>
      <c r="AJ26" s="13">
        <f>AI26*VLOOKUP('Données projet'!$B$10,Paramètres!$A$1:$I$89,3,0)*VLOOKUP('Données projet'!$B$10,Paramètres!$A$1:$I$89,5,0)</f>
        <v>210.81839999999988</v>
      </c>
      <c r="AK26" s="13">
        <f t="shared" si="35"/>
        <v>52.114386184062155</v>
      </c>
      <c r="AL26" s="20">
        <f t="shared" si="4"/>
        <v>457.94126927057465</v>
      </c>
      <c r="AM26" s="59">
        <f t="shared" si="5"/>
        <v>742.71904704835242</v>
      </c>
      <c r="AN26" s="59">
        <f ca="1">AVERAGE(OFFSET($AM$3,0,0,'Données projet'!$E$10+1,1))-AVERAGE(OFFSET($H$3,0,0,'Données projet'!$E$10+1,1))</f>
        <v>436.4497226650281</v>
      </c>
      <c r="AO26" s="59">
        <f t="shared" si="36"/>
        <v>611.43967996341871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47.293022208930658</v>
      </c>
      <c r="P27" s="13">
        <f t="shared" si="33"/>
        <v>13.912422374540427</v>
      </c>
      <c r="Q27" s="20">
        <f t="shared" si="2"/>
        <v>106.59948264954546</v>
      </c>
      <c r="R27" s="59">
        <f t="shared" si="0"/>
        <v>392.59948264954545</v>
      </c>
      <c r="S27" s="59">
        <f ca="1">AVERAGE(OFFSET($R$3,0,0,'Données projet'!$E$9+1,1))-AVERAGE(OFFSET($H$3,0,0,'Données projet'!$E$9+1,1))</f>
        <v>588.81597636287211</v>
      </c>
      <c r="T27" s="59">
        <f t="shared" si="34"/>
        <v>308.54448803271003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</v>
      </c>
      <c r="AI27" s="13">
        <f>IF('Données projet'!$A$62&gt;35,AI26+AH27-AQ26,IF(A27&lt;'Données projet'!$A$62,$AF$205^A27,IF(A27='Données projet'!$A$62,'Données projet'!$B$62,AI26+AH27-AQ26)))</f>
        <v>245.99999999999991</v>
      </c>
      <c r="AJ27" s="13">
        <f>AI27*VLOOKUP('Données projet'!$B$10,Paramètres!$A$1:$I$89,3,0)*VLOOKUP('Données projet'!$B$10,Paramètres!$A$1:$I$89,5,0)</f>
        <v>222.58079999999993</v>
      </c>
      <c r="AK27" s="13">
        <f t="shared" si="35"/>
        <v>54.675428546153199</v>
      </c>
      <c r="AL27" s="20">
        <f t="shared" si="4"/>
        <v>482.88793138454997</v>
      </c>
      <c r="AM27" s="59">
        <f t="shared" si="5"/>
        <v>768.88793138455003</v>
      </c>
      <c r="AN27" s="59">
        <f ca="1">AVERAGE(OFFSET($AM$3,0,0,'Données projet'!$E$10+1,1))-AVERAGE(OFFSET($H$3,0,0,'Données projet'!$E$10+1,1))</f>
        <v>436.4497226650281</v>
      </c>
      <c r="AO27" s="59">
        <f t="shared" si="36"/>
        <v>611.43967996341871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55.504564280842231</v>
      </c>
      <c r="P28" s="13">
        <f t="shared" si="33"/>
        <v>16.02658171322895</v>
      </c>
      <c r="Q28" s="20">
        <f t="shared" si="2"/>
        <v>124.58341260634063</v>
      </c>
      <c r="R28" s="59">
        <f t="shared" si="0"/>
        <v>411.80563482856286</v>
      </c>
      <c r="S28" s="59">
        <f ca="1">AVERAGE(OFFSET($R$3,0,0,'Données projet'!$E$9+1,1))-AVERAGE(OFFSET($H$3,0,0,'Données projet'!$E$9+1,1))</f>
        <v>588.81597636287211</v>
      </c>
      <c r="T28" s="59">
        <f t="shared" si="34"/>
        <v>308.54448803271003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259</v>
      </c>
      <c r="AG28" s="12">
        <f>VLOOKUP(A28,'Données projet'!$A$61:$I$81,9,0)</f>
        <v>13</v>
      </c>
      <c r="AH28" s="12">
        <f t="array" ref="AH28">INDEX(AG:AG,MIN(IF(ISNUMBER(AG28:AG224),ROW(AG28:AG224),"")))</f>
        <v>13</v>
      </c>
      <c r="AI28" s="13">
        <f>IF('Données projet'!$A$62&gt;35,AI27+AH28-AQ27,IF(A28&lt;'Données projet'!$A$62,$AF$205^A28,IF(A28='Données projet'!$A$62,'Données projet'!$B$62,AI27+AH28-AQ27)))</f>
        <v>258.99999999999989</v>
      </c>
      <c r="AJ28" s="13">
        <f>AI28*VLOOKUP('Données projet'!$B$10,Paramètres!$A$1:$I$89,3,0)*VLOOKUP('Données projet'!$B$10,Paramètres!$A$1:$I$89,5,0)</f>
        <v>234.34319999999988</v>
      </c>
      <c r="AK28" s="13">
        <f t="shared" si="35"/>
        <v>57.220758006491614</v>
      </c>
      <c r="AL28" s="20">
        <f t="shared" si="4"/>
        <v>507.80722686130594</v>
      </c>
      <c r="AM28" s="59">
        <f t="shared" si="5"/>
        <v>795.02944908352811</v>
      </c>
      <c r="AN28" s="59">
        <f ca="1">AVERAGE(OFFSET($AM$3,0,0,'Données projet'!$E$10+1,1))-AVERAGE(OFFSET($H$3,0,0,'Données projet'!$E$10+1,1))</f>
        <v>436.4497226650281</v>
      </c>
      <c r="AO28" s="59">
        <f t="shared" si="36"/>
        <v>611.43967996341871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65.141885887436217</v>
      </c>
      <c r="P29" s="13">
        <f t="shared" si="33"/>
        <v>18.462012904441391</v>
      </c>
      <c r="Q29" s="20">
        <f t="shared" si="2"/>
        <v>145.61012372918682</v>
      </c>
      <c r="R29" s="59">
        <f t="shared" si="0"/>
        <v>434.05456817363131</v>
      </c>
      <c r="S29" s="59">
        <f ca="1">AVERAGE(OFFSET($R$3,0,0,'Données projet'!$E$9+1,1))-AVERAGE(OFFSET($H$3,0,0,'Données projet'!$E$9+1,1))</f>
        <v>588.81597636287211</v>
      </c>
      <c r="T29" s="59">
        <f t="shared" si="34"/>
        <v>308.54448803271003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10.6</v>
      </c>
      <c r="AI29" s="13">
        <f>IF('Données projet'!$A$62&gt;35,AI28+AH29-AQ28,IF(A29&lt;'Données projet'!$A$62,$AF$205^A29,IF(A29='Données projet'!$A$62,'Données projet'!$B$62,AI28+AH29-AQ28)))</f>
        <v>251.59999999999991</v>
      </c>
      <c r="AJ29" s="13">
        <f>AI29*VLOOKUP('Données projet'!$B$10,Paramètres!$A$1:$I$89,3,0)*VLOOKUP('Données projet'!$B$10,Paramètres!$A$1:$I$89,5,0)</f>
        <v>227.64767999999992</v>
      </c>
      <c r="AK29" s="13">
        <f t="shared" si="35"/>
        <v>55.773751036838313</v>
      </c>
      <c r="AL29" s="20">
        <f t="shared" si="4"/>
        <v>493.62565905582659</v>
      </c>
      <c r="AM29" s="59">
        <f t="shared" si="5"/>
        <v>782.07010350027099</v>
      </c>
      <c r="AN29" s="59">
        <f ca="1">AVERAGE(OFFSET($AM$3,0,0,'Données projet'!$E$10+1,1))-AVERAGE(OFFSET($H$3,0,0,'Données projet'!$E$10+1,1))</f>
        <v>436.4497226650281</v>
      </c>
      <c r="AO29" s="59">
        <f t="shared" si="36"/>
        <v>611.43967996341871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76.452546776165264</v>
      </c>
      <c r="P30" s="13">
        <f t="shared" si="33"/>
        <v>21.267537057039007</v>
      </c>
      <c r="Q30" s="20">
        <f t="shared" si="2"/>
        <v>170.19581267616408</v>
      </c>
      <c r="R30" s="59">
        <f t="shared" si="0"/>
        <v>459.86247934283074</v>
      </c>
      <c r="S30" s="59">
        <f ca="1">AVERAGE(OFFSET($R$3,0,0,'Données projet'!$E$9+1,1))-AVERAGE(OFFSET($H$3,0,0,'Données projet'!$E$9+1,1))</f>
        <v>588.81597636287211</v>
      </c>
      <c r="T30" s="59">
        <f t="shared" si="34"/>
        <v>308.54448803271003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10.6</v>
      </c>
      <c r="AI30" s="13">
        <f>IF('Données projet'!$A$62&gt;35,AI29+AH30-AQ29,IF(A30&lt;'Données projet'!$A$62,$AF$205^A30,IF(A30='Données projet'!$A$62,'Données projet'!$B$62,AI29+AH30-AQ29)))</f>
        <v>262.19999999999993</v>
      </c>
      <c r="AJ30" s="13">
        <f>AI30*VLOOKUP('Données projet'!$B$10,Paramètres!$A$1:$I$89,3,0)*VLOOKUP('Données projet'!$B$10,Paramètres!$A$1:$I$89,5,0)</f>
        <v>237.23855999999992</v>
      </c>
      <c r="AK30" s="13">
        <f t="shared" si="35"/>
        <v>57.84499363660688</v>
      </c>
      <c r="AL30" s="20">
        <f t="shared" si="4"/>
        <v>513.93718925042344</v>
      </c>
      <c r="AM30" s="59">
        <f t="shared" si="5"/>
        <v>803.60385591709019</v>
      </c>
      <c r="AN30" s="59">
        <f ca="1">AVERAGE(OFFSET($AM$3,0,0,'Données projet'!$E$10+1,1))-AVERAGE(OFFSET($H$3,0,0,'Données projet'!$E$10+1,1))</f>
        <v>436.4497226650281</v>
      </c>
      <c r="AO30" s="59">
        <f t="shared" si="36"/>
        <v>611.43967996341871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89.727090779375885</v>
      </c>
      <c r="P31" s="13">
        <f t="shared" si="33"/>
        <v>24.499394232560416</v>
      </c>
      <c r="Q31" s="20">
        <f t="shared" si="2"/>
        <v>198.94446139578906</v>
      </c>
      <c r="R31" s="59">
        <f t="shared" si="0"/>
        <v>489.83335028467792</v>
      </c>
      <c r="S31" s="59">
        <f ca="1">AVERAGE(OFFSET($R$3,0,0,'Données projet'!$E$9+1,1))-AVERAGE(OFFSET($H$3,0,0,'Données projet'!$E$9+1,1))</f>
        <v>588.81597636287211</v>
      </c>
      <c r="T31" s="59">
        <f t="shared" si="34"/>
        <v>308.54448803271003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10.6</v>
      </c>
      <c r="AI31" s="13">
        <f>IF('Données projet'!$A$62&gt;35,AI30+AH31-AQ30,IF(A31&lt;'Données projet'!$A$62,$AF$205^A31,IF(A31='Données projet'!$A$62,'Données projet'!$B$62,AI30+AH31-AQ30)))</f>
        <v>272.79999999999995</v>
      </c>
      <c r="AJ31" s="13">
        <f>AI31*VLOOKUP('Données projet'!$B$10,Paramètres!$A$1:$I$89,3,0)*VLOOKUP('Données projet'!$B$10,Paramètres!$A$1:$I$89,5,0)</f>
        <v>246.82943999999995</v>
      </c>
      <c r="AK31" s="13">
        <f t="shared" si="35"/>
        <v>59.906509645447485</v>
      </c>
      <c r="AL31" s="20">
        <f t="shared" si="4"/>
        <v>534.23177896582081</v>
      </c>
      <c r="AM31" s="59">
        <f t="shared" si="5"/>
        <v>825.12066785470961</v>
      </c>
      <c r="AN31" s="59">
        <f ca="1">AVERAGE(OFFSET($AM$3,0,0,'Données projet'!$E$10+1,1))-AVERAGE(OFFSET($H$3,0,0,'Données projet'!$E$10+1,1))</f>
        <v>436.4497226650281</v>
      </c>
      <c r="AO31" s="59">
        <f t="shared" si="36"/>
        <v>611.43967996341871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105.30650919061753</v>
      </c>
      <c r="P32" s="13">
        <f t="shared" si="33"/>
        <v>28.222370844006942</v>
      </c>
      <c r="Q32" s="20">
        <f t="shared" si="2"/>
        <v>232.56279939363762</v>
      </c>
      <c r="R32" s="59">
        <f t="shared" si="0"/>
        <v>524.67391050474873</v>
      </c>
      <c r="S32" s="59">
        <f ca="1">AVERAGE(OFFSET($R$3,0,0,'Données projet'!$E$9+1,1))-AVERAGE(OFFSET($H$3,0,0,'Données projet'!$E$9+1,1))</f>
        <v>588.81597636287211</v>
      </c>
      <c r="T32" s="59">
        <f t="shared" si="34"/>
        <v>308.54448803271003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10.6</v>
      </c>
      <c r="AI32" s="13">
        <f>IF('Données projet'!$A$62&gt;35,AI31+AH32-AQ31,IF(A32&lt;'Données projet'!$A$62,$AF$205^A32,IF(A32='Données projet'!$A$62,'Données projet'!$B$62,AI31+AH32-AQ31)))</f>
        <v>283.39999999999998</v>
      </c>
      <c r="AJ32" s="13">
        <f>AI32*VLOOKUP('Données projet'!$B$10,Paramètres!$A$1:$I$89,3,0)*VLOOKUP('Données projet'!$B$10,Paramètres!$A$1:$I$89,5,0)</f>
        <v>256.42032</v>
      </c>
      <c r="AK32" s="13">
        <f t="shared" si="35"/>
        <v>61.958720258016918</v>
      </c>
      <c r="AL32" s="20">
        <f t="shared" si="4"/>
        <v>554.51016178271277</v>
      </c>
      <c r="AM32" s="59">
        <f t="shared" si="5"/>
        <v>846.62127289382397</v>
      </c>
      <c r="AN32" s="59">
        <f ca="1">AVERAGE(OFFSET($AM$3,0,0,'Données projet'!$E$10+1,1))-AVERAGE(OFFSET($H$3,0,0,'Données projet'!$E$10+1,1))</f>
        <v>436.4497226650281</v>
      </c>
      <c r="AO32" s="59">
        <f t="shared" si="36"/>
        <v>611.43967996341871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123.5910000156</v>
      </c>
      <c r="P33" s="13">
        <f t="shared" si="33"/>
        <v>32.511098376386634</v>
      </c>
      <c r="Q33" s="20">
        <f t="shared" si="2"/>
        <v>271.87782136604341</v>
      </c>
      <c r="R33" s="59">
        <f t="shared" si="0"/>
        <v>565.21115469937672</v>
      </c>
      <c r="S33" s="59">
        <f ca="1">AVERAGE(OFFSET($R$3,0,0,'Données projet'!$E$9+1,1))-AVERAGE(OFFSET($H$3,0,0,'Données projet'!$E$9+1,1))</f>
        <v>588.81597636287211</v>
      </c>
      <c r="T33" s="59">
        <f t="shared" si="34"/>
        <v>308.54448803271003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294</v>
      </c>
      <c r="AG33" s="12">
        <f>VLOOKUP(A33,'Données projet'!$A$61:$I$81,9,0)</f>
        <v>10.6</v>
      </c>
      <c r="AH33" s="12">
        <f t="array" ref="AH33">INDEX(AG:AG,MIN(IF(ISNUMBER(AG33:AG229),ROW(AG33:AG229),"")))</f>
        <v>10.6</v>
      </c>
      <c r="AI33" s="13">
        <f>IF('Données projet'!$A$62&gt;35,AI32+AH33-AQ32,IF(A33&lt;'Données projet'!$A$62,$AF$205^A33,IF(A33='Données projet'!$A$62,'Données projet'!$B$62,AI32+AH33-AQ32)))</f>
        <v>294</v>
      </c>
      <c r="AJ33" s="13">
        <f>AI33*VLOOKUP('Données projet'!$B$10,Paramètres!$A$1:$I$89,3,0)*VLOOKUP('Données projet'!$B$10,Paramètres!$A$1:$I$89,5,0)</f>
        <v>266.01119999999997</v>
      </c>
      <c r="AK33" s="13">
        <f t="shared" si="35"/>
        <v>64.00201337612566</v>
      </c>
      <c r="AL33" s="20">
        <f t="shared" si="4"/>
        <v>574.77301329675208</v>
      </c>
      <c r="AM33" s="59">
        <f t="shared" si="5"/>
        <v>868.10634663008545</v>
      </c>
      <c r="AN33" s="59">
        <f ca="1">AVERAGE(OFFSET($AM$3,0,0,'Données projet'!$E$10+1,1))-AVERAGE(OFFSET($H$3,0,0,'Données projet'!$E$10+1,1))</f>
        <v>436.4497226650281</v>
      </c>
      <c r="AO33" s="59">
        <f t="shared" si="36"/>
        <v>611.43967996341871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139.69441201248003</v>
      </c>
      <c r="P34" s="13">
        <f t="shared" si="33"/>
        <v>36.226990677680369</v>
      </c>
      <c r="Q34" s="20">
        <f t="shared" si="2"/>
        <v>306.396443018696</v>
      </c>
      <c r="R34" s="59">
        <f t="shared" si="0"/>
        <v>599.72977635202938</v>
      </c>
      <c r="S34" s="59">
        <f ca="1">AVERAGE(OFFSET($R$3,0,0,'Données projet'!$E$9+1,1))-AVERAGE(OFFSET($H$3,0,0,'Données projet'!$E$9+1,1))</f>
        <v>588.81597636287211</v>
      </c>
      <c r="T34" s="59">
        <f t="shared" si="34"/>
        <v>308.54448803271003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288.60000000000002</v>
      </c>
      <c r="AJ34" s="13">
        <f>AI34*VLOOKUP('Données projet'!$B$10,Paramètres!$A$1:$I$89,3,0)*VLOOKUP('Données projet'!$B$10,Paramètres!$A$1:$I$89,5,0)</f>
        <v>261.12528000000003</v>
      </c>
      <c r="AK34" s="13">
        <f t="shared" si="35"/>
        <v>62.962181856353716</v>
      </c>
      <c r="AL34" s="20">
        <f t="shared" si="4"/>
        <v>564.45232939981599</v>
      </c>
      <c r="AM34" s="59">
        <f t="shared" si="5"/>
        <v>857.78566273314937</v>
      </c>
      <c r="AN34" s="59">
        <f ca="1">AVERAGE(OFFSET($AM$3,0,0,'Données projet'!$E$10+1,1))-AVERAGE(OFFSET($H$3,0,0,'Données projet'!$E$10+1,1))</f>
        <v>436.4497226650281</v>
      </c>
      <c r="AO34" s="59">
        <f t="shared" si="36"/>
        <v>611.43967996341871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155.79782400936</v>
      </c>
      <c r="P35" s="13">
        <f t="shared" si="33"/>
        <v>39.893239751845705</v>
      </c>
      <c r="Q35" s="20">
        <f t="shared" ref="Q35:Q66" si="53">(O35+P35)*0.475*44/12</f>
        <v>340.82860271743323</v>
      </c>
      <c r="R35" s="59">
        <f t="shared" si="0"/>
        <v>634.1619360507666</v>
      </c>
      <c r="S35" s="59">
        <f ca="1">AVERAGE(OFFSET($R$3,0,0,'Données projet'!$E$9+1,1))-AVERAGE(OFFSET($H$3,0,0,'Données projet'!$E$9+1,1))</f>
        <v>588.81597636287211</v>
      </c>
      <c r="T35" s="59">
        <f t="shared" si="34"/>
        <v>308.54448803271003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297.20000000000005</v>
      </c>
      <c r="AJ35" s="13">
        <f>AI35*VLOOKUP('Données projet'!$B$10,Paramètres!$A$1:$I$89,3,0)*VLOOKUP('Données projet'!$B$10,Paramètres!$A$1:$I$89,5,0)</f>
        <v>268.90656000000001</v>
      </c>
      <c r="AK35" s="13">
        <f t="shared" si="35"/>
        <v>64.617158945843769</v>
      </c>
      <c r="AL35" s="20">
        <f t="shared" si="4"/>
        <v>580.88714383067793</v>
      </c>
      <c r="AM35" s="59">
        <f t="shared" si="5"/>
        <v>874.2204771640113</v>
      </c>
      <c r="AN35" s="59">
        <f ca="1">AVERAGE(OFFSET($AM$3,0,0,'Données projet'!$E$10+1,1))-AVERAGE(OFFSET($H$3,0,0,'Données projet'!$E$10+1,1))</f>
        <v>436.4497226650281</v>
      </c>
      <c r="AO35" s="59">
        <f t="shared" si="36"/>
        <v>611.43967996341871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171.90123600624</v>
      </c>
      <c r="P36" s="13">
        <f t="shared" si="33"/>
        <v>43.51556119216054</v>
      </c>
      <c r="Q36" s="20">
        <f t="shared" si="53"/>
        <v>375.18425512054756</v>
      </c>
      <c r="R36" s="59">
        <f t="shared" si="0"/>
        <v>668.51758845388088</v>
      </c>
      <c r="S36" s="59">
        <f ca="1">AVERAGE(OFFSET($R$3,0,0,'Données projet'!$E$9+1,1))-AVERAGE(OFFSET($H$3,0,0,'Données projet'!$E$9+1,1))</f>
        <v>588.81597636287211</v>
      </c>
      <c r="T36" s="59">
        <f t="shared" si="34"/>
        <v>308.54448803271003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305.80000000000007</v>
      </c>
      <c r="AJ36" s="13">
        <f>AI36*VLOOKUP('Données projet'!$B$10,Paramètres!$A$1:$I$89,3,0)*VLOOKUP('Données projet'!$B$10,Paramètres!$A$1:$I$89,5,0)</f>
        <v>276.68784000000005</v>
      </c>
      <c r="AK36" s="13">
        <f t="shared" si="35"/>
        <v>66.266570237082931</v>
      </c>
      <c r="AL36" s="20">
        <f t="shared" si="4"/>
        <v>597.31226449625285</v>
      </c>
      <c r="AM36" s="59">
        <f t="shared" si="5"/>
        <v>890.64559782958622</v>
      </c>
      <c r="AN36" s="59">
        <f ca="1">AVERAGE(OFFSET($AM$3,0,0,'Données projet'!$E$10+1,1))-AVERAGE(OFFSET($H$3,0,0,'Données projet'!$E$10+1,1))</f>
        <v>436.4497226650281</v>
      </c>
      <c r="AO36" s="59">
        <f t="shared" si="36"/>
        <v>611.43967996341871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188.00464800312002</v>
      </c>
      <c r="P37" s="13">
        <f t="shared" si="33"/>
        <v>47.098538164856876</v>
      </c>
      <c r="Q37" s="20">
        <f t="shared" si="53"/>
        <v>409.47138257589313</v>
      </c>
      <c r="R37" s="59">
        <f t="shared" si="0"/>
        <v>702.80471590922639</v>
      </c>
      <c r="S37" s="59">
        <f ca="1">AVERAGE(OFFSET($R$3,0,0,'Données projet'!$E$9+1,1))-AVERAGE(OFFSET($H$3,0,0,'Données projet'!$E$9+1,1))</f>
        <v>588.81597636287211</v>
      </c>
      <c r="T37" s="59">
        <f t="shared" si="34"/>
        <v>308.54448803271003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314.40000000000009</v>
      </c>
      <c r="AJ37" s="13">
        <f>AI37*VLOOKUP('Données projet'!$B$10,Paramètres!$A$1:$I$89,3,0)*VLOOKUP('Données projet'!$B$10,Paramètres!$A$1:$I$89,5,0)</f>
        <v>284.46912000000003</v>
      </c>
      <c r="AK37" s="13">
        <f t="shared" si="35"/>
        <v>67.91059023737904</v>
      </c>
      <c r="AL37" s="20">
        <f t="shared" si="4"/>
        <v>613.72799533010186</v>
      </c>
      <c r="AM37" s="59">
        <f t="shared" si="5"/>
        <v>907.06132866343523</v>
      </c>
      <c r="AN37" s="59">
        <f ca="1">AVERAGE(OFFSET($AM$3,0,0,'Données projet'!$E$10+1,1))-AVERAGE(OFFSET($H$3,0,0,'Données projet'!$E$10+1,1))</f>
        <v>436.4497226650281</v>
      </c>
      <c r="AO37" s="59">
        <f t="shared" si="36"/>
        <v>611.43967996341871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204.10806000000002</v>
      </c>
      <c r="P38" s="13">
        <f t="shared" si="33"/>
        <v>50.645923855244554</v>
      </c>
      <c r="Q38" s="20">
        <f t="shared" si="53"/>
        <v>443.69652188121762</v>
      </c>
      <c r="R38" s="59">
        <f t="shared" si="0"/>
        <v>737.02985521455093</v>
      </c>
      <c r="S38" s="59">
        <f ca="1">AVERAGE(OFFSET($R$3,0,0,'Données projet'!$E$9+1,1))-AVERAGE(OFFSET($H$3,0,0,'Données projet'!$E$9+1,1))</f>
        <v>588.81597636287211</v>
      </c>
      <c r="T38" s="59">
        <f t="shared" si="34"/>
        <v>308.54448803271003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33.538060620025725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33.538060620025725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323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323.00000000000011</v>
      </c>
      <c r="AJ38" s="13">
        <f>AI38*VLOOKUP('Données projet'!$B$10,Paramètres!$A$1:$I$89,3,0)*VLOOKUP('Données projet'!$B$10,Paramètres!$A$1:$I$89,5,0)</f>
        <v>292.25040000000013</v>
      </c>
      <c r="AK38" s="13">
        <f t="shared" si="35"/>
        <v>69.549383363839993</v>
      </c>
      <c r="AL38" s="20">
        <f t="shared" si="4"/>
        <v>630.13462269202148</v>
      </c>
      <c r="AM38" s="59">
        <f t="shared" si="5"/>
        <v>923.46795602535485</v>
      </c>
      <c r="AN38" s="59">
        <f ca="1">AVERAGE(OFFSET($AM$3,0,0,'Données projet'!$E$10+1,1))-AVERAGE(OFFSET($H$3,0,0,'Données projet'!$E$10+1,1))</f>
        <v>436.4497226650281</v>
      </c>
      <c r="AO38" s="59">
        <f t="shared" si="36"/>
        <v>611.43967996341871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11</v>
      </c>
      <c r="AR38" s="16">
        <f>IF(ISNA(VLOOKUP(A38,'Données projet'!$A$61:$I$81,5,0)),0%,VLOOKUP(A38,'Données projet'!$A$61:$I$81,5,0)*VLOOKUP('Données projet'!$B$10,Paramètres!$A$1:$I$89,7,0))</f>
        <v>0.3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3.3007576780246635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3.3007576780246635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146.59566999999998</v>
      </c>
      <c r="P39" s="13">
        <f t="shared" si="33"/>
        <v>37.803908782741182</v>
      </c>
      <c r="Q39" s="20">
        <f t="shared" si="53"/>
        <v>321.16259971327423</v>
      </c>
      <c r="R39" s="59">
        <f t="shared" si="0"/>
        <v>614.49593304660755</v>
      </c>
      <c r="S39" s="59">
        <f ca="1">AVERAGE(OFFSET($R$3,0,0,'Données projet'!$E$9+1,1))-AVERAGE(OFFSET($H$3,0,0,'Données projet'!$E$9+1,1))</f>
        <v>588.81597636287211</v>
      </c>
      <c r="T39" s="59">
        <f t="shared" si="34"/>
        <v>308.54448803271003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32.880399707464115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32.880399707464115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7.6</v>
      </c>
      <c r="AI39" s="13">
        <f>IF('Données projet'!$A$62&gt;35,AI38+AH39-AQ38,IF(A39&lt;'Données projet'!$A$62,$AF$205^A39,IF(A39='Données projet'!$A$62,'Données projet'!$B$62,AI38+AH39-AQ38)))</f>
        <v>319.60000000000014</v>
      </c>
      <c r="AJ39" s="13">
        <f>AI39*VLOOKUP('Données projet'!$B$10,Paramètres!$A$1:$I$89,3,0)*VLOOKUP('Données projet'!$B$10,Paramètres!$A$1:$I$89,5,0)</f>
        <v>289.17408000000012</v>
      </c>
      <c r="AK39" s="13">
        <f t="shared" si="35"/>
        <v>68.902103026957732</v>
      </c>
      <c r="AL39" s="20">
        <f t="shared" si="4"/>
        <v>623.64935210528495</v>
      </c>
      <c r="AM39" s="59">
        <f t="shared" si="5"/>
        <v>916.98268543861832</v>
      </c>
      <c r="AN39" s="59">
        <f ca="1">AVERAGE(OFFSET($AM$3,0,0,'Données projet'!$E$10+1,1))-AVERAGE(OFFSET($H$3,0,0,'Données projet'!$E$10+1,1))</f>
        <v>436.4497226650281</v>
      </c>
      <c r="AO39" s="59">
        <f t="shared" si="36"/>
        <v>611.43967996341871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3.2360318332219902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3.2360318332219902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159.63740000000001</v>
      </c>
      <c r="P40" s="13">
        <f t="shared" si="33"/>
        <v>40.760719168297832</v>
      </c>
      <c r="Q40" s="20">
        <f t="shared" si="53"/>
        <v>349.02672421811872</v>
      </c>
      <c r="R40" s="59">
        <f t="shared" si="0"/>
        <v>642.36005755145197</v>
      </c>
      <c r="S40" s="59">
        <f ca="1">AVERAGE(OFFSET($R$3,0,0,'Données projet'!$E$9+1,1))-AVERAGE(OFFSET($H$3,0,0,'Données projet'!$E$9+1,1))</f>
        <v>588.81597636287211</v>
      </c>
      <c r="T40" s="59">
        <f t="shared" si="34"/>
        <v>308.54448803271003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32.235635124264292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32.235635124264292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7.6</v>
      </c>
      <c r="AI40" s="13">
        <f>IF('Données projet'!$A$62&gt;35,AI39+AH40-AQ39,IF(A40&lt;'Données projet'!$A$62,$AF$205^A40,IF(A40='Données projet'!$A$62,'Données projet'!$B$62,AI39+AH40-AQ39)))</f>
        <v>327.20000000000016</v>
      </c>
      <c r="AJ40" s="13">
        <f>AI40*VLOOKUP('Données projet'!$B$10,Paramètres!$A$1:$I$89,3,0)*VLOOKUP('Données projet'!$B$10,Paramètres!$A$1:$I$89,5,0)</f>
        <v>296.05056000000013</v>
      </c>
      <c r="AK40" s="13">
        <f t="shared" si="35"/>
        <v>70.34787165092402</v>
      </c>
      <c r="AL40" s="20">
        <f t="shared" si="4"/>
        <v>638.14393512535958</v>
      </c>
      <c r="AM40" s="59">
        <f t="shared" si="5"/>
        <v>931.47726845869283</v>
      </c>
      <c r="AN40" s="59">
        <f ca="1">AVERAGE(OFFSET($AM$3,0,0,'Données projet'!$E$10+1,1))-AVERAGE(OFFSET($H$3,0,0,'Données projet'!$E$10+1,1))</f>
        <v>436.4497226650281</v>
      </c>
      <c r="AO40" s="59">
        <f t="shared" si="36"/>
        <v>611.43967996341871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3.1725752227570303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3.1725752227570303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172.67913000000001</v>
      </c>
      <c r="P41" s="13">
        <f t="shared" si="33"/>
        <v>43.689512425494954</v>
      </c>
      <c r="Q41" s="20">
        <f t="shared" si="53"/>
        <v>376.84205222440369</v>
      </c>
      <c r="R41" s="59">
        <f t="shared" si="0"/>
        <v>670.17538555773694</v>
      </c>
      <c r="S41" s="59">
        <f ca="1">AVERAGE(OFFSET($R$3,0,0,'Données projet'!$E$9+1,1))-AVERAGE(OFFSET($H$3,0,0,'Données projet'!$E$9+1,1))</f>
        <v>588.81597636287211</v>
      </c>
      <c r="T41" s="59">
        <f t="shared" si="34"/>
        <v>308.54448803271003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31.603513981273455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31.603513981273455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7.6</v>
      </c>
      <c r="AI41" s="13">
        <f>IF('Données projet'!$A$62&gt;35,AI40+AH41-AQ40,IF(A41&lt;'Données projet'!$A$62,$AF$205^A41,IF(A41='Données projet'!$A$62,'Données projet'!$B$62,AI40+AH41-AQ40)))</f>
        <v>334.80000000000018</v>
      </c>
      <c r="AJ41" s="13">
        <f>AI41*VLOOKUP('Données projet'!$B$10,Paramètres!$A$1:$I$89,3,0)*VLOOKUP('Données projet'!$B$10,Paramètres!$A$1:$I$89,5,0)</f>
        <v>302.92704000000015</v>
      </c>
      <c r="AK41" s="13">
        <f t="shared" si="35"/>
        <v>71.789736305653022</v>
      </c>
      <c r="AL41" s="20">
        <f t="shared" si="4"/>
        <v>652.63171873234603</v>
      </c>
      <c r="AM41" s="59">
        <f t="shared" si="5"/>
        <v>945.9650520656794</v>
      </c>
      <c r="AN41" s="59">
        <f ca="1">AVERAGE(OFFSET($AM$3,0,0,'Données projet'!$E$10+1,1))-AVERAGE(OFFSET($H$3,0,0,'Données projet'!$E$10+1,1))</f>
        <v>436.4497226650281</v>
      </c>
      <c r="AO41" s="59">
        <f t="shared" si="36"/>
        <v>611.43967996341871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3.1103629577185776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3.1103629577185776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185.72086000000004</v>
      </c>
      <c r="P42" s="13">
        <f t="shared" si="33"/>
        <v>46.59264517316101</v>
      </c>
      <c r="Q42" s="20">
        <f t="shared" si="53"/>
        <v>404.61268817658879</v>
      </c>
      <c r="R42" s="59">
        <f t="shared" si="0"/>
        <v>697.94602150992205</v>
      </c>
      <c r="S42" s="59">
        <f ca="1">AVERAGE(OFFSET($R$3,0,0,'Données projet'!$E$9+1,1))-AVERAGE(OFFSET($H$3,0,0,'Données projet'!$E$9+1,1))</f>
        <v>588.81597636287211</v>
      </c>
      <c r="T42" s="59">
        <f t="shared" si="34"/>
        <v>308.54448803271003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30.983788348340841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30.983788348340841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7.6</v>
      </c>
      <c r="AI42" s="13">
        <f>IF('Données projet'!$A$62&gt;35,AI41+AH42-AQ41,IF(A42&lt;'Données projet'!$A$62,$AF$205^A42,IF(A42='Données projet'!$A$62,'Données projet'!$B$62,AI41+AH42-AQ41)))</f>
        <v>342.4000000000002</v>
      </c>
      <c r="AJ42" s="13">
        <f>AI42*VLOOKUP('Données projet'!$B$10,Paramètres!$A$1:$I$89,3,0)*VLOOKUP('Données projet'!$B$10,Paramètres!$A$1:$I$89,5,0)</f>
        <v>309.80352000000016</v>
      </c>
      <c r="AK42" s="13">
        <f t="shared" si="35"/>
        <v>73.227795813703821</v>
      </c>
      <c r="AL42" s="20">
        <f t="shared" si="4"/>
        <v>667.11287504220115</v>
      </c>
      <c r="AM42" s="59">
        <f t="shared" si="5"/>
        <v>960.44620837553452</v>
      </c>
      <c r="AN42" s="59">
        <f ca="1">AVERAGE(OFFSET($AM$3,0,0,'Données projet'!$E$10+1,1))-AVERAGE(OFFSET($H$3,0,0,'Données projet'!$E$10+1,1))</f>
        <v>436.4497226650281</v>
      </c>
      <c r="AO42" s="59">
        <f t="shared" si="36"/>
        <v>611.43967996341871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3.0493706372517941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3.0493706372517941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198.76259000000005</v>
      </c>
      <c r="P43" s="13">
        <f t="shared" si="33"/>
        <v>49.47212431008991</v>
      </c>
      <c r="Q43" s="20">
        <f t="shared" si="53"/>
        <v>432.34212742340668</v>
      </c>
      <c r="R43" s="59">
        <f t="shared" si="0"/>
        <v>725.67546075673999</v>
      </c>
      <c r="S43" s="59">
        <f ca="1">AVERAGE(OFFSET($R$3,0,0,'Données projet'!$E$9+1,1))-AVERAGE(OFFSET($H$3,0,0,'Données projet'!$E$9+1,1))</f>
        <v>588.81597636287211</v>
      </c>
      <c r="T43" s="59">
        <f t="shared" si="34"/>
        <v>308.54448803271003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30.376215157074721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30.376215157074721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350</v>
      </c>
      <c r="AG43" s="12">
        <f>VLOOKUP(A43,'Données projet'!$A$61:$I$81,9,0)</f>
        <v>7.6</v>
      </c>
      <c r="AH43" s="12">
        <f t="array" ref="AH43">INDEX(AG:AG,MIN(IF(ISNUMBER(AG43:AG239),ROW(AG43:AG239),"")))</f>
        <v>7.6</v>
      </c>
      <c r="AI43" s="13">
        <f>IF('Données projet'!$A$62&gt;35,AI42+AH43-AQ42,IF(A43&lt;'Données projet'!$A$62,$AF$205^A43,IF(A43='Données projet'!$A$62,'Données projet'!$B$62,AI42+AH43-AQ42)))</f>
        <v>350.00000000000023</v>
      </c>
      <c r="AJ43" s="13">
        <f>AI43*VLOOKUP('Données projet'!$B$10,Paramètres!$A$1:$I$89,3,0)*VLOOKUP('Données projet'!$B$10,Paramètres!$A$1:$I$89,5,0)</f>
        <v>316.68000000000018</v>
      </c>
      <c r="AK43" s="13">
        <f t="shared" si="35"/>
        <v>74.662144360177763</v>
      </c>
      <c r="AL43" s="20">
        <f t="shared" si="4"/>
        <v>681.58756809397653</v>
      </c>
      <c r="AM43" s="59">
        <f t="shared" si="5"/>
        <v>974.9209014273099</v>
      </c>
      <c r="AN43" s="59">
        <f ca="1">AVERAGE(OFFSET($AM$3,0,0,'Données projet'!$E$10+1,1))-AVERAGE(OFFSET($H$3,0,0,'Données projet'!$E$10+1,1))</f>
        <v>436.4497226650281</v>
      </c>
      <c r="AO43" s="59">
        <f t="shared" si="36"/>
        <v>611.43967996341871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9</v>
      </c>
      <c r="AR43" s="16">
        <f>IF(ISNA(VLOOKUP(A43,'Données projet'!$A$61:$I$81,5,0)),0%,VLOOKUP(A43,'Données projet'!$A$61:$I$81,5,0)*VLOOKUP('Données projet'!$B$10,Paramètres!$A$1:$I$89,7,0))</f>
        <v>0.3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5.6901942573715374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5.6901942573715374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211.80432000000008</v>
      </c>
      <c r="P44" s="13">
        <f t="shared" si="33"/>
        <v>52.329678475785691</v>
      </c>
      <c r="Q44" s="20">
        <f t="shared" si="53"/>
        <v>460.03338067866019</v>
      </c>
      <c r="R44" s="59">
        <f t="shared" si="0"/>
        <v>753.36671401199351</v>
      </c>
      <c r="S44" s="59">
        <f ca="1">AVERAGE(OFFSET($R$3,0,0,'Données projet'!$E$9+1,1))-AVERAGE(OFFSET($H$3,0,0,'Données projet'!$E$9+1,1))</f>
        <v>588.81597636287211</v>
      </c>
      <c r="T44" s="59">
        <f t="shared" si="34"/>
        <v>308.54448803271003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52.632517214954675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52.632517214954675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348.4000000000002</v>
      </c>
      <c r="AJ44" s="13">
        <f>AI44*VLOOKUP('Données projet'!$B$10,Paramètres!$A$1:$I$89,3,0)*VLOOKUP('Données projet'!$B$10,Paramètres!$A$1:$I$89,5,0)</f>
        <v>315.23232000000019</v>
      </c>
      <c r="AK44" s="13">
        <f t="shared" si="35"/>
        <v>74.360480118488482</v>
      </c>
      <c r="AL44" s="20">
        <f t="shared" si="4"/>
        <v>678.54079353970099</v>
      </c>
      <c r="AM44" s="59">
        <f t="shared" si="5"/>
        <v>971.87412687303436</v>
      </c>
      <c r="AN44" s="59">
        <f ca="1">AVERAGE(OFFSET($AM$3,0,0,'Données projet'!$E$10+1,1))-AVERAGE(OFFSET($H$3,0,0,'Données projet'!$E$10+1,1))</f>
        <v>436.4497226650281</v>
      </c>
      <c r="AO44" s="59">
        <f t="shared" si="36"/>
        <v>611.43967996341871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5.5786130186602776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5.5786130186602776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176.97342000000009</v>
      </c>
      <c r="P45" s="13">
        <f t="shared" si="33"/>
        <v>44.648164773275532</v>
      </c>
      <c r="Q45" s="20">
        <f t="shared" si="53"/>
        <v>385.99092681345502</v>
      </c>
      <c r="R45" s="59">
        <f t="shared" si="0"/>
        <v>679.32426014678833</v>
      </c>
      <c r="S45" s="59">
        <f ca="1">AVERAGE(OFFSET($R$3,0,0,'Données projet'!$E$9+1,1))-AVERAGE(OFFSET($H$3,0,0,'Données projet'!$E$9+1,1))</f>
        <v>588.81597636287211</v>
      </c>
      <c r="T45" s="59">
        <f t="shared" si="34"/>
        <v>308.54448803271003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51.600425655035039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51.600425655035039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355.80000000000018</v>
      </c>
      <c r="AJ45" s="13">
        <f>AI45*VLOOKUP('Données projet'!$B$10,Paramètres!$A$1:$I$89,3,0)*VLOOKUP('Données projet'!$B$10,Paramètres!$A$1:$I$89,5,0)</f>
        <v>321.92784000000017</v>
      </c>
      <c r="AK45" s="13">
        <f t="shared" si="35"/>
        <v>75.754337936715828</v>
      </c>
      <c r="AL45" s="20">
        <f t="shared" si="4"/>
        <v>692.62979323978027</v>
      </c>
      <c r="AM45" s="59">
        <f t="shared" si="5"/>
        <v>985.96312657311364</v>
      </c>
      <c r="AN45" s="59">
        <f ca="1">AVERAGE(OFFSET($AM$3,0,0,'Données projet'!$E$10+1,1))-AVERAGE(OFFSET($H$3,0,0,'Données projet'!$E$10+1,1))</f>
        <v>436.4497226650281</v>
      </c>
      <c r="AO45" s="59">
        <f t="shared" si="36"/>
        <v>611.43967996341871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5.4692198199823103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5.4692198199823103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190.21626000000006</v>
      </c>
      <c r="P46" s="13">
        <f t="shared" si="33"/>
        <v>47.587761700810915</v>
      </c>
      <c r="Q46" s="20">
        <f t="shared" si="53"/>
        <v>414.17533779557908</v>
      </c>
      <c r="R46" s="59">
        <f t="shared" si="0"/>
        <v>707.5086711289124</v>
      </c>
      <c r="S46" s="59">
        <f ca="1">AVERAGE(OFFSET($R$3,0,0,'Données projet'!$E$9+1,1))-AVERAGE(OFFSET($H$3,0,0,'Données projet'!$E$9+1,1))</f>
        <v>588.81597636287211</v>
      </c>
      <c r="T46" s="59">
        <f t="shared" si="34"/>
        <v>308.54448803271003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50.588572781091734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50.588572781091734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363.20000000000016</v>
      </c>
      <c r="AJ46" s="13">
        <f>AI46*VLOOKUP('Données projet'!$B$10,Paramètres!$A$1:$I$89,3,0)*VLOOKUP('Données projet'!$B$10,Paramètres!$A$1:$I$89,5,0)</f>
        <v>328.62336000000016</v>
      </c>
      <c r="AK46" s="13">
        <f t="shared" si="35"/>
        <v>77.144825174157617</v>
      </c>
      <c r="AL46" s="20">
        <f t="shared" si="4"/>
        <v>706.71292251165812</v>
      </c>
      <c r="AM46" s="59">
        <f t="shared" si="5"/>
        <v>1000.0462558449915</v>
      </c>
      <c r="AN46" s="59">
        <f ca="1">AVERAGE(OFFSET($AM$3,0,0,'Données projet'!$E$10+1,1))-AVERAGE(OFFSET($H$3,0,0,'Données projet'!$E$10+1,1))</f>
        <v>436.4497226650281</v>
      </c>
      <c r="AO46" s="59">
        <f t="shared" si="36"/>
        <v>611.43967996341871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5.3619717552071551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5.3619717552071551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203.45910000000006</v>
      </c>
      <c r="P47" s="13">
        <f t="shared" si="33"/>
        <v>50.503612867997838</v>
      </c>
      <c r="Q47" s="20">
        <f t="shared" si="53"/>
        <v>442.31839157842973</v>
      </c>
      <c r="R47" s="59">
        <f t="shared" si="0"/>
        <v>735.65172491176304</v>
      </c>
      <c r="S47" s="59">
        <f ca="1">AVERAGE(OFFSET($R$3,0,0,'Données projet'!$E$9+1,1))-AVERAGE(OFFSET($H$3,0,0,'Données projet'!$E$9+1,1))</f>
        <v>588.81597636287211</v>
      </c>
      <c r="T47" s="59">
        <f t="shared" si="34"/>
        <v>308.54448803271003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49.596561724837144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49.596561724837144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370.60000000000014</v>
      </c>
      <c r="AJ47" s="13">
        <f>AI47*VLOOKUP('Données projet'!$B$10,Paramètres!$A$1:$I$89,3,0)*VLOOKUP('Données projet'!$B$10,Paramètres!$A$1:$I$89,5,0)</f>
        <v>335.31888000000009</v>
      </c>
      <c r="AK47" s="13">
        <f t="shared" si="35"/>
        <v>78.532018418019703</v>
      </c>
      <c r="AL47" s="20">
        <f t="shared" si="4"/>
        <v>720.79031474471776</v>
      </c>
      <c r="AM47" s="59">
        <f t="shared" si="5"/>
        <v>1014.123648078051</v>
      </c>
      <c r="AN47" s="59">
        <f ca="1">AVERAGE(OFFSET($AM$3,0,0,'Données projet'!$E$10+1,1))-AVERAGE(OFFSET($H$3,0,0,'Données projet'!$E$10+1,1))</f>
        <v>436.4497226650281</v>
      </c>
      <c r="AO47" s="59">
        <f t="shared" si="36"/>
        <v>611.43967996341871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5.2568267595673808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5.2568267595673808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216.70194000000009</v>
      </c>
      <c r="P48" s="13">
        <f t="shared" si="33"/>
        <v>53.397439744331798</v>
      </c>
      <c r="Q48" s="20">
        <f t="shared" si="53"/>
        <v>470.42308638804462</v>
      </c>
      <c r="R48" s="59">
        <f t="shared" si="0"/>
        <v>763.75641972137794</v>
      </c>
      <c r="S48" s="59">
        <f ca="1">AVERAGE(OFFSET($R$3,0,0,'Données projet'!$E$9+1,1))-AVERAGE(OFFSET($H$3,0,0,'Données projet'!$E$9+1,1))</f>
        <v>588.81597636287211</v>
      </c>
      <c r="T48" s="59">
        <f t="shared" si="34"/>
        <v>308.54448803271003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48.624003400328711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48.624003400328711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378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378.00000000000011</v>
      </c>
      <c r="AJ48" s="13">
        <f>AI48*VLOOKUP('Données projet'!$B$10,Paramètres!$A$1:$I$89,3,0)*VLOOKUP('Données projet'!$B$10,Paramètres!$A$1:$I$89,5,0)</f>
        <v>342.01440000000008</v>
      </c>
      <c r="AK48" s="13">
        <f t="shared" si="35"/>
        <v>79.915991022086629</v>
      </c>
      <c r="AL48" s="20">
        <f t="shared" si="4"/>
        <v>734.86209769680102</v>
      </c>
      <c r="AM48" s="59">
        <f t="shared" si="5"/>
        <v>1028.1954310301344</v>
      </c>
      <c r="AN48" s="59">
        <f ca="1">AVERAGE(OFFSET($AM$3,0,0,'Données projet'!$E$10+1,1))-AVERAGE(OFFSET($H$3,0,0,'Données projet'!$E$10+1,1))</f>
        <v>436.4497226650281</v>
      </c>
      <c r="AO48" s="59">
        <f t="shared" si="36"/>
        <v>611.43967996341871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9</v>
      </c>
      <c r="AR48" s="16">
        <f>IF(ISNA(VLOOKUP(A48,'Données projet'!$A$61:$I$81,5,0)),0%,VLOOKUP(A48,'Données projet'!$A$61:$I$81,5,0)*VLOOKUP('Données projet'!$B$10,Paramètres!$A$1:$I$89,7,0))</f>
        <v>0.3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7.8543635115438022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7.8543635115438022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229.94478000000009</v>
      </c>
      <c r="P49" s="13">
        <f t="shared" si="33"/>
        <v>56.270741509246001</v>
      </c>
      <c r="Q49" s="20">
        <f t="shared" si="53"/>
        <v>498.49203329527023</v>
      </c>
      <c r="R49" s="59">
        <f t="shared" si="0"/>
        <v>791.82536662860355</v>
      </c>
      <c r="S49" s="59">
        <f ca="1">AVERAGE(OFFSET($R$3,0,0,'Données projet'!$E$9+1,1))-AVERAGE(OFFSET($H$3,0,0,'Données projet'!$E$9+1,1))</f>
        <v>588.81597636287211</v>
      </c>
      <c r="T49" s="59">
        <f t="shared" si="34"/>
        <v>308.54448803271003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47.670516351361883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47.670516351361883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369.00000000000011</v>
      </c>
      <c r="AJ49" s="13">
        <f>AI49*VLOOKUP('Données projet'!$B$10,Paramètres!$A$1:$I$89,3,0)*VLOOKUP('Données projet'!$B$10,Paramètres!$A$1:$I$89,5,0)</f>
        <v>333.87120000000004</v>
      </c>
      <c r="AK49" s="13">
        <f t="shared" si="35"/>
        <v>78.232360111376309</v>
      </c>
      <c r="AL49" s="20">
        <f t="shared" si="4"/>
        <v>717.74703386064709</v>
      </c>
      <c r="AM49" s="59">
        <f t="shared" si="5"/>
        <v>1011.0803671939805</v>
      </c>
      <c r="AN49" s="59">
        <f ca="1">AVERAGE(OFFSET($AM$3,0,0,'Données projet'!$E$10+1,1))-AVERAGE(OFFSET($H$3,0,0,'Données projet'!$E$10+1,1))</f>
        <v>436.4497226650281</v>
      </c>
      <c r="AO49" s="59">
        <f t="shared" si="36"/>
        <v>611.43967996341871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7.700344233771129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7.700344233771129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243.18762000000009</v>
      </c>
      <c r="P50" s="13">
        <f t="shared" si="33"/>
        <v>59.124834908752511</v>
      </c>
      <c r="Q50" s="20">
        <f t="shared" si="53"/>
        <v>526.52752563274419</v>
      </c>
      <c r="R50" s="59">
        <f t="shared" si="0"/>
        <v>819.86085896607756</v>
      </c>
      <c r="S50" s="59">
        <f ca="1">AVERAGE(OFFSET($R$3,0,0,'Données projet'!$E$9+1,1))-AVERAGE(OFFSET($H$3,0,0,'Données projet'!$E$9+1,1))</f>
        <v>588.81597636287211</v>
      </c>
      <c r="T50" s="59">
        <f t="shared" si="34"/>
        <v>308.54448803271003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46.735726601855617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46.735726601855617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369.00000000000011</v>
      </c>
      <c r="AJ50" s="13">
        <f>AI50*VLOOKUP('Données projet'!$B$10,Paramètres!$A$1:$I$89,3,0)*VLOOKUP('Données projet'!$B$10,Paramètres!$A$1:$I$89,5,0)</f>
        <v>333.87120000000004</v>
      </c>
      <c r="AK50" s="13">
        <f t="shared" si="35"/>
        <v>78.232360111376309</v>
      </c>
      <c r="AL50" s="20">
        <f t="shared" si="4"/>
        <v>717.74703386064709</v>
      </c>
      <c r="AM50" s="59">
        <f t="shared" si="5"/>
        <v>1011.0803671939805</v>
      </c>
      <c r="AN50" s="59">
        <f ca="1">AVERAGE(OFFSET($AM$3,0,0,'Données projet'!$E$10+1,1))-AVERAGE(OFFSET($H$3,0,0,'Données projet'!$E$10+1,1))</f>
        <v>436.4497226650281</v>
      </c>
      <c r="AO50" s="59">
        <f t="shared" si="36"/>
        <v>611.43967996341871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7.5493451800930949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7.5493451800930949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256.4304600000001</v>
      </c>
      <c r="P51" s="13">
        <f t="shared" si="33"/>
        <v>61.960885182060892</v>
      </c>
      <c r="Q51" s="20">
        <f t="shared" si="53"/>
        <v>554.5315928587562</v>
      </c>
      <c r="R51" s="59">
        <f t="shared" si="0"/>
        <v>847.86492619208957</v>
      </c>
      <c r="S51" s="59">
        <f ca="1">AVERAGE(OFFSET($R$3,0,0,'Données projet'!$E$9+1,1))-AVERAGE(OFFSET($H$3,0,0,'Données projet'!$E$9+1,1))</f>
        <v>588.81597636287211</v>
      </c>
      <c r="T51" s="59">
        <f t="shared" si="34"/>
        <v>308.54448803271003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75.279547260479177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75.279547260479177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369.00000000000011</v>
      </c>
      <c r="AJ51" s="13">
        <f>AI51*VLOOKUP('Données projet'!$B$10,Paramètres!$A$1:$I$89,3,0)*VLOOKUP('Données projet'!$B$10,Paramètres!$A$1:$I$89,5,0)</f>
        <v>333.87120000000004</v>
      </c>
      <c r="AK51" s="13">
        <f t="shared" si="35"/>
        <v>78.232360111376309</v>
      </c>
      <c r="AL51" s="20">
        <f t="shared" si="4"/>
        <v>717.74703386064709</v>
      </c>
      <c r="AM51" s="59">
        <f t="shared" si="5"/>
        <v>1011.0803671939805</v>
      </c>
      <c r="AN51" s="59">
        <f ca="1">AVERAGE(OFFSET($AM$3,0,0,'Données projet'!$E$10+1,1))-AVERAGE(OFFSET($H$3,0,0,'Données projet'!$E$10+1,1))</f>
        <v>436.4497226650281</v>
      </c>
      <c r="AO51" s="59">
        <f t="shared" si="36"/>
        <v>611.43967996341871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7.4013071257573584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7.4013071257573584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206.89800857142865</v>
      </c>
      <c r="P52" s="13">
        <f t="shared" si="33"/>
        <v>51.257136542136692</v>
      </c>
      <c r="Q52" s="20">
        <f t="shared" si="53"/>
        <v>449.62021107279298</v>
      </c>
      <c r="R52" s="59">
        <f t="shared" si="0"/>
        <v>742.9535444061263</v>
      </c>
      <c r="S52" s="59">
        <f ca="1">AVERAGE(OFFSET($R$3,0,0,'Données projet'!$E$9+1,1))-AVERAGE(OFFSET($H$3,0,0,'Données projet'!$E$9+1,1))</f>
        <v>588.81597636287211</v>
      </c>
      <c r="T52" s="59">
        <f t="shared" si="34"/>
        <v>308.54448803271003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73.803361254691183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73.803361254691183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369.00000000000011</v>
      </c>
      <c r="AJ52" s="13">
        <f>AI52*VLOOKUP('Données projet'!$B$10,Paramètres!$A$1:$I$89,3,0)*VLOOKUP('Données projet'!$B$10,Paramètres!$A$1:$I$89,5,0)</f>
        <v>333.87120000000004</v>
      </c>
      <c r="AK52" s="13">
        <f t="shared" si="35"/>
        <v>78.232360111376309</v>
      </c>
      <c r="AL52" s="20">
        <f t="shared" si="4"/>
        <v>717.74703386064709</v>
      </c>
      <c r="AM52" s="59">
        <f t="shared" si="5"/>
        <v>1011.0803671939805</v>
      </c>
      <c r="AN52" s="59">
        <f ca="1">AVERAGE(OFFSET($AM$3,0,0,'Données projet'!$E$10+1,1))-AVERAGE(OFFSET($H$3,0,0,'Données projet'!$E$10+1,1))</f>
        <v>436.4497226650281</v>
      </c>
      <c r="AO52" s="59">
        <f t="shared" si="36"/>
        <v>611.43967996341871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7.2561720073728484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7.2561720073728484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219.34123714285724</v>
      </c>
      <c r="P53" s="13">
        <f t="shared" si="33"/>
        <v>53.971681888398933</v>
      </c>
      <c r="Q53" s="20">
        <f t="shared" si="53"/>
        <v>476.02000064610456</v>
      </c>
      <c r="R53" s="59">
        <f t="shared" si="0"/>
        <v>769.35333397943782</v>
      </c>
      <c r="S53" s="59">
        <f ca="1">AVERAGE(OFFSET($R$3,0,0,'Données projet'!$E$9+1,1))-AVERAGE(OFFSET($H$3,0,0,'Données projet'!$E$9+1,1))</f>
        <v>588.81597636287211</v>
      </c>
      <c r="T53" s="59">
        <f t="shared" si="34"/>
        <v>308.54448803271003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72.356122356092129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72.356122356092129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369.00000000000011</v>
      </c>
      <c r="AJ53" s="13">
        <f>AI53*VLOOKUP('Données projet'!$B$10,Paramètres!$A$1:$I$89,3,0)*VLOOKUP('Données projet'!$B$10,Paramètres!$A$1:$I$89,5,0)</f>
        <v>333.87120000000004</v>
      </c>
      <c r="AK53" s="13">
        <f t="shared" si="35"/>
        <v>78.232360111376309</v>
      </c>
      <c r="AL53" s="20">
        <f t="shared" si="4"/>
        <v>717.74703386064709</v>
      </c>
      <c r="AM53" s="59">
        <f t="shared" si="5"/>
        <v>1011.0803671939805</v>
      </c>
      <c r="AN53" s="59">
        <f ca="1">AVERAGE(OFFSET($AM$3,0,0,'Données projet'!$E$10+1,1))-AVERAGE(OFFSET($H$3,0,0,'Données projet'!$E$10+1,1))</f>
        <v>436.4497226650281</v>
      </c>
      <c r="AO53" s="59">
        <f t="shared" si="36"/>
        <v>611.43967996341871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7.1138829001361774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7.1138829001361774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231.78446571428583</v>
      </c>
      <c r="P54" s="13">
        <f t="shared" si="33"/>
        <v>56.668351013857453</v>
      </c>
      <c r="Q54" s="20">
        <f t="shared" si="53"/>
        <v>502.38865580151611</v>
      </c>
      <c r="R54" s="59">
        <f t="shared" si="0"/>
        <v>795.72198913484942</v>
      </c>
      <c r="S54" s="59">
        <f ca="1">AVERAGE(OFFSET($R$3,0,0,'Données projet'!$E$9+1,1))-AVERAGE(OFFSET($H$3,0,0,'Données projet'!$E$9+1,1))</f>
        <v>588.81597636287211</v>
      </c>
      <c r="T54" s="59">
        <f t="shared" si="34"/>
        <v>308.54448803271003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70.937262929566046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70.937262929566046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369.00000000000011</v>
      </c>
      <c r="AJ54" s="13">
        <f>AI54*VLOOKUP('Données projet'!$B$10,Paramètres!$A$1:$I$89,3,0)*VLOOKUP('Données projet'!$B$10,Paramètres!$A$1:$I$89,5,0)</f>
        <v>333.87120000000004</v>
      </c>
      <c r="AK54" s="13">
        <f t="shared" si="35"/>
        <v>78.232360111376309</v>
      </c>
      <c r="AL54" s="20">
        <f t="shared" si="4"/>
        <v>717.74703386064709</v>
      </c>
      <c r="AM54" s="59">
        <f t="shared" si="5"/>
        <v>1011.0803671939805</v>
      </c>
      <c r="AN54" s="59">
        <f ca="1">AVERAGE(OFFSET($AM$3,0,0,'Données projet'!$E$10+1,1))-AVERAGE(OFFSET($H$3,0,0,'Données projet'!$E$10+1,1))</f>
        <v>436.4497226650281</v>
      </c>
      <c r="AO54" s="59">
        <f t="shared" si="36"/>
        <v>611.43967996341871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6.9743839955046312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6.9743839955046312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244.22769428571436</v>
      </c>
      <c r="P55" s="13">
        <f t="shared" si="33"/>
        <v>59.348213013679157</v>
      </c>
      <c r="Q55" s="20">
        <f t="shared" si="53"/>
        <v>528.72803854644371</v>
      </c>
      <c r="R55" s="59">
        <f t="shared" si="0"/>
        <v>822.06137187977697</v>
      </c>
      <c r="S55" s="59">
        <f ca="1">AVERAGE(OFFSET($R$3,0,0,'Données projet'!$E$9+1,1))-AVERAGE(OFFSET($H$3,0,0,'Données projet'!$E$9+1,1))</f>
        <v>588.81597636287211</v>
      </c>
      <c r="T55" s="59">
        <f t="shared" si="34"/>
        <v>308.54448803271003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69.546226470975341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69.546226470975341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369.00000000000011</v>
      </c>
      <c r="AJ55" s="13">
        <f>AI55*VLOOKUP('Données projet'!$B$10,Paramètres!$A$1:$I$89,3,0)*VLOOKUP('Données projet'!$B$10,Paramètres!$A$1:$I$89,5,0)</f>
        <v>333.87120000000004</v>
      </c>
      <c r="AK55" s="13">
        <f t="shared" si="35"/>
        <v>78.232360111376309</v>
      </c>
      <c r="AL55" s="20">
        <f t="shared" si="4"/>
        <v>717.74703386064709</v>
      </c>
      <c r="AM55" s="59">
        <f t="shared" si="5"/>
        <v>1011.0803671939805</v>
      </c>
      <c r="AN55" s="59">
        <f ca="1">AVERAGE(OFFSET($AM$3,0,0,'Données projet'!$E$10+1,1))-AVERAGE(OFFSET($H$3,0,0,'Données projet'!$E$10+1,1))</f>
        <v>436.4497226650281</v>
      </c>
      <c r="AO55" s="59">
        <f t="shared" si="36"/>
        <v>611.43967996341871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6.8376205793069795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6.8376205793069795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256.67092285714295</v>
      </c>
      <c r="P56" s="13">
        <f t="shared" si="33"/>
        <v>62.012221890308474</v>
      </c>
      <c r="Q56" s="20">
        <f t="shared" si="53"/>
        <v>555.03981043514455</v>
      </c>
      <c r="R56" s="59">
        <f t="shared" si="0"/>
        <v>848.3731437684778</v>
      </c>
      <c r="S56" s="59">
        <f ca="1">AVERAGE(OFFSET($R$3,0,0,'Données projet'!$E$9+1,1))-AVERAGE(OFFSET($H$3,0,0,'Données projet'!$E$9+1,1))</f>
        <v>588.81597636287211</v>
      </c>
      <c r="T56" s="59">
        <f t="shared" si="34"/>
        <v>308.54448803271003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68.182467388889137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68.182467388889137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369.00000000000011</v>
      </c>
      <c r="AJ56" s="13">
        <f>AI56*VLOOKUP('Données projet'!$B$10,Paramètres!$A$1:$I$89,3,0)*VLOOKUP('Données projet'!$B$10,Paramètres!$A$1:$I$89,5,0)</f>
        <v>333.87120000000004</v>
      </c>
      <c r="AK56" s="13">
        <f t="shared" si="35"/>
        <v>78.232360111376309</v>
      </c>
      <c r="AL56" s="20">
        <f t="shared" si="4"/>
        <v>717.74703386064709</v>
      </c>
      <c r="AM56" s="59">
        <f t="shared" si="5"/>
        <v>1011.0803671939805</v>
      </c>
      <c r="AN56" s="59">
        <f ca="1">AVERAGE(OFFSET($AM$3,0,0,'Données projet'!$E$10+1,1))-AVERAGE(OFFSET($H$3,0,0,'Données projet'!$E$10+1,1))</f>
        <v>436.4497226650281</v>
      </c>
      <c r="AO56" s="59">
        <f t="shared" si="36"/>
        <v>611.43967996341871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6.7035390102835164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6.7035390102835164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269.11415142857157</v>
      </c>
      <c r="P57" s="13">
        <f t="shared" si="33"/>
        <v>64.661233921346607</v>
      </c>
      <c r="Q57" s="20">
        <f t="shared" si="53"/>
        <v>581.32546281777411</v>
      </c>
      <c r="R57" s="59">
        <f t="shared" si="0"/>
        <v>874.65879615110748</v>
      </c>
      <c r="S57" s="59">
        <f ca="1">AVERAGE(OFFSET($R$3,0,0,'Données projet'!$E$9+1,1))-AVERAGE(OFFSET($H$3,0,0,'Données projet'!$E$9+1,1))</f>
        <v>588.81597636287211</v>
      </c>
      <c r="T57" s="59">
        <f t="shared" si="34"/>
        <v>308.54448803271003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66.845450790591727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66.845450790591727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369.00000000000011</v>
      </c>
      <c r="AJ57" s="13">
        <f>AI57*VLOOKUP('Données projet'!$B$10,Paramètres!$A$1:$I$89,3,0)*VLOOKUP('Données projet'!$B$10,Paramètres!$A$1:$I$89,5,0)</f>
        <v>333.87120000000004</v>
      </c>
      <c r="AK57" s="13">
        <f t="shared" si="35"/>
        <v>78.232360111376309</v>
      </c>
      <c r="AL57" s="20">
        <f t="shared" si="4"/>
        <v>717.74703386064709</v>
      </c>
      <c r="AM57" s="59">
        <f t="shared" si="5"/>
        <v>1011.0803671939805</v>
      </c>
      <c r="AN57" s="59">
        <f ca="1">AVERAGE(OFFSET($AM$3,0,0,'Données projet'!$E$10+1,1))-AVERAGE(OFFSET($H$3,0,0,'Données projet'!$E$10+1,1))</f>
        <v>436.4497226650281</v>
      </c>
      <c r="AO57" s="59">
        <f t="shared" si="36"/>
        <v>611.43967996341871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6.5720866990469222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6.5720866990469222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281.55738000000014</v>
      </c>
      <c r="P58" s="13">
        <f t="shared" si="33"/>
        <v>67.296021724351561</v>
      </c>
      <c r="Q58" s="20">
        <f t="shared" si="53"/>
        <v>607.58634133657904</v>
      </c>
      <c r="R58" s="59">
        <f t="shared" si="0"/>
        <v>900.91967466991241</v>
      </c>
      <c r="S58" s="59">
        <f ca="1">AVERAGE(OFFSET($R$3,0,0,'Données projet'!$E$9+1,1))-AVERAGE(OFFSET($H$3,0,0,'Données projet'!$E$9+1,1))</f>
        <v>588.81597636287211</v>
      </c>
      <c r="T58" s="59">
        <f t="shared" si="34"/>
        <v>308.54448803271003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93.606751302328988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93.606751302328988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369.00000000000011</v>
      </c>
      <c r="AJ58" s="13">
        <f>AI58*VLOOKUP('Données projet'!$B$10,Paramètres!$A$1:$I$89,3,0)*VLOOKUP('Données projet'!$B$10,Paramètres!$A$1:$I$89,5,0)</f>
        <v>333.87120000000004</v>
      </c>
      <c r="AK58" s="13">
        <f t="shared" si="35"/>
        <v>78.232360111376309</v>
      </c>
      <c r="AL58" s="20">
        <f t="shared" si="4"/>
        <v>717.74703386064709</v>
      </c>
      <c r="AM58" s="59">
        <f t="shared" si="5"/>
        <v>1011.0803671939805</v>
      </c>
      <c r="AN58" s="59">
        <f ca="1">AVERAGE(OFFSET($AM$3,0,0,'Données projet'!$E$10+1,1))-AVERAGE(OFFSET($H$3,0,0,'Données projet'!$E$10+1,1))</f>
        <v>436.4497226650281</v>
      </c>
      <c r="AO58" s="59">
        <f t="shared" si="36"/>
        <v>611.43967996341871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6.4432120874556844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6.4432120874556844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234.31005000000013</v>
      </c>
      <c r="P59" s="13">
        <f t="shared" si="33"/>
        <v>57.21360573376716</v>
      </c>
      <c r="Q59" s="20">
        <f t="shared" si="53"/>
        <v>507.73703373631133</v>
      </c>
      <c r="R59" s="59">
        <f t="shared" si="0"/>
        <v>801.07036706964459</v>
      </c>
      <c r="S59" s="59">
        <f ca="1">AVERAGE(OFFSET($R$3,0,0,'Données projet'!$E$9+1,1))-AVERAGE(OFFSET($H$3,0,0,'Données projet'!$E$9+1,1))</f>
        <v>588.81597636287211</v>
      </c>
      <c r="T59" s="59">
        <f t="shared" si="34"/>
        <v>308.54448803271003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91.771180003770993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91.771180003770993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369.00000000000011</v>
      </c>
      <c r="AJ59" s="13">
        <f>AI59*VLOOKUP('Données projet'!$B$10,Paramètres!$A$1:$I$89,3,0)*VLOOKUP('Données projet'!$B$10,Paramètres!$A$1:$I$89,5,0)</f>
        <v>333.87120000000004</v>
      </c>
      <c r="AK59" s="13">
        <f t="shared" si="35"/>
        <v>78.232360111376309</v>
      </c>
      <c r="AL59" s="20">
        <f t="shared" si="4"/>
        <v>717.74703386064709</v>
      </c>
      <c r="AM59" s="59">
        <f t="shared" si="5"/>
        <v>1011.0803671939805</v>
      </c>
      <c r="AN59" s="59">
        <f ca="1">AVERAGE(OFFSET($AM$3,0,0,'Données projet'!$E$10+1,1))-AVERAGE(OFFSET($H$3,0,0,'Données projet'!$E$10+1,1))</f>
        <v>436.4497226650281</v>
      </c>
      <c r="AO59" s="59">
        <f t="shared" si="36"/>
        <v>611.43967996341871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6.3168646283919996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6.3168646283919996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246.11808000000011</v>
      </c>
      <c r="P60" s="13">
        <f t="shared" si="33"/>
        <v>59.753930518932897</v>
      </c>
      <c r="Q60" s="20">
        <f t="shared" si="53"/>
        <v>532.72708498714167</v>
      </c>
      <c r="R60" s="59">
        <f t="shared" si="0"/>
        <v>826.06041832047504</v>
      </c>
      <c r="S60" s="59">
        <f ca="1">AVERAGE(OFFSET($R$3,0,0,'Données projet'!$E$9+1,1))-AVERAGE(OFFSET($H$3,0,0,'Données projet'!$E$9+1,1))</f>
        <v>588.81597636287211</v>
      </c>
      <c r="T60" s="59">
        <f t="shared" si="34"/>
        <v>308.54448803271003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89.971603138789789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89.971603138789789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369.00000000000011</v>
      </c>
      <c r="AJ60" s="13">
        <f>AI60*VLOOKUP('Données projet'!$B$10,Paramètres!$A$1:$I$89,3,0)*VLOOKUP('Données projet'!$B$10,Paramètres!$A$1:$I$89,5,0)</f>
        <v>333.87120000000004</v>
      </c>
      <c r="AK60" s="13">
        <f t="shared" si="35"/>
        <v>78.232360111376309</v>
      </c>
      <c r="AL60" s="20">
        <f t="shared" si="4"/>
        <v>717.74703386064709</v>
      </c>
      <c r="AM60" s="59">
        <f t="shared" si="5"/>
        <v>1011.0803671939805</v>
      </c>
      <c r="AN60" s="59">
        <f ca="1">AVERAGE(OFFSET($AM$3,0,0,'Données projet'!$E$10+1,1))-AVERAGE(OFFSET($H$3,0,0,'Données projet'!$E$10+1,1))</f>
        <v>436.4497226650281</v>
      </c>
      <c r="AO60" s="59">
        <f t="shared" si="36"/>
        <v>611.43967996341871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6.1929947659362128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6.1929947659362128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257.92611000000005</v>
      </c>
      <c r="P61" s="13">
        <f t="shared" si="33"/>
        <v>62.280102581244591</v>
      </c>
      <c r="Q61" s="20">
        <f t="shared" si="53"/>
        <v>557.6924869123344</v>
      </c>
      <c r="R61" s="59">
        <f t="shared" si="0"/>
        <v>851.02582024566777</v>
      </c>
      <c r="S61" s="59">
        <f ca="1">AVERAGE(OFFSET($R$3,0,0,'Données projet'!$E$9+1,1))-AVERAGE(OFFSET($H$3,0,0,'Données projet'!$E$9+1,1))</f>
        <v>588.81597636287211</v>
      </c>
      <c r="T61" s="59">
        <f t="shared" si="34"/>
        <v>308.54448803271003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88.207314878497357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88.207314878497357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369.00000000000011</v>
      </c>
      <c r="AJ61" s="13">
        <f>AI61*VLOOKUP('Données projet'!$B$10,Paramètres!$A$1:$I$89,3,0)*VLOOKUP('Données projet'!$B$10,Paramètres!$A$1:$I$89,5,0)</f>
        <v>333.87120000000004</v>
      </c>
      <c r="AK61" s="13">
        <f t="shared" si="35"/>
        <v>78.232360111376309</v>
      </c>
      <c r="AL61" s="20">
        <f t="shared" si="4"/>
        <v>717.74703386064709</v>
      </c>
      <c r="AM61" s="59">
        <f t="shared" si="5"/>
        <v>1011.0803671939805</v>
      </c>
      <c r="AN61" s="59">
        <f ca="1">AVERAGE(OFFSET($AM$3,0,0,'Données projet'!$E$10+1,1))-AVERAGE(OFFSET($H$3,0,0,'Données projet'!$E$10+1,1))</f>
        <v>436.4497226650281</v>
      </c>
      <c r="AO61" s="59">
        <f t="shared" si="36"/>
        <v>611.43967996341871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6.0715539159300285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6.0715539159300285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269.73414000000008</v>
      </c>
      <c r="P62" s="13">
        <f t="shared" si="33"/>
        <v>64.792843851376162</v>
      </c>
      <c r="Q62" s="20">
        <f t="shared" si="53"/>
        <v>582.63449687448031</v>
      </c>
      <c r="R62" s="59">
        <f t="shared" si="0"/>
        <v>875.96783020781368</v>
      </c>
      <c r="S62" s="59">
        <f ca="1">AVERAGE(OFFSET($R$3,0,0,'Données projet'!$E$9+1,1))-AVERAGE(OFFSET($H$3,0,0,'Données projet'!$E$9+1,1))</f>
        <v>588.81597636287211</v>
      </c>
      <c r="T62" s="59">
        <f t="shared" si="34"/>
        <v>308.54448803271003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86.477623234879673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86.477623234879673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369.00000000000011</v>
      </c>
      <c r="AJ62" s="13">
        <f>AI62*VLOOKUP('Données projet'!$B$10,Paramètres!$A$1:$I$89,3,0)*VLOOKUP('Données projet'!$B$10,Paramètres!$A$1:$I$89,5,0)</f>
        <v>333.87120000000004</v>
      </c>
      <c r="AK62" s="13">
        <f t="shared" si="35"/>
        <v>78.232360111376309</v>
      </c>
      <c r="AL62" s="20">
        <f t="shared" si="4"/>
        <v>717.74703386064709</v>
      </c>
      <c r="AM62" s="59">
        <f t="shared" si="5"/>
        <v>1011.0803671939805</v>
      </c>
      <c r="AN62" s="59">
        <f ca="1">AVERAGE(OFFSET($AM$3,0,0,'Données projet'!$E$10+1,1))-AVERAGE(OFFSET($H$3,0,0,'Données projet'!$E$10+1,1))</f>
        <v>436.4497226650281</v>
      </c>
      <c r="AO62" s="59">
        <f t="shared" si="36"/>
        <v>611.43967996341871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5.9524944469208609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5.9524944469208609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281.54217000000006</v>
      </c>
      <c r="P63" s="13">
        <f t="shared" si="33"/>
        <v>67.292809478605577</v>
      </c>
      <c r="Q63" s="20">
        <f t="shared" si="53"/>
        <v>607.55425592523807</v>
      </c>
      <c r="R63" s="59">
        <f t="shared" si="0"/>
        <v>900.88758925857132</v>
      </c>
      <c r="S63" s="59">
        <f ca="1">AVERAGE(OFFSET($R$3,0,0,'Données projet'!$E$9+1,1))-AVERAGE(OFFSET($H$3,0,0,'Données projet'!$E$9+1,1))</f>
        <v>588.81597636287211</v>
      </c>
      <c r="T63" s="59">
        <f t="shared" si="34"/>
        <v>308.54448803271003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84.781849789385603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84.781849789385603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369.00000000000011</v>
      </c>
      <c r="AJ63" s="13">
        <f>AI63*VLOOKUP('Données projet'!$B$10,Paramètres!$A$1:$I$89,3,0)*VLOOKUP('Données projet'!$B$10,Paramètres!$A$1:$I$89,5,0)</f>
        <v>333.87120000000004</v>
      </c>
      <c r="AK63" s="13">
        <f t="shared" si="35"/>
        <v>78.232360111376309</v>
      </c>
      <c r="AL63" s="20">
        <f t="shared" si="4"/>
        <v>717.74703386064709</v>
      </c>
      <c r="AM63" s="59">
        <f t="shared" si="5"/>
        <v>1011.0803671939805</v>
      </c>
      <c r="AN63" s="59">
        <f ca="1">AVERAGE(OFFSET($AM$3,0,0,'Données projet'!$E$10+1,1))-AVERAGE(OFFSET($H$3,0,0,'Données projet'!$E$10+1,1))</f>
        <v>436.4497226650281</v>
      </c>
      <c r="AO63" s="59">
        <f t="shared" si="36"/>
        <v>611.43967996341871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5.8357696614798575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5.8357696614798575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293.35020000000003</v>
      </c>
      <c r="P64" s="13">
        <f t="shared" si="33"/>
        <v>69.780596548704253</v>
      </c>
      <c r="Q64" s="20">
        <f t="shared" si="53"/>
        <v>632.45280398899331</v>
      </c>
      <c r="R64" s="59">
        <f t="shared" si="0"/>
        <v>925.78613732232657</v>
      </c>
      <c r="S64" s="59">
        <f ca="1">AVERAGE(OFFSET($R$3,0,0,'Données projet'!$E$9+1,1))-AVERAGE(OFFSET($H$3,0,0,'Données projet'!$E$9+1,1))</f>
        <v>588.81597636287211</v>
      </c>
      <c r="T64" s="59">
        <f t="shared" si="34"/>
        <v>308.54448803271003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83.119329426838007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83.119329426838007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369.00000000000011</v>
      </c>
      <c r="AJ64" s="13">
        <f>AI64*VLOOKUP('Données projet'!$B$10,Paramètres!$A$1:$I$89,3,0)*VLOOKUP('Données projet'!$B$10,Paramètres!$A$1:$I$89,5,0)</f>
        <v>333.87120000000004</v>
      </c>
      <c r="AK64" s="13">
        <f t="shared" si="35"/>
        <v>78.232360111376309</v>
      </c>
      <c r="AL64" s="20">
        <f t="shared" si="4"/>
        <v>717.74703386064709</v>
      </c>
      <c r="AM64" s="59">
        <f t="shared" si="5"/>
        <v>1011.0803671939805</v>
      </c>
      <c r="AN64" s="59">
        <f ca="1">AVERAGE(OFFSET($AM$3,0,0,'Données projet'!$E$10+1,1))-AVERAGE(OFFSET($H$3,0,0,'Données projet'!$E$10+1,1))</f>
        <v>436.4497226650281</v>
      </c>
      <c r="AO64" s="59">
        <f t="shared" si="36"/>
        <v>611.43967996341871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5.7213337778862625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5.7213337778862625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305.15823</v>
      </c>
      <c r="P65" s="13">
        <f t="shared" si="33"/>
        <v>72.256751358648415</v>
      </c>
      <c r="Q65" s="20">
        <f t="shared" si="53"/>
        <v>657.33109253297937</v>
      </c>
      <c r="R65" s="59">
        <f t="shared" si="0"/>
        <v>950.66442586631274</v>
      </c>
      <c r="S65" s="59">
        <f ca="1">AVERAGE(OFFSET($R$3,0,0,'Données projet'!$E$9+1,1))-AVERAGE(OFFSET($H$3,0,0,'Données projet'!$E$9+1,1))</f>
        <v>588.81597636287211</v>
      </c>
      <c r="T65" s="59">
        <f t="shared" si="34"/>
        <v>308.54448803271003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81.48941007456267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81.48941007456267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369.00000000000011</v>
      </c>
      <c r="AJ65" s="13">
        <f>AI65*VLOOKUP('Données projet'!$B$10,Paramètres!$A$1:$I$89,3,0)*VLOOKUP('Données projet'!$B$10,Paramètres!$A$1:$I$89,5,0)</f>
        <v>333.87120000000004</v>
      </c>
      <c r="AK65" s="13">
        <f t="shared" si="35"/>
        <v>78.232360111376309</v>
      </c>
      <c r="AL65" s="20">
        <f t="shared" si="4"/>
        <v>717.74703386064709</v>
      </c>
      <c r="AM65" s="59">
        <f t="shared" si="5"/>
        <v>1011.0803671939805</v>
      </c>
      <c r="AN65" s="59">
        <f ca="1">AVERAGE(OFFSET($AM$3,0,0,'Données projet'!$E$10+1,1))-AVERAGE(OFFSET($H$3,0,0,'Données projet'!$E$10+1,1))</f>
        <v>436.4497226650281</v>
      </c>
      <c r="AO65" s="59">
        <f t="shared" si="36"/>
        <v>611.43967996341871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5.6091419121709416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5.6091419121709416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316.96625999999998</v>
      </c>
      <c r="P66" s="13">
        <f t="shared" si="33"/>
        <v>74.721775533682376</v>
      </c>
      <c r="Q66" s="20">
        <f t="shared" si="53"/>
        <v>682.18999522116337</v>
      </c>
      <c r="R66" s="59">
        <f t="shared" si="0"/>
        <v>975.52332855449663</v>
      </c>
      <c r="S66" s="59">
        <f ca="1">AVERAGE(OFFSET($R$3,0,0,'Données projet'!$E$9+1,1))-AVERAGE(OFFSET($H$3,0,0,'Données projet'!$E$9+1,1))</f>
        <v>588.81597636287211</v>
      </c>
      <c r="T66" s="59">
        <f t="shared" si="34"/>
        <v>308.54448803271003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106.02106248129212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106.02106248129212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369.00000000000011</v>
      </c>
      <c r="AJ66" s="13">
        <f>AI66*VLOOKUP('Données projet'!$B$10,Paramètres!$A$1:$I$89,3,0)*VLOOKUP('Données projet'!$B$10,Paramètres!$A$1:$I$89,5,0)</f>
        <v>333.87120000000004</v>
      </c>
      <c r="AK66" s="13">
        <f t="shared" si="35"/>
        <v>78.232360111376309</v>
      </c>
      <c r="AL66" s="20">
        <f t="shared" si="4"/>
        <v>717.74703386064709</v>
      </c>
      <c r="AM66" s="59">
        <f t="shared" si="5"/>
        <v>1011.0803671939805</v>
      </c>
      <c r="AN66" s="59">
        <f ca="1">AVERAGE(OFFSET($AM$3,0,0,'Données projet'!$E$10+1,1))-AVERAGE(OFFSET($H$3,0,0,'Données projet'!$E$10+1,1))</f>
        <v>436.4497226650281</v>
      </c>
      <c r="AO66" s="59">
        <f t="shared" si="36"/>
        <v>611.43967996341871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5.4991500605120169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5.4991500605120169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273.44411250000002</v>
      </c>
      <c r="P67" s="13">
        <f t="shared" si="33"/>
        <v>65.579656803641157</v>
      </c>
      <c r="Q67" s="20">
        <f t="shared" ref="Q67:Q98" si="54">(O67+P67)*0.475*44/12</f>
        <v>590.46639820384166</v>
      </c>
      <c r="R67" s="59">
        <f t="shared" ref="R67:R130" si="55">Q67+(I67+J67)*44/12</f>
        <v>883.79973153717492</v>
      </c>
      <c r="S67" s="59">
        <f ca="1">AVERAGE(OFFSET($R$3,0,0,'Données projet'!$E$9+1,1))-AVERAGE(OFFSET($H$3,0,0,'Données projet'!$E$9+1,1))</f>
        <v>588.81597636287211</v>
      </c>
      <c r="T67" s="59">
        <f t="shared" si="34"/>
        <v>308.54448803271003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103.94205411249681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103.94205411249681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369.00000000000011</v>
      </c>
      <c r="AJ67" s="13">
        <f>AI67*VLOOKUP('Données projet'!$B$10,Paramètres!$A$1:$I$89,3,0)*VLOOKUP('Données projet'!$B$10,Paramètres!$A$1:$I$89,5,0)</f>
        <v>333.87120000000004</v>
      </c>
      <c r="AK67" s="13">
        <f t="shared" si="35"/>
        <v>78.232360111376309</v>
      </c>
      <c r="AL67" s="20">
        <f t="shared" si="4"/>
        <v>717.74703386064709</v>
      </c>
      <c r="AM67" s="59">
        <f t="shared" si="5"/>
        <v>1011.0803671939805</v>
      </c>
      <c r="AN67" s="59">
        <f ca="1">AVERAGE(OFFSET($AM$3,0,0,'Données projet'!$E$10+1,1))-AVERAGE(OFFSET($H$3,0,0,'Données projet'!$E$10+1,1))</f>
        <v>436.4497226650281</v>
      </c>
      <c r="AO67" s="59">
        <f t="shared" si="36"/>
        <v>611.43967996341871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5.3913150819757183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5.3913150819757183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284.89090500000003</v>
      </c>
      <c r="P68" s="13">
        <f t="shared" si="33"/>
        <v>67.99955371595675</v>
      </c>
      <c r="Q68" s="20">
        <f t="shared" si="54"/>
        <v>614.61754893029149</v>
      </c>
      <c r="R68" s="59">
        <f t="shared" si="55"/>
        <v>907.95088226362486</v>
      </c>
      <c r="S68" s="59">
        <f ca="1">AVERAGE(OFFSET($R$3,0,0,'Données projet'!$E$9+1,1))-AVERAGE(OFFSET($H$3,0,0,'Données projet'!$E$9+1,1))</f>
        <v>588.81597636287211</v>
      </c>
      <c r="T68" s="59">
        <f t="shared" si="34"/>
        <v>308.54448803271003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101.90381382974368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101.90381382974368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369.00000000000011</v>
      </c>
      <c r="AJ68" s="13">
        <f>AI68*VLOOKUP('Données projet'!$B$10,Paramètres!$A$1:$I$89,3,0)*VLOOKUP('Données projet'!$B$10,Paramètres!$A$1:$I$89,5,0)</f>
        <v>333.87120000000004</v>
      </c>
      <c r="AK68" s="13">
        <f t="shared" si="35"/>
        <v>78.232360111376309</v>
      </c>
      <c r="AL68" s="20">
        <f t="shared" ref="AL68:AL131" si="58">(AJ68+AK68)*0.475*44/12</f>
        <v>717.74703386064709</v>
      </c>
      <c r="AM68" s="59">
        <f t="shared" ref="AM68:AM131" si="59">AL68+(AD68+AE68)*44/12</f>
        <v>1011.0803671939805</v>
      </c>
      <c r="AN68" s="59">
        <f ca="1">AVERAGE(OFFSET($AM$3,0,0,'Données projet'!$E$10+1,1))-AVERAGE(OFFSET($H$3,0,0,'Données projet'!$E$10+1,1))</f>
        <v>436.4497226650281</v>
      </c>
      <c r="AO68" s="59">
        <f t="shared" si="36"/>
        <v>611.43967996341871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5.2855946815956738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5.2855946815956738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296.33769749999999</v>
      </c>
      <c r="P69" s="13">
        <f t="shared" ref="P69:P132" si="87">EXP(-1.0587+0.8836*LN(O69)+0.284)</f>
        <v>70.408156224162596</v>
      </c>
      <c r="Q69" s="20">
        <f t="shared" si="54"/>
        <v>638.74902856958317</v>
      </c>
      <c r="R69" s="59">
        <f t="shared" si="55"/>
        <v>932.08236190291655</v>
      </c>
      <c r="S69" s="59">
        <f ca="1">AVERAGE(OFFSET($R$3,0,0,'Données projet'!$E$9+1,1))-AVERAGE(OFFSET($H$3,0,0,'Données projet'!$E$9+1,1))</f>
        <v>588.81597636287211</v>
      </c>
      <c r="T69" s="59">
        <f t="shared" ref="T69:T132" si="88">$T$3</f>
        <v>308.54448803271003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99.905542195731527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99.905542195731527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369.00000000000011</v>
      </c>
      <c r="AJ69" s="13">
        <f>AI69*VLOOKUP('Données projet'!$B$10,Paramètres!$A$1:$I$89,3,0)*VLOOKUP('Données projet'!$B$10,Paramètres!$A$1:$I$89,5,0)</f>
        <v>333.87120000000004</v>
      </c>
      <c r="AK69" s="13">
        <f t="shared" ref="AK69:AK132" si="89">EXP(-1.0587+0.8836*LN(AJ69)+0.284)</f>
        <v>78.232360111376309</v>
      </c>
      <c r="AL69" s="20">
        <f t="shared" si="58"/>
        <v>717.74703386064709</v>
      </c>
      <c r="AM69" s="59">
        <f t="shared" si="59"/>
        <v>1011.0803671939805</v>
      </c>
      <c r="AN69" s="59">
        <f ca="1">AVERAGE(OFFSET($AM$3,0,0,'Données projet'!$E$10+1,1))-AVERAGE(OFFSET($H$3,0,0,'Données projet'!$E$10+1,1))</f>
        <v>436.4497226650281</v>
      </c>
      <c r="AO69" s="59">
        <f t="shared" ref="AO69:AO132" si="90">$AO$3</f>
        <v>611.43967996341871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5.1819473937840055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5.1819473937840055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307.78449000000001</v>
      </c>
      <c r="P70" s="13">
        <f t="shared" si="87"/>
        <v>72.805950538466206</v>
      </c>
      <c r="Q70" s="20">
        <f t="shared" si="54"/>
        <v>662.86168393782873</v>
      </c>
      <c r="R70" s="59">
        <f t="shared" si="55"/>
        <v>956.19501727116199</v>
      </c>
      <c r="S70" s="59">
        <f ca="1">AVERAGE(OFFSET($R$3,0,0,'Données projet'!$E$9+1,1))-AVERAGE(OFFSET($H$3,0,0,'Données projet'!$E$9+1,1))</f>
        <v>588.81597636287211</v>
      </c>
      <c r="T70" s="59">
        <f t="shared" si="88"/>
        <v>308.54448803271003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97.946455449637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97.946455449637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369.00000000000011</v>
      </c>
      <c r="AJ70" s="13">
        <f>AI70*VLOOKUP('Données projet'!$B$10,Paramètres!$A$1:$I$89,3,0)*VLOOKUP('Données projet'!$B$10,Paramètres!$A$1:$I$89,5,0)</f>
        <v>333.87120000000004</v>
      </c>
      <c r="AK70" s="13">
        <f t="shared" si="89"/>
        <v>78.232360111376309</v>
      </c>
      <c r="AL70" s="20">
        <f t="shared" si="58"/>
        <v>717.74703386064709</v>
      </c>
      <c r="AM70" s="59">
        <f t="shared" si="59"/>
        <v>1011.0803671939805</v>
      </c>
      <c r="AN70" s="59">
        <f ca="1">AVERAGE(OFFSET($AM$3,0,0,'Données projet'!$E$10+1,1))-AVERAGE(OFFSET($H$3,0,0,'Données projet'!$E$10+1,1))</f>
        <v>436.4497226650281</v>
      </c>
      <c r="AO70" s="59">
        <f t="shared" si="90"/>
        <v>611.43967996341871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5.0803325660677201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5.0803325660677201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319.23128250000002</v>
      </c>
      <c r="P71" s="13">
        <f t="shared" si="87"/>
        <v>75.193384654855564</v>
      </c>
      <c r="Q71" s="20">
        <f t="shared" si="54"/>
        <v>686.95629529470671</v>
      </c>
      <c r="R71" s="59">
        <f t="shared" si="55"/>
        <v>980.28962862803996</v>
      </c>
      <c r="S71" s="59">
        <f ca="1">AVERAGE(OFFSET($R$3,0,0,'Données projet'!$E$9+1,1))-AVERAGE(OFFSET($H$3,0,0,'Données projet'!$E$9+1,1))</f>
        <v>588.81597636287211</v>
      </c>
      <c r="T71" s="59">
        <f t="shared" si="88"/>
        <v>308.54448803271003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96.025785199708466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96.025785199708466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369.00000000000011</v>
      </c>
      <c r="AJ71" s="13">
        <f>AI71*VLOOKUP('Données projet'!$B$10,Paramètres!$A$1:$I$89,3,0)*VLOOKUP('Données projet'!$B$10,Paramètres!$A$1:$I$89,5,0)</f>
        <v>333.87120000000004</v>
      </c>
      <c r="AK71" s="13">
        <f t="shared" si="89"/>
        <v>78.232360111376309</v>
      </c>
      <c r="AL71" s="20">
        <f t="shared" si="58"/>
        <v>717.74703386064709</v>
      </c>
      <c r="AM71" s="59">
        <f t="shared" si="59"/>
        <v>1011.0803671939805</v>
      </c>
      <c r="AN71" s="59">
        <f ca="1">AVERAGE(OFFSET($AM$3,0,0,'Données projet'!$E$10+1,1))-AVERAGE(OFFSET($H$3,0,0,'Données projet'!$E$10+1,1))</f>
        <v>436.4497226650281</v>
      </c>
      <c r="AO71" s="59">
        <f t="shared" si="90"/>
        <v>611.43967996341871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4.9807103431440263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4.9807103431440263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330.67807499999998</v>
      </c>
      <c r="P72" s="13">
        <f t="shared" si="87"/>
        <v>77.570872620233771</v>
      </c>
      <c r="Q72" s="20">
        <f t="shared" si="54"/>
        <v>711.03358377190716</v>
      </c>
      <c r="R72" s="59">
        <f t="shared" si="55"/>
        <v>1004.3669171052404</v>
      </c>
      <c r="S72" s="59">
        <f ca="1">AVERAGE(OFFSET($R$3,0,0,'Données projet'!$E$9+1,1))-AVERAGE(OFFSET($H$3,0,0,'Données projet'!$E$9+1,1))</f>
        <v>588.81597636287211</v>
      </c>
      <c r="T72" s="59">
        <f t="shared" si="88"/>
        <v>308.54448803271003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94.142778121887858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94.142778121887858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369.00000000000011</v>
      </c>
      <c r="AJ72" s="13">
        <f>AI72*VLOOKUP('Données projet'!$B$10,Paramètres!$A$1:$I$89,3,0)*VLOOKUP('Données projet'!$B$10,Paramètres!$A$1:$I$89,5,0)</f>
        <v>333.87120000000004</v>
      </c>
      <c r="AK72" s="13">
        <f t="shared" si="89"/>
        <v>78.232360111376309</v>
      </c>
      <c r="AL72" s="20">
        <f t="shared" si="58"/>
        <v>717.74703386064709</v>
      </c>
      <c r="AM72" s="59">
        <f t="shared" si="59"/>
        <v>1011.0803671939805</v>
      </c>
      <c r="AN72" s="59">
        <f ca="1">AVERAGE(OFFSET($AM$3,0,0,'Données projet'!$E$10+1,1))-AVERAGE(OFFSET($H$3,0,0,'Données projet'!$E$10+1,1))</f>
        <v>436.4497226650281</v>
      </c>
      <c r="AO72" s="59">
        <f t="shared" si="90"/>
        <v>611.43967996341871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4.8830416512483099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4.8830416512483099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342.12486749999994</v>
      </c>
      <c r="P73" s="13">
        <f t="shared" si="87"/>
        <v>79.938798190391537</v>
      </c>
      <c r="Q73" s="20">
        <f t="shared" si="54"/>
        <v>735.09421774409839</v>
      </c>
      <c r="R73" s="59">
        <f t="shared" si="55"/>
        <v>1028.4275510774316</v>
      </c>
      <c r="S73" s="59">
        <f ca="1">AVERAGE(OFFSET($R$3,0,0,'Données projet'!$E$9+1,1))-AVERAGE(OFFSET($H$3,0,0,'Données projet'!$E$9+1,1))</f>
        <v>588.81597636287211</v>
      </c>
      <c r="T73" s="59">
        <f t="shared" si="88"/>
        <v>308.54448803271003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92.296695664342394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92.296695664342394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369.00000000000011</v>
      </c>
      <c r="AJ73" s="13">
        <f>AI73*VLOOKUP('Données projet'!$B$10,Paramètres!$A$1:$I$89,3,0)*VLOOKUP('Données projet'!$B$10,Paramètres!$A$1:$I$89,5,0)</f>
        <v>333.87120000000004</v>
      </c>
      <c r="AK73" s="13">
        <f t="shared" si="89"/>
        <v>78.232360111376309</v>
      </c>
      <c r="AL73" s="20">
        <f t="shared" si="58"/>
        <v>717.74703386064709</v>
      </c>
      <c r="AM73" s="59">
        <f t="shared" si="59"/>
        <v>1011.0803671939805</v>
      </c>
      <c r="AN73" s="59">
        <f ca="1">AVERAGE(OFFSET($AM$3,0,0,'Données projet'!$E$10+1,1))-AVERAGE(OFFSET($H$3,0,0,'Données projet'!$E$10+1,1))</f>
        <v>436.4497226650281</v>
      </c>
      <c r="AO73" s="59">
        <f t="shared" si="90"/>
        <v>611.43967996341871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4.7872881828286493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4.7872881828286493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353.57165999999995</v>
      </c>
      <c r="P74" s="13">
        <f t="shared" si="87"/>
        <v>82.297517984675324</v>
      </c>
      <c r="Q74" s="20">
        <f t="shared" si="54"/>
        <v>759.13881832330935</v>
      </c>
      <c r="R74" s="59">
        <f t="shared" si="55"/>
        <v>1052.4721516566426</v>
      </c>
      <c r="S74" s="59">
        <f ca="1">AVERAGE(OFFSET($R$3,0,0,'Données projet'!$E$9+1,1))-AVERAGE(OFFSET($H$3,0,0,'Données projet'!$E$9+1,1))</f>
        <v>588.81597636287211</v>
      </c>
      <c r="T74" s="59">
        <f t="shared" si="88"/>
        <v>308.54448803271003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115.58492839539792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115.58492839539792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369.00000000000011</v>
      </c>
      <c r="AJ74" s="13">
        <f>AI74*VLOOKUP('Données projet'!$B$10,Paramètres!$A$1:$I$89,3,0)*VLOOKUP('Données projet'!$B$10,Paramètres!$A$1:$I$89,5,0)</f>
        <v>333.87120000000004</v>
      </c>
      <c r="AK74" s="13">
        <f t="shared" si="89"/>
        <v>78.232360111376309</v>
      </c>
      <c r="AL74" s="20">
        <f t="shared" si="58"/>
        <v>717.74703386064709</v>
      </c>
      <c r="AM74" s="59">
        <f t="shared" si="59"/>
        <v>1011.0803671939805</v>
      </c>
      <c r="AN74" s="59">
        <f ca="1">AVERAGE(OFFSET($AM$3,0,0,'Données projet'!$E$10+1,1))-AVERAGE(OFFSET($H$3,0,0,'Données projet'!$E$10+1,1))</f>
        <v>436.4497226650281</v>
      </c>
      <c r="AO74" s="59">
        <f t="shared" si="90"/>
        <v>611.43967996341871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4.6934123815208491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4.6934123815208491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311.93681999999995</v>
      </c>
      <c r="P75" s="13">
        <f t="shared" si="87"/>
        <v>73.673168536358688</v>
      </c>
      <c r="Q75" s="20">
        <f t="shared" si="54"/>
        <v>671.60406336749122</v>
      </c>
      <c r="R75" s="59">
        <f t="shared" si="55"/>
        <v>964.93739670082459</v>
      </c>
      <c r="S75" s="59">
        <f ca="1">AVERAGE(OFFSET($R$3,0,0,'Données projet'!$E$9+1,1))-AVERAGE(OFFSET($H$3,0,0,'Données projet'!$E$9+1,1))</f>
        <v>588.81597636287211</v>
      </c>
      <c r="T75" s="59">
        <f t="shared" si="88"/>
        <v>308.54448803271003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113.31837844940921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113.31837844940921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369.00000000000011</v>
      </c>
      <c r="AJ75" s="13">
        <f>AI75*VLOOKUP('Données projet'!$B$10,Paramètres!$A$1:$I$89,3,0)*VLOOKUP('Données projet'!$B$10,Paramètres!$A$1:$I$89,5,0)</f>
        <v>333.87120000000004</v>
      </c>
      <c r="AK75" s="13">
        <f t="shared" si="89"/>
        <v>78.232360111376309</v>
      </c>
      <c r="AL75" s="20">
        <f t="shared" si="58"/>
        <v>717.74703386064709</v>
      </c>
      <c r="AM75" s="59">
        <f t="shared" si="59"/>
        <v>1011.0803671939805</v>
      </c>
      <c r="AN75" s="59">
        <f ca="1">AVERAGE(OFFSET($AM$3,0,0,'Données projet'!$E$10+1,1))-AVERAGE(OFFSET($H$3,0,0,'Données projet'!$E$10+1,1))</f>
        <v>436.4497226650281</v>
      </c>
      <c r="AO75" s="59">
        <f t="shared" si="90"/>
        <v>611.43967996341871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4.6013774274181101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4.6013774274181101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323.10095999999993</v>
      </c>
      <c r="P76" s="13">
        <f t="shared" si="87"/>
        <v>75.998206110294873</v>
      </c>
      <c r="Q76" s="20">
        <f t="shared" si="54"/>
        <v>695.09771430876344</v>
      </c>
      <c r="R76" s="59">
        <f t="shared" si="55"/>
        <v>988.4310476420967</v>
      </c>
      <c r="S76" s="59">
        <f ca="1">AVERAGE(OFFSET($R$3,0,0,'Données projet'!$E$9+1,1))-AVERAGE(OFFSET($H$3,0,0,'Données projet'!$E$9+1,1))</f>
        <v>588.81597636287211</v>
      </c>
      <c r="T76" s="59">
        <f t="shared" si="88"/>
        <v>308.54448803271003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111.09627416540238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111.09627416540238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369.00000000000011</v>
      </c>
      <c r="AJ76" s="13">
        <f>AI76*VLOOKUP('Données projet'!$B$10,Paramètres!$A$1:$I$89,3,0)*VLOOKUP('Données projet'!$B$10,Paramètres!$A$1:$I$89,5,0)</f>
        <v>333.87120000000004</v>
      </c>
      <c r="AK76" s="13">
        <f t="shared" si="89"/>
        <v>78.232360111376309</v>
      </c>
      <c r="AL76" s="20">
        <f t="shared" si="58"/>
        <v>717.74703386064709</v>
      </c>
      <c r="AM76" s="59">
        <f t="shared" si="59"/>
        <v>1011.0803671939805</v>
      </c>
      <c r="AN76" s="59">
        <f ca="1">AVERAGE(OFFSET($AM$3,0,0,'Données projet'!$E$10+1,1))-AVERAGE(OFFSET($H$3,0,0,'Données projet'!$E$10+1,1))</f>
        <v>436.4497226650281</v>
      </c>
      <c r="AO76" s="59">
        <f t="shared" si="90"/>
        <v>611.43967996341871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4.5111472226295461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4.5111472226295461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334.26509999999996</v>
      </c>
      <c r="P77" s="13">
        <f t="shared" si="87"/>
        <v>78.313909245431049</v>
      </c>
      <c r="Q77" s="20">
        <f t="shared" si="54"/>
        <v>718.57510776912568</v>
      </c>
      <c r="R77" s="59">
        <f t="shared" si="55"/>
        <v>1011.9084411024589</v>
      </c>
      <c r="S77" s="59">
        <f ca="1">AVERAGE(OFFSET($R$3,0,0,'Données projet'!$E$9+1,1))-AVERAGE(OFFSET($H$3,0,0,'Données projet'!$E$9+1,1))</f>
        <v>588.81597636287211</v>
      </c>
      <c r="T77" s="59">
        <f t="shared" si="88"/>
        <v>308.54448803271003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108.91774399105513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108.91774399105513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369.00000000000011</v>
      </c>
      <c r="AJ77" s="13">
        <f>AI77*VLOOKUP('Données projet'!$B$10,Paramètres!$A$1:$I$89,3,0)*VLOOKUP('Données projet'!$B$10,Paramètres!$A$1:$I$89,5,0)</f>
        <v>333.87120000000004</v>
      </c>
      <c r="AK77" s="13">
        <f t="shared" si="89"/>
        <v>78.232360111376309</v>
      </c>
      <c r="AL77" s="20">
        <f t="shared" si="58"/>
        <v>717.74703386064709</v>
      </c>
      <c r="AM77" s="59">
        <f t="shared" si="59"/>
        <v>1011.0803671939805</v>
      </c>
      <c r="AN77" s="59">
        <f ca="1">AVERAGE(OFFSET($AM$3,0,0,'Données projet'!$E$10+1,1))-AVERAGE(OFFSET($H$3,0,0,'Données projet'!$E$10+1,1))</f>
        <v>436.4497226650281</v>
      </c>
      <c r="AO77" s="59">
        <f t="shared" si="90"/>
        <v>611.43967996341871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4.4226863771218961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4.4226863771218961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345.42923999999994</v>
      </c>
      <c r="P78" s="13">
        <f t="shared" si="87"/>
        <v>80.620625447838862</v>
      </c>
      <c r="Q78" s="20">
        <f t="shared" si="54"/>
        <v>742.03684898831909</v>
      </c>
      <c r="R78" s="59">
        <f t="shared" si="55"/>
        <v>1035.3701823216525</v>
      </c>
      <c r="S78" s="59">
        <f ca="1">AVERAGE(OFFSET($R$3,0,0,'Données projet'!$E$9+1,1))-AVERAGE(OFFSET($H$3,0,0,'Données projet'!$E$9+1,1))</f>
        <v>588.81597636287211</v>
      </c>
      <c r="T78" s="59">
        <f t="shared" si="88"/>
        <v>308.54448803271003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106.78193346465464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106.78193346465464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369.00000000000011</v>
      </c>
      <c r="AJ78" s="13">
        <f>AI78*VLOOKUP('Données projet'!$B$10,Paramètres!$A$1:$I$89,3,0)*VLOOKUP('Données projet'!$B$10,Paramètres!$A$1:$I$89,5,0)</f>
        <v>333.87120000000004</v>
      </c>
      <c r="AK78" s="13">
        <f t="shared" si="89"/>
        <v>78.232360111376309</v>
      </c>
      <c r="AL78" s="20">
        <f t="shared" si="58"/>
        <v>717.74703386064709</v>
      </c>
      <c r="AM78" s="59">
        <f t="shared" si="59"/>
        <v>1011.0803671939805</v>
      </c>
      <c r="AN78" s="59">
        <f ca="1">AVERAGE(OFFSET($AM$3,0,0,'Données projet'!$E$10+1,1))-AVERAGE(OFFSET($H$3,0,0,'Données projet'!$E$10+1,1))</f>
        <v>436.4497226650281</v>
      </c>
      <c r="AO78" s="59">
        <f t="shared" si="90"/>
        <v>611.43967996341871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4.3359601948388624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4.3359601948388624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356.59337999999991</v>
      </c>
      <c r="P79" s="13">
        <f t="shared" si="87"/>
        <v>82.918678485848602</v>
      </c>
      <c r="Q79" s="20">
        <f t="shared" si="54"/>
        <v>765.48350186285279</v>
      </c>
      <c r="R79" s="59">
        <f t="shared" si="55"/>
        <v>1058.816835196186</v>
      </c>
      <c r="S79" s="59">
        <f ca="1">AVERAGE(OFFSET($R$3,0,0,'Données projet'!$E$9+1,1))-AVERAGE(OFFSET($H$3,0,0,'Données projet'!$E$9+1,1))</f>
        <v>588.81597636287211</v>
      </c>
      <c r="T79" s="59">
        <f t="shared" si="88"/>
        <v>308.54448803271003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104.68800487996107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104.68800487996107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369.00000000000011</v>
      </c>
      <c r="AJ79" s="13">
        <f>AI79*VLOOKUP('Données projet'!$B$10,Paramètres!$A$1:$I$89,3,0)*VLOOKUP('Données projet'!$B$10,Paramètres!$A$1:$I$89,5,0)</f>
        <v>333.87120000000004</v>
      </c>
      <c r="AK79" s="13">
        <f t="shared" si="89"/>
        <v>78.232360111376309</v>
      </c>
      <c r="AL79" s="20">
        <f t="shared" si="58"/>
        <v>717.74703386064709</v>
      </c>
      <c r="AM79" s="59">
        <f t="shared" si="59"/>
        <v>1011.0803671939805</v>
      </c>
      <c r="AN79" s="59">
        <f ca="1">AVERAGE(OFFSET($AM$3,0,0,'Données projet'!$E$10+1,1))-AVERAGE(OFFSET($H$3,0,0,'Données projet'!$E$10+1,1))</f>
        <v>436.4497226650281</v>
      </c>
      <c r="AO79" s="59">
        <f t="shared" si="90"/>
        <v>611.43967996341871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4.2509346600926516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4.2509346600926516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367.75751999999989</v>
      </c>
      <c r="P80" s="13">
        <f t="shared" si="87"/>
        <v>85.208370703405464</v>
      </c>
      <c r="Q80" s="20">
        <f t="shared" si="54"/>
        <v>788.91559297509764</v>
      </c>
      <c r="R80" s="59">
        <f t="shared" si="55"/>
        <v>1082.248926308431</v>
      </c>
      <c r="S80" s="59">
        <f ca="1">AVERAGE(OFFSET($R$3,0,0,'Données projet'!$E$9+1,1))-AVERAGE(OFFSET($H$3,0,0,'Données projet'!$E$9+1,1))</f>
        <v>588.81597636287211</v>
      </c>
      <c r="T80" s="59">
        <f t="shared" si="88"/>
        <v>308.54448803271003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102.63513695764301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102.63513695764301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369.00000000000011</v>
      </c>
      <c r="AJ80" s="13">
        <f>AI80*VLOOKUP('Données projet'!$B$10,Paramètres!$A$1:$I$89,3,0)*VLOOKUP('Données projet'!$B$10,Paramètres!$A$1:$I$89,5,0)</f>
        <v>333.87120000000004</v>
      </c>
      <c r="AK80" s="13">
        <f t="shared" si="89"/>
        <v>78.232360111376309</v>
      </c>
      <c r="AL80" s="20">
        <f t="shared" si="58"/>
        <v>717.74703386064709</v>
      </c>
      <c r="AM80" s="59">
        <f t="shared" si="59"/>
        <v>1011.0803671939805</v>
      </c>
      <c r="AN80" s="59">
        <f ca="1">AVERAGE(OFFSET($AM$3,0,0,'Données projet'!$E$10+1,1))-AVERAGE(OFFSET($H$3,0,0,'Données projet'!$E$10+1,1))</f>
        <v>436.4497226650281</v>
      </c>
      <c r="AO80" s="59">
        <f t="shared" si="90"/>
        <v>611.43967996341871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4.1675764242223581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4.1675764242223581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378.92165999999992</v>
      </c>
      <c r="P81" s="13">
        <f t="shared" si="87"/>
        <v>87.489985044625499</v>
      </c>
      <c r="Q81" s="20">
        <f t="shared" si="54"/>
        <v>812.33361511938926</v>
      </c>
      <c r="R81" s="59">
        <f t="shared" si="55"/>
        <v>1105.6669484527226</v>
      </c>
      <c r="S81" s="59">
        <f ca="1">AVERAGE(OFFSET($R$3,0,0,'Données projet'!$E$9+1,1))-AVERAGE(OFFSET($H$3,0,0,'Données projet'!$E$9+1,1))</f>
        <v>588.81597636287211</v>
      </c>
      <c r="T81" s="59">
        <f t="shared" si="88"/>
        <v>308.54448803271003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100.62252452315582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100.62252452315582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369.00000000000011</v>
      </c>
      <c r="AJ81" s="13">
        <f>AI81*VLOOKUP('Données projet'!$B$10,Paramètres!$A$1:$I$89,3,0)*VLOOKUP('Données projet'!$B$10,Paramètres!$A$1:$I$89,5,0)</f>
        <v>333.87120000000004</v>
      </c>
      <c r="AK81" s="13">
        <f t="shared" si="89"/>
        <v>78.232360111376309</v>
      </c>
      <c r="AL81" s="20">
        <f t="shared" si="58"/>
        <v>717.74703386064709</v>
      </c>
      <c r="AM81" s="59">
        <f t="shared" si="59"/>
        <v>1011.0803671939805</v>
      </c>
      <c r="AN81" s="59">
        <f ca="1">AVERAGE(OFFSET($AM$3,0,0,'Données projet'!$E$10+1,1))-AVERAGE(OFFSET($H$3,0,0,'Données projet'!$E$10+1,1))</f>
        <v>436.4497226650281</v>
      </c>
      <c r="AO81" s="59">
        <f t="shared" si="90"/>
        <v>611.43967996341871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4.085852792513978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4.085852792513978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390.08579999999989</v>
      </c>
      <c r="P82" s="13">
        <f t="shared" si="87"/>
        <v>89.763786833048727</v>
      </c>
      <c r="Q82" s="20">
        <f t="shared" si="54"/>
        <v>835.73803040089308</v>
      </c>
      <c r="R82" s="59">
        <f t="shared" si="55"/>
        <v>1129.0713637342265</v>
      </c>
      <c r="S82" s="59">
        <f ca="1">AVERAGE(OFFSET($R$3,0,0,'Données projet'!$E$9+1,1))-AVERAGE(OFFSET($H$3,0,0,'Données projet'!$E$9+1,1))</f>
        <v>588.81597636287211</v>
      </c>
      <c r="T82" s="59">
        <f t="shared" si="88"/>
        <v>308.54448803271003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98.649378190936545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98.649378190936545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369.00000000000011</v>
      </c>
      <c r="AJ82" s="13">
        <f>AI82*VLOOKUP('Données projet'!$B$10,Paramètres!$A$1:$I$89,3,0)*VLOOKUP('Données projet'!$B$10,Paramètres!$A$1:$I$89,5,0)</f>
        <v>333.87120000000004</v>
      </c>
      <c r="AK82" s="13">
        <f t="shared" si="89"/>
        <v>78.232360111376309</v>
      </c>
      <c r="AL82" s="20">
        <f t="shared" si="58"/>
        <v>717.74703386064709</v>
      </c>
      <c r="AM82" s="59">
        <f t="shared" si="59"/>
        <v>1011.0803671939805</v>
      </c>
      <c r="AN82" s="59">
        <f ca="1">AVERAGE(OFFSET($AM$3,0,0,'Données projet'!$E$10+1,1))-AVERAGE(OFFSET($H$3,0,0,'Données projet'!$E$10+1,1))</f>
        <v>436.4497226650281</v>
      </c>
      <c r="AO82" s="59">
        <f t="shared" si="90"/>
        <v>611.43967996341871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4.0057317113769058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4.0057317113769058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401.24993999999992</v>
      </c>
      <c r="P83" s="13">
        <f t="shared" si="87"/>
        <v>92.030025341479998</v>
      </c>
      <c r="Q83" s="20">
        <f t="shared" si="54"/>
        <v>859.12927296974419</v>
      </c>
      <c r="R83" s="59">
        <f t="shared" si="55"/>
        <v>1152.4626063030776</v>
      </c>
      <c r="S83" s="59">
        <f ca="1">AVERAGE(OFFSET($R$3,0,0,'Données projet'!$E$9+1,1))-AVERAGE(OFFSET($H$3,0,0,'Données projet'!$E$9+1,1))</f>
        <v>588.81597636287211</v>
      </c>
      <c r="T83" s="59">
        <f t="shared" si="88"/>
        <v>308.54448803271003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125.42809265402899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125.42809265402899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369.00000000000011</v>
      </c>
      <c r="AJ83" s="13">
        <f>AI83*VLOOKUP('Données projet'!$B$10,Paramètres!$A$1:$I$89,3,0)*VLOOKUP('Données projet'!$B$10,Paramètres!$A$1:$I$89,5,0)</f>
        <v>333.87120000000004</v>
      </c>
      <c r="AK83" s="13">
        <f t="shared" si="89"/>
        <v>78.232360111376309</v>
      </c>
      <c r="AL83" s="20">
        <f t="shared" si="58"/>
        <v>717.74703386064709</v>
      </c>
      <c r="AM83" s="59">
        <f t="shared" si="59"/>
        <v>1011.0803671939805</v>
      </c>
      <c r="AN83" s="59">
        <f ca="1">AVERAGE(OFFSET($AM$3,0,0,'Données projet'!$E$10+1,1))-AVERAGE(OFFSET($H$3,0,0,'Données projet'!$E$10+1,1))</f>
        <v>436.4497226650281</v>
      </c>
      <c r="AO83" s="59">
        <f t="shared" si="90"/>
        <v>611.43967996341871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3.9271817557718971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3.9271817557718971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351.40169999999989</v>
      </c>
      <c r="P84" s="13">
        <f t="shared" si="87"/>
        <v>81.851068652084436</v>
      </c>
      <c r="Q84" s="20">
        <f t="shared" si="54"/>
        <v>754.58190540238013</v>
      </c>
      <c r="R84" s="59">
        <f t="shared" si="55"/>
        <v>1047.9152387357135</v>
      </c>
      <c r="S84" s="59">
        <f ca="1">AVERAGE(OFFSET($R$3,0,0,'Données projet'!$E$9+1,1))-AVERAGE(OFFSET($H$3,0,0,'Données projet'!$E$9+1,1))</f>
        <v>588.81597636287211</v>
      </c>
      <c r="T84" s="59">
        <f t="shared" si="88"/>
        <v>308.54448803271003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122.9685242606659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122.9685242606659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369.00000000000011</v>
      </c>
      <c r="AJ84" s="13">
        <f>AI84*VLOOKUP('Données projet'!$B$10,Paramètres!$A$1:$I$89,3,0)*VLOOKUP('Données projet'!$B$10,Paramètres!$A$1:$I$89,5,0)</f>
        <v>333.87120000000004</v>
      </c>
      <c r="AK84" s="13">
        <f t="shared" si="89"/>
        <v>78.232360111376309</v>
      </c>
      <c r="AL84" s="20">
        <f t="shared" si="58"/>
        <v>717.74703386064709</v>
      </c>
      <c r="AM84" s="59">
        <f t="shared" si="59"/>
        <v>1011.0803671939805</v>
      </c>
      <c r="AN84" s="59">
        <f ca="1">AVERAGE(OFFSET($AM$3,0,0,'Données projet'!$E$10+1,1))-AVERAGE(OFFSET($H$3,0,0,'Données projet'!$E$10+1,1))</f>
        <v>436.4497226650281</v>
      </c>
      <c r="AO84" s="59">
        <f t="shared" si="90"/>
        <v>611.43967996341871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3.8501721168855605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3.8501721168855605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361.95743999999991</v>
      </c>
      <c r="P85" s="13">
        <f t="shared" si="87"/>
        <v>84.01983781623828</v>
      </c>
      <c r="Q85" s="20">
        <f t="shared" si="54"/>
        <v>776.74375886328153</v>
      </c>
      <c r="R85" s="59">
        <f t="shared" si="55"/>
        <v>1070.0770921966148</v>
      </c>
      <c r="S85" s="59">
        <f ca="1">AVERAGE(OFFSET($R$3,0,0,'Données projet'!$E$9+1,1))-AVERAGE(OFFSET($H$3,0,0,'Données projet'!$E$9+1,1))</f>
        <v>588.81597636287211</v>
      </c>
      <c r="T85" s="59">
        <f t="shared" si="88"/>
        <v>308.54448803271003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120.55718650330807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120.55718650330807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369.00000000000011</v>
      </c>
      <c r="AJ85" s="13">
        <f>AI85*VLOOKUP('Données projet'!$B$10,Paramètres!$A$1:$I$89,3,0)*VLOOKUP('Données projet'!$B$10,Paramètres!$A$1:$I$89,5,0)</f>
        <v>333.87120000000004</v>
      </c>
      <c r="AK85" s="13">
        <f t="shared" si="89"/>
        <v>78.232360111376309</v>
      </c>
      <c r="AL85" s="20">
        <f t="shared" si="58"/>
        <v>717.74703386064709</v>
      </c>
      <c r="AM85" s="59">
        <f t="shared" si="59"/>
        <v>1011.0803671939805</v>
      </c>
      <c r="AN85" s="59">
        <f ca="1">AVERAGE(OFFSET($AM$3,0,0,'Données projet'!$E$10+1,1))-AVERAGE(OFFSET($H$3,0,0,'Données projet'!$E$10+1,1))</f>
        <v>436.4497226650281</v>
      </c>
      <c r="AO85" s="59">
        <f t="shared" si="90"/>
        <v>611.43967996341871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3.7746725900465434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3.7746725900465434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372.51317999999998</v>
      </c>
      <c r="P86" s="13">
        <f t="shared" si="87"/>
        <v>86.181256332416311</v>
      </c>
      <c r="Q86" s="20">
        <f t="shared" si="54"/>
        <v>798.89280994562489</v>
      </c>
      <c r="R86" s="59">
        <f t="shared" si="55"/>
        <v>1092.2261432789583</v>
      </c>
      <c r="S86" s="59">
        <f ca="1">AVERAGE(OFFSET($R$3,0,0,'Données projet'!$E$9+1,1))-AVERAGE(OFFSET($H$3,0,0,'Données projet'!$E$9+1,1))</f>
        <v>588.81597636287211</v>
      </c>
      <c r="T86" s="59">
        <f t="shared" si="88"/>
        <v>308.54448803271003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118.19313360860123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118.19313360860123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369.00000000000011</v>
      </c>
      <c r="AJ86" s="13">
        <f>AI86*VLOOKUP('Données projet'!$B$10,Paramètres!$A$1:$I$89,3,0)*VLOOKUP('Données projet'!$B$10,Paramètres!$A$1:$I$89,5,0)</f>
        <v>333.87120000000004</v>
      </c>
      <c r="AK86" s="13">
        <f t="shared" si="89"/>
        <v>78.232360111376309</v>
      </c>
      <c r="AL86" s="20">
        <f t="shared" si="58"/>
        <v>717.74703386064709</v>
      </c>
      <c r="AM86" s="59">
        <f t="shared" si="59"/>
        <v>1011.0803671939805</v>
      </c>
      <c r="AN86" s="59">
        <f ca="1">AVERAGE(OFFSET($AM$3,0,0,'Données projet'!$E$10+1,1))-AVERAGE(OFFSET($H$3,0,0,'Données projet'!$E$10+1,1))</f>
        <v>436.4497226650281</v>
      </c>
      <c r="AO86" s="59">
        <f t="shared" si="90"/>
        <v>611.43967996341871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3.7006535628786752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3.7006535628786752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383.06891999999999</v>
      </c>
      <c r="P87" s="13">
        <f t="shared" si="87"/>
        <v>88.335556417741373</v>
      </c>
      <c r="Q87" s="20">
        <f t="shared" si="54"/>
        <v>821.02946309423294</v>
      </c>
      <c r="R87" s="59">
        <f t="shared" si="55"/>
        <v>1114.3627964275663</v>
      </c>
      <c r="S87" s="59">
        <f ca="1">AVERAGE(OFFSET($R$3,0,0,'Données projet'!$E$9+1,1))-AVERAGE(OFFSET($H$3,0,0,'Données projet'!$E$9+1,1))</f>
        <v>588.81597636287211</v>
      </c>
      <c r="T87" s="59">
        <f t="shared" si="88"/>
        <v>308.54448803271003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115.8754383492297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115.8754383492297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369.00000000000011</v>
      </c>
      <c r="AJ87" s="13">
        <f>AI87*VLOOKUP('Données projet'!$B$10,Paramètres!$A$1:$I$89,3,0)*VLOOKUP('Données projet'!$B$10,Paramètres!$A$1:$I$89,5,0)</f>
        <v>333.87120000000004</v>
      </c>
      <c r="AK87" s="13">
        <f t="shared" si="89"/>
        <v>78.232360111376309</v>
      </c>
      <c r="AL87" s="20">
        <f t="shared" si="58"/>
        <v>717.74703386064709</v>
      </c>
      <c r="AM87" s="59">
        <f t="shared" si="59"/>
        <v>1011.0803671939805</v>
      </c>
      <c r="AN87" s="59">
        <f ca="1">AVERAGE(OFFSET($AM$3,0,0,'Données projet'!$E$10+1,1))-AVERAGE(OFFSET($H$3,0,0,'Données projet'!$E$10+1,1))</f>
        <v>436.4497226650281</v>
      </c>
      <c r="AO87" s="59">
        <f t="shared" si="90"/>
        <v>611.43967996341871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3.6280860036864202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3.6280860036864202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393.62466000000001</v>
      </c>
      <c r="P88" s="13">
        <f t="shared" si="87"/>
        <v>90.482956763204399</v>
      </c>
      <c r="Q88" s="20">
        <f t="shared" si="54"/>
        <v>843.15409919591423</v>
      </c>
      <c r="R88" s="59">
        <f t="shared" si="55"/>
        <v>1136.4874325292476</v>
      </c>
      <c r="S88" s="59">
        <f ca="1">AVERAGE(OFFSET($R$3,0,0,'Données projet'!$E$9+1,1))-AVERAGE(OFFSET($H$3,0,0,'Données projet'!$E$9+1,1))</f>
        <v>588.81597636287211</v>
      </c>
      <c r="T88" s="59">
        <f t="shared" si="88"/>
        <v>308.54448803271003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113.60319168023992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113.60319168023992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369.00000000000011</v>
      </c>
      <c r="AJ88" s="13">
        <f>AI88*VLOOKUP('Données projet'!$B$10,Paramètres!$A$1:$I$89,3,0)*VLOOKUP('Données projet'!$B$10,Paramètres!$A$1:$I$89,5,0)</f>
        <v>333.87120000000004</v>
      </c>
      <c r="AK88" s="13">
        <f t="shared" si="89"/>
        <v>78.232360111376309</v>
      </c>
      <c r="AL88" s="20">
        <f t="shared" si="58"/>
        <v>717.74703386064709</v>
      </c>
      <c r="AM88" s="59">
        <f t="shared" si="59"/>
        <v>1011.0803671939805</v>
      </c>
      <c r="AN88" s="59">
        <f ca="1">AVERAGE(OFFSET($AM$3,0,0,'Données projet'!$E$10+1,1))-AVERAGE(OFFSET($H$3,0,0,'Données projet'!$E$10+1,1))</f>
        <v>436.4497226650281</v>
      </c>
      <c r="AO88" s="59">
        <f t="shared" si="90"/>
        <v>611.43967996341871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3.5569414500680847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3.5569414500680847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404.18040000000008</v>
      </c>
      <c r="P89" s="13">
        <f t="shared" si="87"/>
        <v>92.623663662853104</v>
      </c>
      <c r="Q89" s="20">
        <f t="shared" si="54"/>
        <v>865.26707754613597</v>
      </c>
      <c r="R89" s="59">
        <f t="shared" si="55"/>
        <v>1158.6004108794693</v>
      </c>
      <c r="S89" s="59">
        <f ca="1">AVERAGE(OFFSET($R$3,0,0,'Données projet'!$E$9+1,1))-AVERAGE(OFFSET($H$3,0,0,'Données projet'!$E$9+1,1))</f>
        <v>588.81597636287211</v>
      </c>
      <c r="T89" s="59">
        <f t="shared" si="88"/>
        <v>308.54448803271003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111.37550238249541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111.37550238249541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369.00000000000011</v>
      </c>
      <c r="AJ89" s="13">
        <f>AI89*VLOOKUP('Données projet'!$B$10,Paramètres!$A$1:$I$89,3,0)*VLOOKUP('Données projet'!$B$10,Paramètres!$A$1:$I$89,5,0)</f>
        <v>333.87120000000004</v>
      </c>
      <c r="AK89" s="13">
        <f t="shared" si="89"/>
        <v>78.232360111376309</v>
      </c>
      <c r="AL89" s="20">
        <f t="shared" si="58"/>
        <v>717.74703386064709</v>
      </c>
      <c r="AM89" s="59">
        <f t="shared" si="59"/>
        <v>1011.0803671939805</v>
      </c>
      <c r="AN89" s="59">
        <f ca="1">AVERAGE(OFFSET($AM$3,0,0,'Données projet'!$E$10+1,1))-AVERAGE(OFFSET($H$3,0,0,'Données projet'!$E$10+1,1))</f>
        <v>436.4497226650281</v>
      </c>
      <c r="AO89" s="59">
        <f t="shared" si="90"/>
        <v>611.43967996341871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3.4871919977523116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3.4871919977523116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414.73614000000009</v>
      </c>
      <c r="P90" s="13">
        <f t="shared" si="87"/>
        <v>94.757872021698574</v>
      </c>
      <c r="Q90" s="20">
        <f t="shared" si="54"/>
        <v>887.36873760445849</v>
      </c>
      <c r="R90" s="59">
        <f t="shared" si="55"/>
        <v>1180.7020709377919</v>
      </c>
      <c r="S90" s="59">
        <f ca="1">AVERAGE(OFFSET($R$3,0,0,'Données projet'!$E$9+1,1))-AVERAGE(OFFSET($H$3,0,0,'Données projet'!$E$9+1,1))</f>
        <v>588.81597636287211</v>
      </c>
      <c r="T90" s="59">
        <f t="shared" si="88"/>
        <v>308.54448803271003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109.19149671312337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109.19149671312337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369.00000000000011</v>
      </c>
      <c r="AJ90" s="13">
        <f>AI90*VLOOKUP('Données projet'!$B$10,Paramètres!$A$1:$I$89,3,0)*VLOOKUP('Données projet'!$B$10,Paramètres!$A$1:$I$89,5,0)</f>
        <v>333.87120000000004</v>
      </c>
      <c r="AK90" s="13">
        <f t="shared" si="89"/>
        <v>78.232360111376309</v>
      </c>
      <c r="AL90" s="20">
        <f t="shared" si="58"/>
        <v>717.74703386064709</v>
      </c>
      <c r="AM90" s="59">
        <f t="shared" si="59"/>
        <v>1011.0803671939805</v>
      </c>
      <c r="AN90" s="59">
        <f ca="1">AVERAGE(OFFSET($AM$3,0,0,'Données projet'!$E$10+1,1))-AVERAGE(OFFSET($H$3,0,0,'Données projet'!$E$10+1,1))</f>
        <v>436.4497226650281</v>
      </c>
      <c r="AO90" s="59">
        <f t="shared" si="90"/>
        <v>611.43967996341871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3.4188102896534858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3.4188102896534858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425.29188000000011</v>
      </c>
      <c r="P91" s="13">
        <f t="shared" si="87"/>
        <v>96.885766258124534</v>
      </c>
      <c r="Q91" s="20">
        <f t="shared" si="54"/>
        <v>909.45940056623385</v>
      </c>
      <c r="R91" s="59">
        <f t="shared" si="55"/>
        <v>1202.7927338995671</v>
      </c>
      <c r="S91" s="59">
        <f ca="1">AVERAGE(OFFSET($R$3,0,0,'Données projet'!$E$9+1,1))-AVERAGE(OFFSET($H$3,0,0,'Données projet'!$E$9+1,1))</f>
        <v>588.81597636287211</v>
      </c>
      <c r="T91" s="59">
        <f t="shared" si="88"/>
        <v>308.54448803271003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107.05031806281579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107.05031806281579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369.00000000000011</v>
      </c>
      <c r="AJ91" s="13">
        <f>AI91*VLOOKUP('Données projet'!$B$10,Paramètres!$A$1:$I$89,3,0)*VLOOKUP('Données projet'!$B$10,Paramètres!$A$1:$I$89,5,0)</f>
        <v>333.87120000000004</v>
      </c>
      <c r="AK91" s="13">
        <f t="shared" si="89"/>
        <v>78.232360111376309</v>
      </c>
      <c r="AL91" s="20">
        <f t="shared" si="58"/>
        <v>717.74703386064709</v>
      </c>
      <c r="AM91" s="59">
        <f t="shared" si="59"/>
        <v>1011.0803671939805</v>
      </c>
      <c r="AN91" s="59">
        <f ca="1">AVERAGE(OFFSET($AM$3,0,0,'Données projet'!$E$10+1,1))-AVERAGE(OFFSET($H$3,0,0,'Données projet'!$E$10+1,1))</f>
        <v>436.4497226650281</v>
      </c>
      <c r="AO91" s="59">
        <f t="shared" si="90"/>
        <v>611.43967996341871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3.3517695051417546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3.3517695051417546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435.84762000000012</v>
      </c>
      <c r="P92" s="13">
        <f t="shared" si="87"/>
        <v>99.007521114182325</v>
      </c>
      <c r="Q92" s="20">
        <f t="shared" si="54"/>
        <v>931.53937077386763</v>
      </c>
      <c r="R92" s="59">
        <f t="shared" si="55"/>
        <v>1224.8727041072009</v>
      </c>
      <c r="S92" s="59">
        <f ca="1">AVERAGE(OFFSET($R$3,0,0,'Données projet'!$E$9+1,1))-AVERAGE(OFFSET($H$3,0,0,'Données projet'!$E$9+1,1))</f>
        <v>588.81597636287211</v>
      </c>
      <c r="T92" s="59">
        <f t="shared" si="88"/>
        <v>308.54448803271003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136.04059068986595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136.04059068986595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369.00000000000011</v>
      </c>
      <c r="AJ92" s="13">
        <f>AI92*VLOOKUP('Données projet'!$B$10,Paramètres!$A$1:$I$89,3,0)*VLOOKUP('Données projet'!$B$10,Paramètres!$A$1:$I$89,5,0)</f>
        <v>333.87120000000004</v>
      </c>
      <c r="AK92" s="13">
        <f t="shared" si="89"/>
        <v>78.232360111376309</v>
      </c>
      <c r="AL92" s="20">
        <f t="shared" si="58"/>
        <v>717.74703386064709</v>
      </c>
      <c r="AM92" s="59">
        <f t="shared" si="59"/>
        <v>1011.0803671939805</v>
      </c>
      <c r="AN92" s="59">
        <f ca="1">AVERAGE(OFFSET($AM$3,0,0,'Données projet'!$E$10+1,1))-AVERAGE(OFFSET($H$3,0,0,'Données projet'!$E$10+1,1))</f>
        <v>436.4497226650281</v>
      </c>
      <c r="AO92" s="59">
        <f t="shared" si="90"/>
        <v>611.43967996341871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3.2860433495234576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3.2860433495234576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380.53087800000014</v>
      </c>
      <c r="P93" s="13">
        <f t="shared" si="87"/>
        <v>87.818210540641346</v>
      </c>
      <c r="Q93" s="20">
        <f t="shared" si="54"/>
        <v>815.70799587495048</v>
      </c>
      <c r="R93" s="59">
        <f t="shared" si="55"/>
        <v>1109.0413292082837</v>
      </c>
      <c r="S93" s="59">
        <f ca="1">AVERAGE(OFFSET($R$3,0,0,'Données projet'!$E$9+1,1))-AVERAGE(OFFSET($H$3,0,0,'Données projet'!$E$9+1,1))</f>
        <v>588.81597636287211</v>
      </c>
      <c r="T93" s="59">
        <f t="shared" si="88"/>
        <v>308.54448803271003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133.37291768300474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133.37291768300474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369.00000000000011</v>
      </c>
      <c r="AJ93" s="13">
        <f>AI93*VLOOKUP('Données projet'!$B$10,Paramètres!$A$1:$I$89,3,0)*VLOOKUP('Données projet'!$B$10,Paramètres!$A$1:$I$89,5,0)</f>
        <v>333.87120000000004</v>
      </c>
      <c r="AK93" s="13">
        <f t="shared" si="89"/>
        <v>78.232360111376309</v>
      </c>
      <c r="AL93" s="20">
        <f t="shared" si="58"/>
        <v>717.74703386064709</v>
      </c>
      <c r="AM93" s="59">
        <f t="shared" si="59"/>
        <v>1011.0803671939805</v>
      </c>
      <c r="AN93" s="59">
        <f ca="1">AVERAGE(OFFSET($AM$3,0,0,'Données projet'!$E$10+1,1))-AVERAGE(OFFSET($H$3,0,0,'Données projet'!$E$10+1,1))</f>
        <v>436.4497226650281</v>
      </c>
      <c r="AO93" s="59">
        <f t="shared" si="90"/>
        <v>611.43967996341871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3.2216060437278387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3.2216060437278387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390.61713600000013</v>
      </c>
      <c r="P94" s="13">
        <f t="shared" si="87"/>
        <v>89.871813645441875</v>
      </c>
      <c r="Q94" s="20">
        <f t="shared" si="54"/>
        <v>836.85158729914474</v>
      </c>
      <c r="R94" s="59">
        <f t="shared" si="55"/>
        <v>1130.184920632478</v>
      </c>
      <c r="S94" s="59">
        <f ca="1">AVERAGE(OFFSET($R$3,0,0,'Données projet'!$E$9+1,1))-AVERAGE(OFFSET($H$3,0,0,'Données projet'!$E$9+1,1))</f>
        <v>588.81597636287211</v>
      </c>
      <c r="T94" s="59">
        <f t="shared" si="88"/>
        <v>308.54448803271003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130.75755611668822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130.75755611668822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369.00000000000011</v>
      </c>
      <c r="AJ94" s="13">
        <f>AI94*VLOOKUP('Données projet'!$B$10,Paramètres!$A$1:$I$89,3,0)*VLOOKUP('Données projet'!$B$10,Paramètres!$A$1:$I$89,5,0)</f>
        <v>333.87120000000004</v>
      </c>
      <c r="AK94" s="13">
        <f t="shared" si="89"/>
        <v>78.232360111376309</v>
      </c>
      <c r="AL94" s="20">
        <f t="shared" si="58"/>
        <v>717.74703386064709</v>
      </c>
      <c r="AM94" s="59">
        <f t="shared" si="59"/>
        <v>1011.0803671939805</v>
      </c>
      <c r="AN94" s="59">
        <f ca="1">AVERAGE(OFFSET($AM$3,0,0,'Données projet'!$E$10+1,1))-AVERAGE(OFFSET($H$3,0,0,'Données projet'!$E$10+1,1))</f>
        <v>436.4497226650281</v>
      </c>
      <c r="AO94" s="59">
        <f t="shared" si="90"/>
        <v>611.43967996341871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3.1584323141959962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3.1584323141959962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400.70339400000012</v>
      </c>
      <c r="P95" s="13">
        <f t="shared" si="87"/>
        <v>91.919252975163644</v>
      </c>
      <c r="Q95" s="20">
        <f t="shared" si="54"/>
        <v>857.9844434817436</v>
      </c>
      <c r="R95" s="59">
        <f t="shared" si="55"/>
        <v>1151.317776815077</v>
      </c>
      <c r="S95" s="59">
        <f ca="1">AVERAGE(OFFSET($R$3,0,0,'Données projet'!$E$9+1,1))-AVERAGE(OFFSET($H$3,0,0,'Données projet'!$E$9+1,1))</f>
        <v>588.81597636287211</v>
      </c>
      <c r="T95" s="59">
        <f t="shared" si="88"/>
        <v>308.54448803271003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128.19348019547411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128.19348019547411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369.00000000000011</v>
      </c>
      <c r="AJ95" s="13">
        <f>AI95*VLOOKUP('Données projet'!$B$10,Paramètres!$A$1:$I$89,3,0)*VLOOKUP('Données projet'!$B$10,Paramètres!$A$1:$I$89,5,0)</f>
        <v>333.87120000000004</v>
      </c>
      <c r="AK95" s="13">
        <f t="shared" si="89"/>
        <v>78.232360111376309</v>
      </c>
      <c r="AL95" s="20">
        <f t="shared" si="58"/>
        <v>717.74703386064709</v>
      </c>
      <c r="AM95" s="59">
        <f t="shared" si="59"/>
        <v>1011.0803671939805</v>
      </c>
      <c r="AN95" s="59">
        <f ca="1">AVERAGE(OFFSET($AM$3,0,0,'Données projet'!$E$10+1,1))-AVERAGE(OFFSET($H$3,0,0,'Données projet'!$E$10+1,1))</f>
        <v>436.4497226650281</v>
      </c>
      <c r="AO95" s="59">
        <f t="shared" si="90"/>
        <v>611.43967996341871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3.0964973829681028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3.0964973829681028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410.7896520000001</v>
      </c>
      <c r="P96" s="13">
        <f t="shared" si="87"/>
        <v>93.960701523544898</v>
      </c>
      <c r="Q96" s="20">
        <f t="shared" si="54"/>
        <v>879.10686572017414</v>
      </c>
      <c r="R96" s="59">
        <f t="shared" si="55"/>
        <v>1172.4401990535075</v>
      </c>
      <c r="S96" s="59">
        <f ca="1">AVERAGE(OFFSET($R$3,0,0,'Données projet'!$E$9+1,1))-AVERAGE(OFFSET($H$3,0,0,'Données projet'!$E$9+1,1))</f>
        <v>588.81597636287211</v>
      </c>
      <c r="T96" s="59">
        <f t="shared" si="88"/>
        <v>308.54448803271003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125.67968423914313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125.67968423914313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369.00000000000011</v>
      </c>
      <c r="AJ96" s="13">
        <f>AI96*VLOOKUP('Données projet'!$B$10,Paramètres!$A$1:$I$89,3,0)*VLOOKUP('Données projet'!$B$10,Paramètres!$A$1:$I$89,5,0)</f>
        <v>333.87120000000004</v>
      </c>
      <c r="AK96" s="13">
        <f t="shared" si="89"/>
        <v>78.232360111376309</v>
      </c>
      <c r="AL96" s="20">
        <f t="shared" si="58"/>
        <v>717.74703386064709</v>
      </c>
      <c r="AM96" s="59">
        <f t="shared" si="59"/>
        <v>1011.0803671939805</v>
      </c>
      <c r="AN96" s="59">
        <f ca="1">AVERAGE(OFFSET($AM$3,0,0,'Données projet'!$E$10+1,1))-AVERAGE(OFFSET($H$3,0,0,'Données projet'!$E$10+1,1))</f>
        <v>436.4497226650281</v>
      </c>
      <c r="AO96" s="59">
        <f t="shared" si="90"/>
        <v>611.43967996341871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3.0357769579650107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3.0357769579650107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420.87591000000015</v>
      </c>
      <c r="P97" s="13">
        <f t="shared" si="87"/>
        <v>95.996323304873258</v>
      </c>
      <c r="Q97" s="20">
        <f t="shared" si="54"/>
        <v>900.21913967265436</v>
      </c>
      <c r="R97" s="59">
        <f t="shared" si="55"/>
        <v>1193.5524730059876</v>
      </c>
      <c r="S97" s="59">
        <f ca="1">AVERAGE(OFFSET($R$3,0,0,'Données projet'!$E$9+1,1))-AVERAGE(OFFSET($H$3,0,0,'Données projet'!$E$9+1,1))</f>
        <v>588.81597636287211</v>
      </c>
      <c r="T97" s="59">
        <f t="shared" si="88"/>
        <v>308.54448803271003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123.21518228825167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123.21518228825167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369.00000000000011</v>
      </c>
      <c r="AJ97" s="13">
        <f>AI97*VLOOKUP('Données projet'!$B$10,Paramètres!$A$1:$I$89,3,0)*VLOOKUP('Données projet'!$B$10,Paramètres!$A$1:$I$89,5,0)</f>
        <v>333.87120000000004</v>
      </c>
      <c r="AK97" s="13">
        <f t="shared" si="89"/>
        <v>78.232360111376309</v>
      </c>
      <c r="AL97" s="20">
        <f t="shared" si="58"/>
        <v>717.74703386064709</v>
      </c>
      <c r="AM97" s="59">
        <f t="shared" si="59"/>
        <v>1011.0803671939805</v>
      </c>
      <c r="AN97" s="59">
        <f ca="1">AVERAGE(OFFSET($AM$3,0,0,'Données projet'!$E$10+1,1))-AVERAGE(OFFSET($H$3,0,0,'Données projet'!$E$10+1,1))</f>
        <v>436.4497226650281</v>
      </c>
      <c r="AO97" s="59">
        <f t="shared" si="90"/>
        <v>611.43967996341871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2.9762472234604269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2.9762472234604269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430.96216800000013</v>
      </c>
      <c r="P98" s="13">
        <f t="shared" si="87"/>
        <v>98.026274023933112</v>
      </c>
      <c r="Q98" s="20">
        <f t="shared" si="54"/>
        <v>921.321536525017</v>
      </c>
      <c r="R98" s="59">
        <f t="shared" si="55"/>
        <v>1214.6548698583504</v>
      </c>
      <c r="S98" s="59">
        <f ca="1">AVERAGE(OFFSET($R$3,0,0,'Données projet'!$E$9+1,1))-AVERAGE(OFFSET($H$3,0,0,'Données projet'!$E$9+1,1))</f>
        <v>588.81597636287211</v>
      </c>
      <c r="T98" s="59">
        <f t="shared" si="88"/>
        <v>308.54448803271003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120.79900771741943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120.79900771741943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369.00000000000011</v>
      </c>
      <c r="AJ98" s="13">
        <f>AI98*VLOOKUP('Données projet'!$B$10,Paramètres!$A$1:$I$89,3,0)*VLOOKUP('Données projet'!$B$10,Paramètres!$A$1:$I$89,5,0)</f>
        <v>333.87120000000004</v>
      </c>
      <c r="AK98" s="13">
        <f t="shared" si="89"/>
        <v>78.232360111376309</v>
      </c>
      <c r="AL98" s="20">
        <f t="shared" si="58"/>
        <v>717.74703386064709</v>
      </c>
      <c r="AM98" s="59">
        <f t="shared" si="59"/>
        <v>1011.0803671939805</v>
      </c>
      <c r="AN98" s="59">
        <f ca="1">AVERAGE(OFFSET($AM$3,0,0,'Données projet'!$E$10+1,1))-AVERAGE(OFFSET($H$3,0,0,'Données projet'!$E$10+1,1))</f>
        <v>436.4497226650281</v>
      </c>
      <c r="AO98" s="59">
        <f t="shared" si="90"/>
        <v>611.43967996341871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2.9178848307399252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2.9178848307399252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441.04842600000018</v>
      </c>
      <c r="P99" s="13">
        <f t="shared" si="87"/>
        <v>100.05070168146835</v>
      </c>
      <c r="Q99" s="20">
        <f t="shared" ref="Q99:Q130" si="107">(O99+P99)*0.475*44/12</f>
        <v>942.41431404522439</v>
      </c>
      <c r="R99" s="59">
        <f t="shared" si="55"/>
        <v>1235.7476473785578</v>
      </c>
      <c r="S99" s="59">
        <f ca="1">AVERAGE(OFFSET($R$3,0,0,'Données projet'!$E$9+1,1))-AVERAGE(OFFSET($H$3,0,0,'Données projet'!$E$9+1,1))</f>
        <v>588.81597636287211</v>
      </c>
      <c r="T99" s="59">
        <f t="shared" si="88"/>
        <v>308.54448803271003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118.43021285620023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118.43021285620023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369.00000000000011</v>
      </c>
      <c r="AJ99" s="13">
        <f>AI99*VLOOKUP('Données projet'!$B$10,Paramètres!$A$1:$I$89,3,0)*VLOOKUP('Données projet'!$B$10,Paramètres!$A$1:$I$89,5,0)</f>
        <v>333.87120000000004</v>
      </c>
      <c r="AK99" s="13">
        <f t="shared" si="89"/>
        <v>78.232360111376309</v>
      </c>
      <c r="AL99" s="20">
        <f t="shared" si="58"/>
        <v>717.74703386064709</v>
      </c>
      <c r="AM99" s="59">
        <f t="shared" si="59"/>
        <v>1011.0803671939805</v>
      </c>
      <c r="AN99" s="59">
        <f ca="1">AVERAGE(OFFSET($AM$3,0,0,'Données projet'!$E$10+1,1))-AVERAGE(OFFSET($H$3,0,0,'Données projet'!$E$10+1,1))</f>
        <v>436.4497226650281</v>
      </c>
      <c r="AO99" s="59">
        <f t="shared" si="90"/>
        <v>611.43967996341871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2.8606668889431277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2.8606668889431277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451.13468400000016</v>
      </c>
      <c r="P100" s="13">
        <f t="shared" si="87"/>
        <v>102.0697471226993</v>
      </c>
      <c r="Q100" s="20">
        <f t="shared" si="107"/>
        <v>963.49771753870164</v>
      </c>
      <c r="R100" s="59">
        <f t="shared" si="55"/>
        <v>1256.8310508720349</v>
      </c>
      <c r="S100" s="59">
        <f ca="1">AVERAGE(OFFSET($R$3,0,0,'Données projet'!$E$9+1,1))-AVERAGE(OFFSET($H$3,0,0,'Données projet'!$E$9+1,1))</f>
        <v>588.81597636287211</v>
      </c>
      <c r="T100" s="59">
        <f t="shared" si="88"/>
        <v>308.54448803271003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116.10786861738734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116.10786861738734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369.00000000000011</v>
      </c>
      <c r="AJ100" s="13">
        <f>AI100*VLOOKUP('Données projet'!$B$10,Paramètres!$A$1:$I$89,3,0)*VLOOKUP('Données projet'!$B$10,Paramètres!$A$1:$I$89,5,0)</f>
        <v>333.87120000000004</v>
      </c>
      <c r="AK100" s="13">
        <f t="shared" si="89"/>
        <v>78.232360111376309</v>
      </c>
      <c r="AL100" s="20">
        <f t="shared" si="58"/>
        <v>717.74703386064709</v>
      </c>
      <c r="AM100" s="59">
        <f t="shared" si="59"/>
        <v>1011.0803671939805</v>
      </c>
      <c r="AN100" s="59">
        <f ca="1">AVERAGE(OFFSET($AM$3,0,0,'Données projet'!$E$10+1,1))-AVERAGE(OFFSET($H$3,0,0,'Données projet'!$E$10+1,1))</f>
        <v>436.4497226650281</v>
      </c>
      <c r="AO100" s="59">
        <f t="shared" si="90"/>
        <v>611.43967996341871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2.8045709560854672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2.8045709560854672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461.22094200000021</v>
      </c>
      <c r="P101" s="13">
        <f t="shared" si="87"/>
        <v>104.08354453540181</v>
      </c>
      <c r="Q101" s="20">
        <f t="shared" si="107"/>
        <v>984.57198071582513</v>
      </c>
      <c r="R101" s="59">
        <f t="shared" si="55"/>
        <v>1277.9053140491585</v>
      </c>
      <c r="S101" s="59">
        <f ca="1">AVERAGE(OFFSET($R$3,0,0,'Données projet'!$E$9+1,1))-AVERAGE(OFFSET($H$3,0,0,'Données projet'!$E$9+1,1))</f>
        <v>588.81597636287211</v>
      </c>
      <c r="T101" s="59">
        <f t="shared" si="88"/>
        <v>308.54448803271003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113.83106413260745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113.83106413260745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369.00000000000011</v>
      </c>
      <c r="AJ101" s="13">
        <f>AI101*VLOOKUP('Données projet'!$B$10,Paramètres!$A$1:$I$89,3,0)*VLOOKUP('Données projet'!$B$10,Paramètres!$A$1:$I$89,5,0)</f>
        <v>333.87120000000004</v>
      </c>
      <c r="AK101" s="13">
        <f t="shared" si="89"/>
        <v>78.232360111376309</v>
      </c>
      <c r="AL101" s="20">
        <f t="shared" si="58"/>
        <v>717.74703386064709</v>
      </c>
      <c r="AM101" s="59">
        <f t="shared" si="59"/>
        <v>1011.0803671939805</v>
      </c>
      <c r="AN101" s="59">
        <f ca="1">AVERAGE(OFFSET($AM$3,0,0,'Données projet'!$E$10+1,1))-AVERAGE(OFFSET($H$3,0,0,'Données projet'!$E$10+1,1))</f>
        <v>436.4497226650281</v>
      </c>
      <c r="AO101" s="59">
        <f t="shared" si="90"/>
        <v>611.43967996341871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2.7495750302560049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2.7495750302560049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471.30720000000019</v>
      </c>
      <c r="P102" s="13">
        <f t="shared" si="87"/>
        <v>106.0922219031893</v>
      </c>
      <c r="Q102" s="20">
        <f t="shared" si="107"/>
        <v>1005.6373264813883</v>
      </c>
      <c r="R102" s="59">
        <f t="shared" si="55"/>
        <v>1298.9706598147216</v>
      </c>
      <c r="S102" s="59">
        <f ca="1">AVERAGE(OFFSET($R$3,0,0,'Données projet'!$E$9+1,1))-AVERAGE(OFFSET($H$3,0,0,'Données projet'!$E$9+1,1))</f>
        <v>588.81597636287211</v>
      </c>
      <c r="T102" s="59">
        <f t="shared" si="88"/>
        <v>308.54448803271003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141.93643924105675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141.93643924105675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369.00000000000011</v>
      </c>
      <c r="AJ102" s="13">
        <f>AI102*VLOOKUP('Données projet'!$B$10,Paramètres!$A$1:$I$89,3,0)*VLOOKUP('Données projet'!$B$10,Paramètres!$A$1:$I$89,5,0)</f>
        <v>333.87120000000004</v>
      </c>
      <c r="AK102" s="13">
        <f t="shared" si="89"/>
        <v>78.232360111376309</v>
      </c>
      <c r="AL102" s="20">
        <f t="shared" si="58"/>
        <v>717.74703386064709</v>
      </c>
      <c r="AM102" s="59">
        <f t="shared" si="59"/>
        <v>1011.0803671939805</v>
      </c>
      <c r="AN102" s="59">
        <f ca="1">AVERAGE(OFFSET($AM$3,0,0,'Données projet'!$E$10+1,1))-AVERAGE(OFFSET($H$3,0,0,'Données projet'!$E$10+1,1))</f>
        <v>436.4497226650281</v>
      </c>
      <c r="AO102" s="59">
        <f t="shared" si="90"/>
        <v>611.43967996341871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2.6956575409878556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2.6956575409878556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417.33299400000016</v>
      </c>
      <c r="P103" s="13">
        <f t="shared" si="87"/>
        <v>95.281941338155363</v>
      </c>
      <c r="Q103" s="20">
        <f t="shared" si="107"/>
        <v>892.80434571395415</v>
      </c>
      <c r="R103" s="59">
        <f t="shared" si="55"/>
        <v>1186.1376790472875</v>
      </c>
      <c r="S103" s="59">
        <f ca="1">AVERAGE(OFFSET($R$3,0,0,'Données projet'!$E$9+1,1))-AVERAGE(OFFSET($H$3,0,0,'Données projet'!$E$9+1,1))</f>
        <v>588.81597636287211</v>
      </c>
      <c r="T103" s="59">
        <f t="shared" si="88"/>
        <v>308.54448803271003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139.15315224021921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139.15315224021921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369.00000000000011</v>
      </c>
      <c r="AJ103" s="13">
        <f>AI103*VLOOKUP('Données projet'!$B$10,Paramètres!$A$1:$I$89,3,0)*VLOOKUP('Données projet'!$B$10,Paramètres!$A$1:$I$89,5,0)</f>
        <v>333.87120000000004</v>
      </c>
      <c r="AK103" s="13">
        <f t="shared" si="89"/>
        <v>78.232360111376309</v>
      </c>
      <c r="AL103" s="20">
        <f t="shared" si="58"/>
        <v>717.74703386064709</v>
      </c>
      <c r="AM103" s="59">
        <f t="shared" si="59"/>
        <v>1011.0803671939805</v>
      </c>
      <c r="AN103" s="59">
        <f ca="1">AVERAGE(OFFSET($AM$3,0,0,'Données projet'!$E$10+1,1))-AVERAGE(OFFSET($H$3,0,0,'Données projet'!$E$10+1,1))</f>
        <v>436.4497226650281</v>
      </c>
      <c r="AO103" s="59">
        <f t="shared" si="90"/>
        <v>611.43967996341871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2.6427973407978338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2.6427973407978338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427.17994800000019</v>
      </c>
      <c r="P104" s="13">
        <f t="shared" si="87"/>
        <v>97.265723026471477</v>
      </c>
      <c r="Q104" s="20">
        <f t="shared" si="107"/>
        <v>913.40954370443831</v>
      </c>
      <c r="R104" s="59">
        <f t="shared" si="55"/>
        <v>1206.7428770377717</v>
      </c>
      <c r="S104" s="59">
        <f ca="1">AVERAGE(OFFSET($R$3,0,0,'Données projet'!$E$9+1,1))-AVERAGE(OFFSET($H$3,0,0,'Données projet'!$E$9+1,1))</f>
        <v>588.81597636287211</v>
      </c>
      <c r="T104" s="59">
        <f t="shared" si="88"/>
        <v>308.54448803271003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136.42444379983067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136.42444379983067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369.00000000000011</v>
      </c>
      <c r="AJ104" s="13">
        <f>AI104*VLOOKUP('Données projet'!$B$10,Paramètres!$A$1:$I$89,3,0)*VLOOKUP('Données projet'!$B$10,Paramètres!$A$1:$I$89,5,0)</f>
        <v>333.87120000000004</v>
      </c>
      <c r="AK104" s="13">
        <f t="shared" si="89"/>
        <v>78.232360111376309</v>
      </c>
      <c r="AL104" s="20">
        <f t="shared" si="58"/>
        <v>717.74703386064709</v>
      </c>
      <c r="AM104" s="59">
        <f t="shared" si="59"/>
        <v>1011.0803671939805</v>
      </c>
      <c r="AN104" s="59">
        <f ca="1">AVERAGE(OFFSET($AM$3,0,0,'Données projet'!$E$10+1,1))-AVERAGE(OFFSET($H$3,0,0,'Données projet'!$E$10+1,1))</f>
        <v>436.4497226650281</v>
      </c>
      <c r="AO104" s="59">
        <f t="shared" si="90"/>
        <v>611.43967996341871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2.5909736968919996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2.5909736968919996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437.02690200000018</v>
      </c>
      <c r="P105" s="13">
        <f t="shared" si="87"/>
        <v>99.244188579159314</v>
      </c>
      <c r="Q105" s="20">
        <f t="shared" si="107"/>
        <v>934.00548275870278</v>
      </c>
      <c r="R105" s="59">
        <f t="shared" si="55"/>
        <v>1227.338816092036</v>
      </c>
      <c r="S105" s="59">
        <f ca="1">AVERAGE(OFFSET($R$3,0,0,'Données projet'!$E$9+1,1))-AVERAGE(OFFSET($H$3,0,0,'Données projet'!$E$9+1,1))</f>
        <v>588.81597636287211</v>
      </c>
      <c r="T105" s="59">
        <f t="shared" si="88"/>
        <v>308.54448803271003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133.74924366761033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133.74924366761033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369.00000000000011</v>
      </c>
      <c r="AJ105" s="13">
        <f>AI105*VLOOKUP('Données projet'!$B$10,Paramètres!$A$1:$I$89,3,0)*VLOOKUP('Données projet'!$B$10,Paramètres!$A$1:$I$89,5,0)</f>
        <v>333.87120000000004</v>
      </c>
      <c r="AK105" s="13">
        <f t="shared" si="89"/>
        <v>78.232360111376309</v>
      </c>
      <c r="AL105" s="20">
        <f t="shared" si="58"/>
        <v>717.74703386064709</v>
      </c>
      <c r="AM105" s="59">
        <f t="shared" si="59"/>
        <v>1011.0803671939805</v>
      </c>
      <c r="AN105" s="59">
        <f ca="1">AVERAGE(OFFSET($AM$3,0,0,'Données projet'!$E$10+1,1))-AVERAGE(OFFSET($H$3,0,0,'Données projet'!$E$10+1,1))</f>
        <v>436.4497226650281</v>
      </c>
      <c r="AO105" s="59">
        <f t="shared" si="90"/>
        <v>611.43967996341871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2.5401662830338574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2.5401662830338574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446.87385600000022</v>
      </c>
      <c r="P106" s="13">
        <f t="shared" si="87"/>
        <v>101.21747156793077</v>
      </c>
      <c r="Q106" s="20">
        <f t="shared" si="107"/>
        <v>954.59239551414646</v>
      </c>
      <c r="R106" s="59">
        <f t="shared" si="55"/>
        <v>1247.9257288474798</v>
      </c>
      <c r="S106" s="59">
        <f ca="1">AVERAGE(OFFSET($R$3,0,0,'Données projet'!$E$9+1,1))-AVERAGE(OFFSET($H$3,0,0,'Données projet'!$E$9+1,1))</f>
        <v>588.81597636287211</v>
      </c>
      <c r="T106" s="59">
        <f t="shared" si="88"/>
        <v>308.54448803271003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131.12650257827187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131.12650257827187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369.00000000000011</v>
      </c>
      <c r="AJ106" s="13">
        <f>AI106*VLOOKUP('Données projet'!$B$10,Paramètres!$A$1:$I$89,3,0)*VLOOKUP('Données projet'!$B$10,Paramètres!$A$1:$I$89,5,0)</f>
        <v>333.87120000000004</v>
      </c>
      <c r="AK106" s="13">
        <f t="shared" si="89"/>
        <v>78.232360111376309</v>
      </c>
      <c r="AL106" s="20">
        <f t="shared" si="58"/>
        <v>717.74703386064709</v>
      </c>
      <c r="AM106" s="59">
        <f t="shared" si="59"/>
        <v>1011.0803671939805</v>
      </c>
      <c r="AN106" s="59">
        <f ca="1">AVERAGE(OFFSET($AM$3,0,0,'Données projet'!$E$10+1,1))-AVERAGE(OFFSET($H$3,0,0,'Données projet'!$E$10+1,1))</f>
        <v>436.4497226650281</v>
      </c>
      <c r="AO106" s="59">
        <f t="shared" si="90"/>
        <v>611.43967996341871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2.4903551715720105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2.4903551715720105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456.72081000000026</v>
      </c>
      <c r="P107" s="13">
        <f t="shared" si="87"/>
        <v>103.18569934180985</v>
      </c>
      <c r="Q107" s="20">
        <f t="shared" si="107"/>
        <v>975.1705037703191</v>
      </c>
      <c r="R107" s="59">
        <f t="shared" si="55"/>
        <v>1268.5038371036524</v>
      </c>
      <c r="S107" s="59">
        <f ca="1">AVERAGE(OFFSET($R$3,0,0,'Données projet'!$E$9+1,1))-AVERAGE(OFFSET($H$3,0,0,'Données projet'!$E$9+1,1))</f>
        <v>588.81597636287211</v>
      </c>
      <c r="T107" s="59">
        <f t="shared" si="88"/>
        <v>308.54448803271003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128.55519184198124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128.55519184198124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369.00000000000011</v>
      </c>
      <c r="AJ107" s="13">
        <f>AI107*VLOOKUP('Données projet'!$B$10,Paramètres!$A$1:$I$89,3,0)*VLOOKUP('Données projet'!$B$10,Paramètres!$A$1:$I$89,5,0)</f>
        <v>333.87120000000004</v>
      </c>
      <c r="AK107" s="13">
        <f t="shared" si="89"/>
        <v>78.232360111376309</v>
      </c>
      <c r="AL107" s="20">
        <f t="shared" si="58"/>
        <v>717.74703386064709</v>
      </c>
      <c r="AM107" s="59">
        <f t="shared" si="59"/>
        <v>1011.0803671939805</v>
      </c>
      <c r="AN107" s="59">
        <f ca="1">AVERAGE(OFFSET($AM$3,0,0,'Données projet'!$E$10+1,1))-AVERAGE(OFFSET($H$3,0,0,'Données projet'!$E$10+1,1))</f>
        <v>436.4497226650281</v>
      </c>
      <c r="AO107" s="59">
        <f t="shared" si="90"/>
        <v>611.43967996341871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2.4415208256241523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2.4415208256241523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466.56776400000024</v>
      </c>
      <c r="P108" s="13">
        <f t="shared" si="87"/>
        <v>105.14899344484016</v>
      </c>
      <c r="Q108" s="20">
        <f t="shared" si="107"/>
        <v>995.74001921643037</v>
      </c>
      <c r="R108" s="59">
        <f t="shared" si="55"/>
        <v>1289.0733525497637</v>
      </c>
      <c r="S108" s="59">
        <f ca="1">AVERAGE(OFFSET($R$3,0,0,'Données projet'!$E$9+1,1))-AVERAGE(OFFSET($H$3,0,0,'Données projet'!$E$9+1,1))</f>
        <v>588.81597636287211</v>
      </c>
      <c r="T108" s="59">
        <f t="shared" si="88"/>
        <v>308.54448803271003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126.03430294088457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126.03430294088457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369.00000000000011</v>
      </c>
      <c r="AJ108" s="13">
        <f>AI108*VLOOKUP('Données projet'!$B$10,Paramètres!$A$1:$I$89,3,0)*VLOOKUP('Données projet'!$B$10,Paramètres!$A$1:$I$89,5,0)</f>
        <v>333.87120000000004</v>
      </c>
      <c r="AK108" s="13">
        <f t="shared" si="89"/>
        <v>78.232360111376309</v>
      </c>
      <c r="AL108" s="20">
        <f t="shared" si="58"/>
        <v>717.74703386064709</v>
      </c>
      <c r="AM108" s="59">
        <f t="shared" si="59"/>
        <v>1011.0803671939805</v>
      </c>
      <c r="AN108" s="59">
        <f ca="1">AVERAGE(OFFSET($AM$3,0,0,'Données projet'!$E$10+1,1))-AVERAGE(OFFSET($H$3,0,0,'Données projet'!$E$10+1,1))</f>
        <v>436.4497226650281</v>
      </c>
      <c r="AO108" s="59">
        <f t="shared" si="90"/>
        <v>611.43967996341871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2.393644091414322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2.393644091414322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476.41471800000028</v>
      </c>
      <c r="P109" s="13">
        <f t="shared" si="87"/>
        <v>107.10746999753525</v>
      </c>
      <c r="Q109" s="20">
        <f t="shared" si="107"/>
        <v>1016.3011440957075</v>
      </c>
      <c r="R109" s="59">
        <f t="shared" si="55"/>
        <v>1309.6344774290408</v>
      </c>
      <c r="S109" s="59">
        <f ca="1">AVERAGE(OFFSET($R$3,0,0,'Données projet'!$E$9+1,1))-AVERAGE(OFFSET($H$3,0,0,'Données projet'!$E$9+1,1))</f>
        <v>588.81597636287211</v>
      </c>
      <c r="T109" s="59">
        <f t="shared" si="88"/>
        <v>308.54448803271003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123.562847133548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123.562847133548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369.00000000000011</v>
      </c>
      <c r="AJ109" s="13">
        <f>AI109*VLOOKUP('Données projet'!$B$10,Paramètres!$A$1:$I$89,3,0)*VLOOKUP('Données projet'!$B$10,Paramètres!$A$1:$I$89,5,0)</f>
        <v>333.87120000000004</v>
      </c>
      <c r="AK109" s="13">
        <f t="shared" si="89"/>
        <v>78.232360111376309</v>
      </c>
      <c r="AL109" s="20">
        <f t="shared" si="58"/>
        <v>717.74703386064709</v>
      </c>
      <c r="AM109" s="59">
        <f t="shared" si="59"/>
        <v>1011.0803671939805</v>
      </c>
      <c r="AN109" s="59">
        <f ca="1">AVERAGE(OFFSET($AM$3,0,0,'Données projet'!$E$10+1,1))-AVERAGE(OFFSET($H$3,0,0,'Données projet'!$E$10+1,1))</f>
        <v>436.4497226650281</v>
      </c>
      <c r="AO109" s="59">
        <f t="shared" si="90"/>
        <v>611.43967996341871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2.3467061907604219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2.3467061907604219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486.2616720000002</v>
      </c>
      <c r="P110" s="13">
        <f t="shared" si="87"/>
        <v>109.06124004590019</v>
      </c>
      <c r="Q110" s="20">
        <f t="shared" si="107"/>
        <v>1036.8540718132763</v>
      </c>
      <c r="R110" s="59">
        <f t="shared" si="55"/>
        <v>1330.1874051466095</v>
      </c>
      <c r="S110" s="59">
        <f ca="1">AVERAGE(OFFSET($R$3,0,0,'Données projet'!$E$9+1,1))-AVERAGE(OFFSET($H$3,0,0,'Données projet'!$E$9+1,1))</f>
        <v>588.81597636287211</v>
      </c>
      <c r="T110" s="59">
        <f t="shared" si="88"/>
        <v>308.54448803271003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121.13985506715412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121.13985506715412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369.00000000000011</v>
      </c>
      <c r="AJ110" s="13">
        <f>AI110*VLOOKUP('Données projet'!$B$10,Paramètres!$A$1:$I$89,3,0)*VLOOKUP('Données projet'!$B$10,Paramètres!$A$1:$I$89,5,0)</f>
        <v>333.87120000000004</v>
      </c>
      <c r="AK110" s="13">
        <f t="shared" si="89"/>
        <v>78.232360111376309</v>
      </c>
      <c r="AL110" s="20">
        <f t="shared" si="58"/>
        <v>717.74703386064709</v>
      </c>
      <c r="AM110" s="59">
        <f t="shared" si="59"/>
        <v>1011.0803671939805</v>
      </c>
      <c r="AN110" s="59">
        <f ca="1">AVERAGE(OFFSET($AM$3,0,0,'Données projet'!$E$10+1,1))-AVERAGE(OFFSET($H$3,0,0,'Données projet'!$E$10+1,1))</f>
        <v>436.4497226650281</v>
      </c>
      <c r="AO110" s="59">
        <f t="shared" si="90"/>
        <v>611.43967996341871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2.3006887137090524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2.3006887137090524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496.1086260000003</v>
      </c>
      <c r="P111" s="13">
        <f t="shared" si="87"/>
        <v>111.01040988138524</v>
      </c>
      <c r="Q111" s="20">
        <f t="shared" si="107"/>
        <v>1057.3989874934132</v>
      </c>
      <c r="R111" s="59">
        <f t="shared" si="55"/>
        <v>1350.7323208267464</v>
      </c>
      <c r="S111" s="59">
        <f ca="1">AVERAGE(OFFSET($R$3,0,0,'Données projet'!$E$9+1,1))-AVERAGE(OFFSET($H$3,0,0,'Données projet'!$E$9+1,1))</f>
        <v>588.81597636287211</v>
      </c>
      <c r="T111" s="59">
        <f t="shared" si="88"/>
        <v>308.54448803271003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118.76437639730298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118.76437639730298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369.00000000000011</v>
      </c>
      <c r="AJ111" s="13">
        <f>AI111*VLOOKUP('Données projet'!$B$10,Paramètres!$A$1:$I$89,3,0)*VLOOKUP('Données projet'!$B$10,Paramètres!$A$1:$I$89,5,0)</f>
        <v>333.87120000000004</v>
      </c>
      <c r="AK111" s="13">
        <f t="shared" si="89"/>
        <v>78.232360111376309</v>
      </c>
      <c r="AL111" s="20">
        <f t="shared" si="58"/>
        <v>717.74703386064709</v>
      </c>
      <c r="AM111" s="59">
        <f t="shared" si="59"/>
        <v>1011.0803671939805</v>
      </c>
      <c r="AN111" s="59">
        <f ca="1">AVERAGE(OFFSET($AM$3,0,0,'Données projet'!$E$10+1,1))-AVERAGE(OFFSET($H$3,0,0,'Données projet'!$E$10+1,1))</f>
        <v>436.4497226650281</v>
      </c>
      <c r="AO111" s="59">
        <f t="shared" si="90"/>
        <v>611.43967996341871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2.2555736113147709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2.2555736113147709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505.95558000000034</v>
      </c>
      <c r="P112" s="13">
        <f t="shared" si="87"/>
        <v>112.9550813347188</v>
      </c>
      <c r="Q112" s="20">
        <f t="shared" si="107"/>
        <v>1077.9360684913026</v>
      </c>
      <c r="R112" s="59">
        <f t="shared" si="55"/>
        <v>1371.2694018246359</v>
      </c>
      <c r="S112" s="59">
        <f ca="1">AVERAGE(OFFSET($R$3,0,0,'Données projet'!$E$9+1,1))-AVERAGE(OFFSET($H$3,0,0,'Données projet'!$E$9+1,1))</f>
        <v>588.81597636287211</v>
      </c>
      <c r="T112" s="59">
        <f t="shared" si="88"/>
        <v>308.54448803271003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148.71068118469847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148.71068118469847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369.00000000000011</v>
      </c>
      <c r="AJ112" s="13">
        <f>AI112*VLOOKUP('Données projet'!$B$10,Paramètres!$A$1:$I$89,3,0)*VLOOKUP('Données projet'!$B$10,Paramètres!$A$1:$I$89,5,0)</f>
        <v>333.87120000000004</v>
      </c>
      <c r="AK112" s="13">
        <f t="shared" si="89"/>
        <v>78.232360111376309</v>
      </c>
      <c r="AL112" s="20">
        <f t="shared" si="58"/>
        <v>717.74703386064709</v>
      </c>
      <c r="AM112" s="59">
        <f t="shared" si="59"/>
        <v>1011.0803671939805</v>
      </c>
      <c r="AN112" s="59">
        <f ca="1">AVERAGE(OFFSET($AM$3,0,0,'Données projet'!$E$10+1,1))-AVERAGE(OFFSET($H$3,0,0,'Données projet'!$E$10+1,1))</f>
        <v>436.4497226650281</v>
      </c>
      <c r="AO112" s="59">
        <f t="shared" si="90"/>
        <v>611.43967996341871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2.2113431885609458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2.2113431885609458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447.59278200000028</v>
      </c>
      <c r="P113" s="13">
        <f t="shared" si="87"/>
        <v>101.36134141870193</v>
      </c>
      <c r="Q113" s="20">
        <f t="shared" si="107"/>
        <v>956.09509828757302</v>
      </c>
      <c r="R113" s="59">
        <f t="shared" si="55"/>
        <v>1249.4284316209064</v>
      </c>
      <c r="S113" s="59">
        <f ca="1">AVERAGE(OFFSET($R$3,0,0,'Données projet'!$E$9+1,1))-AVERAGE(OFFSET($H$3,0,0,'Données projet'!$E$9+1,1))</f>
        <v>588.81597636287211</v>
      </c>
      <c r="T113" s="59">
        <f t="shared" si="88"/>
        <v>308.54448803271003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145.79455543122572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145.79455543122572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369.00000000000011</v>
      </c>
      <c r="AJ113" s="13">
        <f>AI113*VLOOKUP('Données projet'!$B$10,Paramètres!$A$1:$I$89,3,0)*VLOOKUP('Données projet'!$B$10,Paramètres!$A$1:$I$89,5,0)</f>
        <v>333.87120000000004</v>
      </c>
      <c r="AK113" s="13">
        <f t="shared" si="89"/>
        <v>78.232360111376309</v>
      </c>
      <c r="AL113" s="20">
        <f t="shared" si="58"/>
        <v>717.74703386064709</v>
      </c>
      <c r="AM113" s="59">
        <f t="shared" si="59"/>
        <v>1011.0803671939805</v>
      </c>
      <c r="AN113" s="59">
        <f ca="1">AVERAGE(OFFSET($AM$3,0,0,'Données projet'!$E$10+1,1))-AVERAGE(OFFSET($H$3,0,0,'Données projet'!$E$10+1,1))</f>
        <v>436.4497226650281</v>
      </c>
      <c r="AO113" s="59">
        <f t="shared" si="90"/>
        <v>611.43967996341871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2.167980097419429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2.167980097419429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457.12742400000025</v>
      </c>
      <c r="P114" s="13">
        <f t="shared" si="87"/>
        <v>103.26686723070357</v>
      </c>
      <c r="Q114" s="20">
        <f t="shared" si="107"/>
        <v>976.02005722680917</v>
      </c>
      <c r="R114" s="59">
        <f t="shared" si="55"/>
        <v>1269.3533905601425</v>
      </c>
      <c r="S114" s="59">
        <f ca="1">AVERAGE(OFFSET($R$3,0,0,'Données projet'!$E$9+1,1))-AVERAGE(OFFSET($H$3,0,0,'Données projet'!$E$9+1,1))</f>
        <v>588.81597636287211</v>
      </c>
      <c r="T114" s="59">
        <f t="shared" si="88"/>
        <v>308.54448803271003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142.9356131251175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142.9356131251175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369.00000000000011</v>
      </c>
      <c r="AJ114" s="13">
        <f>AI114*VLOOKUP('Données projet'!$B$10,Paramètres!$A$1:$I$89,3,0)*VLOOKUP('Données projet'!$B$10,Paramètres!$A$1:$I$89,5,0)</f>
        <v>333.87120000000004</v>
      </c>
      <c r="AK114" s="13">
        <f t="shared" si="89"/>
        <v>78.232360111376309</v>
      </c>
      <c r="AL114" s="20">
        <f t="shared" si="58"/>
        <v>717.74703386064709</v>
      </c>
      <c r="AM114" s="59">
        <f t="shared" si="59"/>
        <v>1011.0803671939805</v>
      </c>
      <c r="AN114" s="59">
        <f ca="1">AVERAGE(OFFSET($AM$3,0,0,'Données projet'!$E$10+1,1))-AVERAGE(OFFSET($H$3,0,0,'Données projet'!$E$10+1,1))</f>
        <v>436.4497226650281</v>
      </c>
      <c r="AO114" s="59">
        <f t="shared" si="90"/>
        <v>611.43967996341871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2.1254673300463236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2.1254673300463236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466.66206600000032</v>
      </c>
      <c r="P115" s="13">
        <f t="shared" si="87"/>
        <v>105.1677719878311</v>
      </c>
      <c r="Q115" s="20">
        <f t="shared" si="107"/>
        <v>995.93696782880636</v>
      </c>
      <c r="R115" s="59">
        <f t="shared" si="55"/>
        <v>1289.2703011621397</v>
      </c>
      <c r="S115" s="59">
        <f ca="1">AVERAGE(OFFSET($R$3,0,0,'Données projet'!$E$9+1,1))-AVERAGE(OFFSET($H$3,0,0,'Données projet'!$E$9+1,1))</f>
        <v>588.81597636287211</v>
      </c>
      <c r="T115" s="59">
        <f t="shared" si="88"/>
        <v>308.54448803271003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140.13273293384944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140.13273293384944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369.00000000000011</v>
      </c>
      <c r="AJ115" s="13">
        <f>AI115*VLOOKUP('Données projet'!$B$10,Paramètres!$A$1:$I$89,3,0)*VLOOKUP('Données projet'!$B$10,Paramètres!$A$1:$I$89,5,0)</f>
        <v>333.87120000000004</v>
      </c>
      <c r="AK115" s="13">
        <f t="shared" si="89"/>
        <v>78.232360111376309</v>
      </c>
      <c r="AL115" s="20">
        <f t="shared" si="58"/>
        <v>717.74703386064709</v>
      </c>
      <c r="AM115" s="59">
        <f t="shared" si="59"/>
        <v>1011.0803671939805</v>
      </c>
      <c r="AN115" s="59">
        <f ca="1">AVERAGE(OFFSET($AM$3,0,0,'Données projet'!$E$10+1,1))-AVERAGE(OFFSET($H$3,0,0,'Données projet'!$E$10+1,1))</f>
        <v>436.4497226650281</v>
      </c>
      <c r="AO115" s="59">
        <f t="shared" si="90"/>
        <v>611.43967996341871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2.0837882121111768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2.0837882121111768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476.1967080000004</v>
      </c>
      <c r="P116" s="13">
        <f t="shared" si="87"/>
        <v>107.06416098502906</v>
      </c>
      <c r="Q116" s="20">
        <f t="shared" si="107"/>
        <v>1015.8460134822595</v>
      </c>
      <c r="R116" s="59">
        <f t="shared" si="55"/>
        <v>1309.1793468155929</v>
      </c>
      <c r="S116" s="59">
        <f ca="1">AVERAGE(OFFSET($R$3,0,0,'Données projet'!$E$9+1,1))-AVERAGE(OFFSET($H$3,0,0,'Données projet'!$E$9+1,1))</f>
        <v>588.81597636287211</v>
      </c>
      <c r="T116" s="59">
        <f t="shared" si="88"/>
        <v>308.54448803271003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137.38481551354403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137.38481551354403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369.00000000000011</v>
      </c>
      <c r="AJ116" s="13">
        <f>AI116*VLOOKUP('Données projet'!$B$10,Paramètres!$A$1:$I$89,3,0)*VLOOKUP('Données projet'!$B$10,Paramètres!$A$1:$I$89,5,0)</f>
        <v>333.87120000000004</v>
      </c>
      <c r="AK116" s="13">
        <f t="shared" si="89"/>
        <v>78.232360111376309</v>
      </c>
      <c r="AL116" s="20">
        <f t="shared" si="58"/>
        <v>717.74703386064709</v>
      </c>
      <c r="AM116" s="59">
        <f t="shared" si="59"/>
        <v>1011.0803671939805</v>
      </c>
      <c r="AN116" s="59">
        <f ca="1">AVERAGE(OFFSET($AM$3,0,0,'Données projet'!$E$10+1,1))-AVERAGE(OFFSET($H$3,0,0,'Données projet'!$E$10+1,1))</f>
        <v>436.4497226650281</v>
      </c>
      <c r="AO116" s="59">
        <f t="shared" si="90"/>
        <v>611.43967996341871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2.0429263962569868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2.0429263962569868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485.73135000000036</v>
      </c>
      <c r="P117" s="13">
        <f t="shared" si="87"/>
        <v>108.95613505960884</v>
      </c>
      <c r="Q117" s="20">
        <f t="shared" si="107"/>
        <v>1035.7473698121528</v>
      </c>
      <c r="R117" s="59">
        <f t="shared" si="55"/>
        <v>1329.080703145486</v>
      </c>
      <c r="S117" s="59">
        <f ca="1">AVERAGE(OFFSET($R$3,0,0,'Données projet'!$E$9+1,1))-AVERAGE(OFFSET($H$3,0,0,'Données projet'!$E$9+1,1))</f>
        <v>588.81597636287211</v>
      </c>
      <c r="T117" s="59">
        <f t="shared" si="88"/>
        <v>308.54448803271003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134.69078307778668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134.69078307778668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369.00000000000011</v>
      </c>
      <c r="AJ117" s="13">
        <f>AI117*VLOOKUP('Données projet'!$B$10,Paramètres!$A$1:$I$89,3,0)*VLOOKUP('Données projet'!$B$10,Paramètres!$A$1:$I$89,5,0)</f>
        <v>333.87120000000004</v>
      </c>
      <c r="AK117" s="13">
        <f t="shared" si="89"/>
        <v>78.232360111376309</v>
      </c>
      <c r="AL117" s="20">
        <f t="shared" si="58"/>
        <v>717.74703386064709</v>
      </c>
      <c r="AM117" s="59">
        <f t="shared" si="59"/>
        <v>1011.0803671939805</v>
      </c>
      <c r="AN117" s="59">
        <f ca="1">AVERAGE(OFFSET($AM$3,0,0,'Données projet'!$E$10+1,1))-AVERAGE(OFFSET($H$3,0,0,'Données projet'!$E$10+1,1))</f>
        <v>436.4497226650281</v>
      </c>
      <c r="AO117" s="59">
        <f t="shared" si="90"/>
        <v>611.43967996341871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2.0028658556884507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2.0028658556884507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495.26599200000038</v>
      </c>
      <c r="P118" s="13">
        <f t="shared" si="87"/>
        <v>110.84379086369486</v>
      </c>
      <c r="Q118" s="20">
        <f t="shared" si="107"/>
        <v>1055.6412051542693</v>
      </c>
      <c r="R118" s="59">
        <f t="shared" si="55"/>
        <v>1348.9745384876026</v>
      </c>
      <c r="S118" s="59">
        <f ca="1">AVERAGE(OFFSET($R$3,0,0,'Données projet'!$E$9+1,1))-AVERAGE(OFFSET($H$3,0,0,'Données projet'!$E$9+1,1))</f>
        <v>588.81597636287211</v>
      </c>
      <c r="T118" s="59">
        <f t="shared" si="88"/>
        <v>308.54448803271003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132.049578974897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132.049578974897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369.00000000000011</v>
      </c>
      <c r="AJ118" s="13">
        <f>AI118*VLOOKUP('Données projet'!$B$10,Paramètres!$A$1:$I$89,3,0)*VLOOKUP('Données projet'!$B$10,Paramètres!$A$1:$I$89,5,0)</f>
        <v>333.87120000000004</v>
      </c>
      <c r="AK118" s="13">
        <f t="shared" si="89"/>
        <v>78.232360111376309</v>
      </c>
      <c r="AL118" s="20">
        <f t="shared" si="58"/>
        <v>717.74703386064709</v>
      </c>
      <c r="AM118" s="59">
        <f t="shared" si="59"/>
        <v>1011.0803671939805</v>
      </c>
      <c r="AN118" s="59">
        <f ca="1">AVERAGE(OFFSET($AM$3,0,0,'Données projet'!$E$10+1,1))-AVERAGE(OFFSET($H$3,0,0,'Données projet'!$E$10+1,1))</f>
        <v>436.4497226650281</v>
      </c>
      <c r="AO118" s="59">
        <f t="shared" si="90"/>
        <v>611.43967996341871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1.9635908778859463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1.9635908778859463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504.80063400000034</v>
      </c>
      <c r="P119" s="13">
        <f t="shared" si="87"/>
        <v>112.72722111509829</v>
      </c>
      <c r="Q119" s="20">
        <f t="shared" si="107"/>
        <v>1075.5276809921299</v>
      </c>
      <c r="R119" s="59">
        <f t="shared" si="55"/>
        <v>1368.8610143254632</v>
      </c>
      <c r="S119" s="59">
        <f ca="1">AVERAGE(OFFSET($R$3,0,0,'Données projet'!$E$9+1,1))-AVERAGE(OFFSET($H$3,0,0,'Données projet'!$E$9+1,1))</f>
        <v>588.81597636287211</v>
      </c>
      <c r="T119" s="59">
        <f t="shared" si="88"/>
        <v>308.54448803271003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129.46016727348956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129.46016727348956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369.00000000000011</v>
      </c>
      <c r="AJ119" s="13">
        <f>AI119*VLOOKUP('Données projet'!$B$10,Paramètres!$A$1:$I$89,3,0)*VLOOKUP('Données projet'!$B$10,Paramètres!$A$1:$I$89,5,0)</f>
        <v>333.87120000000004</v>
      </c>
      <c r="AK119" s="13">
        <f t="shared" si="89"/>
        <v>78.232360111376309</v>
      </c>
      <c r="AL119" s="20">
        <f t="shared" si="58"/>
        <v>717.74703386064709</v>
      </c>
      <c r="AM119" s="59">
        <f t="shared" si="59"/>
        <v>1011.0803671939805</v>
      </c>
      <c r="AN119" s="59">
        <f ca="1">AVERAGE(OFFSET($AM$3,0,0,'Données projet'!$E$10+1,1))-AVERAGE(OFFSET($H$3,0,0,'Données projet'!$E$10+1,1))</f>
        <v>436.4497226650281</v>
      </c>
      <c r="AO119" s="59">
        <f t="shared" si="90"/>
        <v>611.43967996341871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1.925086058442778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1.925086058442778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514.33527600000036</v>
      </c>
      <c r="P120" s="13">
        <f t="shared" si="87"/>
        <v>114.6065148287007</v>
      </c>
      <c r="Q120" s="20">
        <f t="shared" si="107"/>
        <v>1095.4069523599876</v>
      </c>
      <c r="R120" s="59">
        <f t="shared" si="55"/>
        <v>1388.7402856933209</v>
      </c>
      <c r="S120" s="59">
        <f ca="1">AVERAGE(OFFSET($R$3,0,0,'Données projet'!$E$9+1,1))-AVERAGE(OFFSET($H$3,0,0,'Données projet'!$E$9+1,1))</f>
        <v>588.81597636287211</v>
      </c>
      <c r="T120" s="59">
        <f t="shared" si="88"/>
        <v>308.54448803271003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126.92153235616152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126.92153235616152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369.00000000000011</v>
      </c>
      <c r="AJ120" s="13">
        <f>AI120*VLOOKUP('Données projet'!$B$10,Paramètres!$A$1:$I$89,3,0)*VLOOKUP('Données projet'!$B$10,Paramètres!$A$1:$I$89,5,0)</f>
        <v>333.87120000000004</v>
      </c>
      <c r="AK120" s="13">
        <f t="shared" si="89"/>
        <v>78.232360111376309</v>
      </c>
      <c r="AL120" s="20">
        <f t="shared" si="58"/>
        <v>717.74703386064709</v>
      </c>
      <c r="AM120" s="59">
        <f t="shared" si="59"/>
        <v>1011.0803671939805</v>
      </c>
      <c r="AN120" s="59">
        <f ca="1">AVERAGE(OFFSET($AM$3,0,0,'Données projet'!$E$10+1,1))-AVERAGE(OFFSET($H$3,0,0,'Données projet'!$E$10+1,1))</f>
        <v>436.4497226650281</v>
      </c>
      <c r="AO120" s="59">
        <f t="shared" si="90"/>
        <v>611.43967996341871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1.8873362950232695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1.8873362950232695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523.86991800000044</v>
      </c>
      <c r="P121" s="13">
        <f t="shared" si="87"/>
        <v>116.48175753019471</v>
      </c>
      <c r="Q121" s="20">
        <f t="shared" si="107"/>
        <v>1115.2791682150898</v>
      </c>
      <c r="R121" s="59">
        <f t="shared" si="55"/>
        <v>1408.6125015484231</v>
      </c>
      <c r="S121" s="59">
        <f ca="1">AVERAGE(OFFSET($R$3,0,0,'Données projet'!$E$9+1,1))-AVERAGE(OFFSET($H$3,0,0,'Données projet'!$E$9+1,1))</f>
        <v>588.81597636287211</v>
      </c>
      <c r="T121" s="59">
        <f t="shared" si="88"/>
        <v>308.54448803271003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124.43267852114788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124.43267852114788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369.00000000000011</v>
      </c>
      <c r="AJ121" s="13">
        <f>AI121*VLOOKUP('Données projet'!$B$10,Paramètres!$A$1:$I$89,3,0)*VLOOKUP('Données projet'!$B$10,Paramètres!$A$1:$I$89,5,0)</f>
        <v>333.87120000000004</v>
      </c>
      <c r="AK121" s="13">
        <f t="shared" si="89"/>
        <v>78.232360111376309</v>
      </c>
      <c r="AL121" s="20">
        <f t="shared" si="58"/>
        <v>717.74703386064709</v>
      </c>
      <c r="AM121" s="59">
        <f t="shared" si="59"/>
        <v>1011.0803671939805</v>
      </c>
      <c r="AN121" s="59">
        <f ca="1">AVERAGE(OFFSET($AM$3,0,0,'Données projet'!$E$10+1,1))-AVERAGE(OFFSET($H$3,0,0,'Données projet'!$E$10+1,1))</f>
        <v>436.4497226650281</v>
      </c>
      <c r="AO121" s="59">
        <f t="shared" si="90"/>
        <v>611.43967996341871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1.8503267814393354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1.8503267814393354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533.4045600000004</v>
      </c>
      <c r="P122" s="13">
        <f t="shared" si="87"/>
        <v>118.35303145382375</v>
      </c>
      <c r="Q122" s="20">
        <f t="shared" si="107"/>
        <v>1135.1444717820771</v>
      </c>
      <c r="R122" s="59">
        <f t="shared" si="55"/>
        <v>1428.4778051154103</v>
      </c>
      <c r="S122" s="59">
        <f ca="1">AVERAGE(OFFSET($R$3,0,0,'Données projet'!$E$9+1,1))-AVERAGE(OFFSET($H$3,0,0,'Données projet'!$E$9+1,1))</f>
        <v>588.81597636287211</v>
      </c>
      <c r="T122" s="59">
        <f t="shared" si="88"/>
        <v>308.54448803271003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216.68776309869008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216.68776309869008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369.00000000000011</v>
      </c>
      <c r="AJ122" s="13">
        <f>AI122*VLOOKUP('Données projet'!$B$10,Paramètres!$A$1:$I$89,3,0)*VLOOKUP('Données projet'!$B$10,Paramètres!$A$1:$I$89,5,0)</f>
        <v>333.87120000000004</v>
      </c>
      <c r="AK122" s="13">
        <f t="shared" si="89"/>
        <v>78.232360111376309</v>
      </c>
      <c r="AL122" s="20">
        <f t="shared" si="58"/>
        <v>717.74703386064709</v>
      </c>
      <c r="AM122" s="59">
        <f t="shared" si="59"/>
        <v>1011.0803671939805</v>
      </c>
      <c r="AN122" s="59">
        <f ca="1">AVERAGE(OFFSET($AM$3,0,0,'Données projet'!$E$10+1,1))-AVERAGE(OFFSET($H$3,0,0,'Données projet'!$E$10+1,1))</f>
        <v>436.4497226650281</v>
      </c>
      <c r="AO122" s="59">
        <f t="shared" si="90"/>
        <v>611.43967996341871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1.8140430018432079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1.8140430018432079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333.81640500000049</v>
      </c>
      <c r="P123" s="13">
        <f t="shared" si="87"/>
        <v>78.221015013130113</v>
      </c>
      <c r="Q123" s="20">
        <f t="shared" si="107"/>
        <v>717.63183985620242</v>
      </c>
      <c r="R123" s="59">
        <f t="shared" si="55"/>
        <v>1010.9651731895358</v>
      </c>
      <c r="S123" s="59">
        <f ca="1">AVERAGE(OFFSET($R$3,0,0,'Données projet'!$E$9+1,1))-AVERAGE(OFFSET($H$3,0,0,'Données projet'!$E$9+1,1))</f>
        <v>588.81597636287211</v>
      </c>
      <c r="T123" s="59">
        <f t="shared" si="88"/>
        <v>308.54448803271003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212.43864823080992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212.43864823080992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369.00000000000011</v>
      </c>
      <c r="AJ123" s="13">
        <f>AI123*VLOOKUP('Données projet'!$B$10,Paramètres!$A$1:$I$89,3,0)*VLOOKUP('Données projet'!$B$10,Paramètres!$A$1:$I$89,5,0)</f>
        <v>333.87120000000004</v>
      </c>
      <c r="AK123" s="13">
        <f t="shared" si="89"/>
        <v>78.232360111376309</v>
      </c>
      <c r="AL123" s="20">
        <f t="shared" si="58"/>
        <v>717.74703386064709</v>
      </c>
      <c r="AM123" s="59">
        <f t="shared" si="59"/>
        <v>1011.0803671939805</v>
      </c>
      <c r="AN123" s="59">
        <f ca="1">AVERAGE(OFFSET($AM$3,0,0,'Données projet'!$E$10+1,1))-AVERAGE(OFFSET($H$3,0,0,'Données projet'!$E$10+1,1))</f>
        <v>436.4497226650281</v>
      </c>
      <c r="AO123" s="59">
        <f t="shared" si="90"/>
        <v>611.43967996341871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1.7784707250340401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1.7784707250340401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333.43869000000046</v>
      </c>
      <c r="P124" s="13">
        <f t="shared" si="87"/>
        <v>78.142804646517234</v>
      </c>
      <c r="Q124" s="20">
        <f t="shared" si="107"/>
        <v>716.83776984268491</v>
      </c>
      <c r="R124" s="59">
        <f t="shared" si="55"/>
        <v>1010.1711031760183</v>
      </c>
      <c r="S124" s="59">
        <f ca="1">AVERAGE(OFFSET($R$3,0,0,'Données projet'!$E$9+1,1))-AVERAGE(OFFSET($H$3,0,0,'Données projet'!$E$9+1,1))</f>
        <v>588.81597636287211</v>
      </c>
      <c r="T124" s="59">
        <f t="shared" si="88"/>
        <v>308.54448803271003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208.2728559137847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208.2728559137847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369.00000000000011</v>
      </c>
      <c r="AJ124" s="13">
        <f>AI124*VLOOKUP('Données projet'!$B$10,Paramètres!$A$1:$I$89,3,0)*VLOOKUP('Données projet'!$B$10,Paramètres!$A$1:$I$89,5,0)</f>
        <v>333.87120000000004</v>
      </c>
      <c r="AK124" s="13">
        <f t="shared" si="89"/>
        <v>78.232360111376309</v>
      </c>
      <c r="AL124" s="20">
        <f t="shared" si="58"/>
        <v>717.74703386064709</v>
      </c>
      <c r="AM124" s="59">
        <f t="shared" si="59"/>
        <v>1011.0803671939805</v>
      </c>
      <c r="AN124" s="59">
        <f ca="1">AVERAGE(OFFSET($AM$3,0,0,'Données projet'!$E$10+1,1))-AVERAGE(OFFSET($H$3,0,0,'Données projet'!$E$10+1,1))</f>
        <v>436.4497226650281</v>
      </c>
      <c r="AO124" s="59">
        <f t="shared" si="90"/>
        <v>611.43967996341871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1.7435959988761538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1.7435959988761538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333.0609750000005</v>
      </c>
      <c r="P125" s="13">
        <f t="shared" si="87"/>
        <v>78.064583966684552</v>
      </c>
      <c r="Q125" s="20">
        <f t="shared" si="107"/>
        <v>716.04368186697639</v>
      </c>
      <c r="R125" s="59">
        <f t="shared" si="55"/>
        <v>1009.3770152003096</v>
      </c>
      <c r="S125" s="59">
        <f ca="1">AVERAGE(OFFSET($R$3,0,0,'Données projet'!$E$9+1,1))-AVERAGE(OFFSET($H$3,0,0,'Données projet'!$E$9+1,1))</f>
        <v>588.81597636287211</v>
      </c>
      <c r="T125" s="59">
        <f t="shared" si="88"/>
        <v>308.54448803271003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204.18875224321394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204.18875224321394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369.00000000000011</v>
      </c>
      <c r="AJ125" s="13">
        <f>AI125*VLOOKUP('Données projet'!$B$10,Paramètres!$A$1:$I$89,3,0)*VLOOKUP('Données projet'!$B$10,Paramètres!$A$1:$I$89,5,0)</f>
        <v>333.87120000000004</v>
      </c>
      <c r="AK125" s="13">
        <f t="shared" si="89"/>
        <v>78.232360111376309</v>
      </c>
      <c r="AL125" s="20">
        <f t="shared" si="58"/>
        <v>717.74703386064709</v>
      </c>
      <c r="AM125" s="59">
        <f t="shared" si="59"/>
        <v>1011.0803671939805</v>
      </c>
      <c r="AN125" s="59">
        <f ca="1">AVERAGE(OFFSET($AM$3,0,0,'Données projet'!$E$10+1,1))-AVERAGE(OFFSET($H$3,0,0,'Données projet'!$E$10+1,1))</f>
        <v>436.4497226650281</v>
      </c>
      <c r="AO125" s="59">
        <f t="shared" si="90"/>
        <v>611.43967996341871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1.7094051448267409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1.7094051448267409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332.68326000000047</v>
      </c>
      <c r="P126" s="13">
        <f t="shared" si="87"/>
        <v>77.986352960573853</v>
      </c>
      <c r="Q126" s="20">
        <f t="shared" si="107"/>
        <v>715.24957590633358</v>
      </c>
      <c r="R126" s="59">
        <f t="shared" si="55"/>
        <v>1008.5829092396668</v>
      </c>
      <c r="S126" s="59">
        <f ca="1">AVERAGE(OFFSET($R$3,0,0,'Données projet'!$E$9+1,1))-AVERAGE(OFFSET($H$3,0,0,'Données projet'!$E$9+1,1))</f>
        <v>588.81597636287211</v>
      </c>
      <c r="T126" s="59">
        <f t="shared" si="88"/>
        <v>308.54448803271003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248.67465915989186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248.67465915989186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369.00000000000011</v>
      </c>
      <c r="AJ126" s="13">
        <f>AI126*VLOOKUP('Données projet'!$B$10,Paramètres!$A$1:$I$89,3,0)*VLOOKUP('Données projet'!$B$10,Paramètres!$A$1:$I$89,5,0)</f>
        <v>333.87120000000004</v>
      </c>
      <c r="AK126" s="13">
        <f t="shared" si="89"/>
        <v>78.232360111376309</v>
      </c>
      <c r="AL126" s="20">
        <f t="shared" si="58"/>
        <v>717.74703386064709</v>
      </c>
      <c r="AM126" s="59">
        <f t="shared" si="59"/>
        <v>1011.0803671939805</v>
      </c>
      <c r="AN126" s="59">
        <f ca="1">AVERAGE(OFFSET($AM$3,0,0,'Données projet'!$E$10+1,1))-AVERAGE(OFFSET($H$3,0,0,'Données projet'!$E$10+1,1))</f>
        <v>436.4497226650281</v>
      </c>
      <c r="AO126" s="59">
        <f t="shared" si="90"/>
        <v>611.43967996341871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1.6758847525708753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1.6758847525708753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230.87512500000042</v>
      </c>
      <c r="P127" s="13">
        <f t="shared" si="87"/>
        <v>56.471862173466945</v>
      </c>
      <c r="Q127" s="20">
        <f t="shared" si="107"/>
        <v>500.46266932712228</v>
      </c>
      <c r="R127" s="59">
        <f t="shared" si="55"/>
        <v>793.79600266045554</v>
      </c>
      <c r="S127" s="59">
        <f ca="1">AVERAGE(OFFSET($R$3,0,0,'Données projet'!$E$9+1,1))-AVERAGE(OFFSET($H$3,0,0,'Données projet'!$E$9+1,1))</f>
        <v>588.81597636287211</v>
      </c>
      <c r="T127" s="59">
        <f t="shared" si="88"/>
        <v>308.54448803271003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243.79830077033165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243.79830077033165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369.00000000000011</v>
      </c>
      <c r="AJ127" s="13">
        <f>AI127*VLOOKUP('Données projet'!$B$10,Paramètres!$A$1:$I$89,3,0)*VLOOKUP('Données projet'!$B$10,Paramètres!$A$1:$I$89,5,0)</f>
        <v>333.87120000000004</v>
      </c>
      <c r="AK127" s="13">
        <f t="shared" si="89"/>
        <v>78.232360111376309</v>
      </c>
      <c r="AL127" s="20">
        <f t="shared" si="58"/>
        <v>717.74703386064709</v>
      </c>
      <c r="AM127" s="59">
        <f t="shared" si="59"/>
        <v>1011.0803671939805</v>
      </c>
      <c r="AN127" s="59">
        <f ca="1">AVERAGE(OFFSET($AM$3,0,0,'Données projet'!$E$10+1,1))-AVERAGE(OFFSET($H$3,0,0,'Données projet'!$E$10+1,1))</f>
        <v>436.4497226650281</v>
      </c>
      <c r="AO127" s="59">
        <f t="shared" si="90"/>
        <v>611.43967996341871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1.6430216747617268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1.6430216747617268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231.07539000000048</v>
      </c>
      <c r="P128" s="13">
        <f t="shared" si="87"/>
        <v>56.515142826931459</v>
      </c>
      <c r="Q128" s="20">
        <f t="shared" si="107"/>
        <v>500.88684467357308</v>
      </c>
      <c r="R128" s="59">
        <f t="shared" si="55"/>
        <v>794.22017800690639</v>
      </c>
      <c r="S128" s="59">
        <f ca="1">AVERAGE(OFFSET($R$3,0,0,'Données projet'!$E$9+1,1))-AVERAGE(OFFSET($H$3,0,0,'Données projet'!$E$9+1,1))</f>
        <v>588.81597636287211</v>
      </c>
      <c r="T128" s="59">
        <f t="shared" si="88"/>
        <v>308.54448803271003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239.01756479450577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239.01756479450577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369.00000000000011</v>
      </c>
      <c r="AJ128" s="13">
        <f>AI128*VLOOKUP('Données projet'!$B$10,Paramètres!$A$1:$I$89,3,0)*VLOOKUP('Données projet'!$B$10,Paramètres!$A$1:$I$89,5,0)</f>
        <v>333.87120000000004</v>
      </c>
      <c r="AK128" s="13">
        <f t="shared" si="89"/>
        <v>78.232360111376309</v>
      </c>
      <c r="AL128" s="20">
        <f t="shared" si="58"/>
        <v>717.74703386064709</v>
      </c>
      <c r="AM128" s="59">
        <f t="shared" si="59"/>
        <v>1011.0803671939805</v>
      </c>
      <c r="AN128" s="59">
        <f ca="1">AVERAGE(OFFSET($AM$3,0,0,'Données projet'!$E$10+1,1))-AVERAGE(OFFSET($H$3,0,0,'Données projet'!$E$10+1,1))</f>
        <v>436.4497226650281</v>
      </c>
      <c r="AO128" s="59">
        <f t="shared" si="90"/>
        <v>611.43967996341871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1.6108030218639173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1.6108030218639173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231.27565500000046</v>
      </c>
      <c r="P129" s="13">
        <f t="shared" si="87"/>
        <v>56.558419114470617</v>
      </c>
      <c r="Q129" s="20">
        <f t="shared" si="107"/>
        <v>501.31101241603716</v>
      </c>
      <c r="R129" s="59">
        <f t="shared" si="55"/>
        <v>794.64434574937047</v>
      </c>
      <c r="S129" s="59">
        <f ca="1">AVERAGE(OFFSET($R$3,0,0,'Données projet'!$E$9+1,1))-AVERAGE(OFFSET($H$3,0,0,'Données projet'!$E$9+1,1))</f>
        <v>588.81597636287211</v>
      </c>
      <c r="T129" s="59">
        <f t="shared" si="88"/>
        <v>308.54448803271003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234.33057613520484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234.33057613520484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369.00000000000011</v>
      </c>
      <c r="AJ129" s="13">
        <f>AI129*VLOOKUP('Données projet'!$B$10,Paramètres!$A$1:$I$89,3,0)*VLOOKUP('Données projet'!$B$10,Paramètres!$A$1:$I$89,5,0)</f>
        <v>333.87120000000004</v>
      </c>
      <c r="AK129" s="13">
        <f t="shared" si="89"/>
        <v>78.232360111376309</v>
      </c>
      <c r="AL129" s="20">
        <f t="shared" si="58"/>
        <v>717.74703386064709</v>
      </c>
      <c r="AM129" s="59">
        <f t="shared" si="59"/>
        <v>1011.0803671939805</v>
      </c>
      <c r="AN129" s="59">
        <f ca="1">AVERAGE(OFFSET($AM$3,0,0,'Données projet'!$E$10+1,1))-AVERAGE(OFFSET($H$3,0,0,'Données projet'!$E$10+1,1))</f>
        <v>436.4497226650281</v>
      </c>
      <c r="AO129" s="59">
        <f t="shared" si="90"/>
        <v>611.43967996341871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1.5792161570979961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1.5792161570979961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231.47592000000046</v>
      </c>
      <c r="P130" s="13">
        <f t="shared" si="87"/>
        <v>56.601691040304857</v>
      </c>
      <c r="Q130" s="20">
        <f t="shared" si="107"/>
        <v>501.73517256186511</v>
      </c>
      <c r="R130" s="59">
        <f t="shared" si="55"/>
        <v>795.06850589519843</v>
      </c>
      <c r="S130" s="59">
        <f ca="1">AVERAGE(OFFSET($R$3,0,0,'Données projet'!$E$9+1,1))-AVERAGE(OFFSET($H$3,0,0,'Données projet'!$E$9+1,1))</f>
        <v>588.81597636287211</v>
      </c>
      <c r="T130" s="59">
        <f t="shared" si="88"/>
        <v>308.54448803271003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261.07560427608689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261.07560427608689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369.00000000000011</v>
      </c>
      <c r="AJ130" s="13">
        <f>AI130*VLOOKUP('Données projet'!$B$10,Paramètres!$A$1:$I$89,3,0)*VLOOKUP('Données projet'!$B$10,Paramètres!$A$1:$I$89,5,0)</f>
        <v>333.87120000000004</v>
      </c>
      <c r="AK130" s="13">
        <f t="shared" si="89"/>
        <v>78.232360111376309</v>
      </c>
      <c r="AL130" s="20">
        <f t="shared" si="58"/>
        <v>717.74703386064709</v>
      </c>
      <c r="AM130" s="59">
        <f t="shared" si="59"/>
        <v>1011.0803671939805</v>
      </c>
      <c r="AN130" s="59">
        <f ca="1">AVERAGE(OFFSET($AM$3,0,0,'Données projet'!$E$10+1,1))-AVERAGE(OFFSET($H$3,0,0,'Données projet'!$E$10+1,1))</f>
        <v>436.4497226650281</v>
      </c>
      <c r="AO130" s="59">
        <f t="shared" si="90"/>
        <v>611.43967996341871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1.5482486914840494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1.5482486914840494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165.64450500000044</v>
      </c>
      <c r="P131" s="13">
        <f t="shared" si="87"/>
        <v>42.113068971150504</v>
      </c>
      <c r="Q131" s="20">
        <f t="shared" ref="Q131:Q153" si="108">(O131+P131)*0.475*44/12</f>
        <v>361.8444413330879</v>
      </c>
      <c r="R131" s="59">
        <f t="shared" ref="R131:R194" si="109">Q131+(I131+J131)*44/12</f>
        <v>655.17777466642121</v>
      </c>
      <c r="S131" s="59">
        <f ca="1">AVERAGE(OFFSET($R$3,0,0,'Données projet'!$E$9+1,1))-AVERAGE(OFFSET($H$3,0,0,'Données projet'!$E$9+1,1))</f>
        <v>588.81597636287211</v>
      </c>
      <c r="T131" s="59">
        <f t="shared" si="88"/>
        <v>308.54448803271003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255.95607091662777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255.95607091662777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369.00000000000011</v>
      </c>
      <c r="AJ131" s="13">
        <f>AI131*VLOOKUP('Données projet'!$B$10,Paramètres!$A$1:$I$89,3,0)*VLOOKUP('Données projet'!$B$10,Paramètres!$A$1:$I$89,5,0)</f>
        <v>333.87120000000004</v>
      </c>
      <c r="AK131" s="13">
        <f t="shared" si="89"/>
        <v>78.232360111376309</v>
      </c>
      <c r="AL131" s="20">
        <f t="shared" si="58"/>
        <v>717.74703386064709</v>
      </c>
      <c r="AM131" s="59">
        <f t="shared" si="59"/>
        <v>1011.0803671939805</v>
      </c>
      <c r="AN131" s="59">
        <f ca="1">AVERAGE(OFFSET($AM$3,0,0,'Données projet'!$E$10+1,1))-AVERAGE(OFFSET($H$3,0,0,'Données projet'!$E$10+1,1))</f>
        <v>436.4497226650281</v>
      </c>
      <c r="AO131" s="59">
        <f t="shared" si="90"/>
        <v>611.43967996341871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1.5178884789825033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1.5178884789825033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165.74337000000043</v>
      </c>
      <c r="P132" s="13">
        <f t="shared" si="87"/>
        <v>42.135277666835059</v>
      </c>
      <c r="Q132" s="20">
        <f t="shared" si="108"/>
        <v>362.05531135307177</v>
      </c>
      <c r="R132" s="59">
        <f t="shared" si="109"/>
        <v>655.38864468640509</v>
      </c>
      <c r="S132" s="59">
        <f ca="1">AVERAGE(OFFSET($R$3,0,0,'Données projet'!$E$9+1,1))-AVERAGE(OFFSET($H$3,0,0,'Données projet'!$E$9+1,1))</f>
        <v>588.81597636287211</v>
      </c>
      <c r="T132" s="59">
        <f t="shared" si="88"/>
        <v>308.54448803271003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250.93692848374062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250.93692848374062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369.00000000000011</v>
      </c>
      <c r="AJ132" s="13">
        <f>AI132*VLOOKUP('Données projet'!$B$10,Paramètres!$A$1:$I$89,3,0)*VLOOKUP('Données projet'!$B$10,Paramètres!$A$1:$I$89,5,0)</f>
        <v>333.87120000000004</v>
      </c>
      <c r="AK132" s="13">
        <f t="shared" si="89"/>
        <v>78.232360111376309</v>
      </c>
      <c r="AL132" s="20">
        <f t="shared" ref="AL132:AL153" si="112">(AJ132+AK132)*0.475*44/12</f>
        <v>717.74703386064709</v>
      </c>
      <c r="AM132" s="59">
        <f t="shared" ref="AM132:AM195" si="113">AL132+(AD132+AE132)*44/12</f>
        <v>1011.0803671939805</v>
      </c>
      <c r="AN132" s="59">
        <f ca="1">AVERAGE(OFFSET($AM$3,0,0,'Données projet'!$E$10+1,1))-AVERAGE(OFFSET($H$3,0,0,'Données projet'!$E$10+1,1))</f>
        <v>436.4497226650281</v>
      </c>
      <c r="AO132" s="59">
        <f t="shared" si="90"/>
        <v>611.43967996341871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1.4881236117302115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1.4881236117302115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165.84223500000041</v>
      </c>
      <c r="P133" s="13">
        <f t="shared" ref="P133:P196" si="141">EXP(-1.0587+0.8836*LN(O133)+0.284)</f>
        <v>42.157484820579974</v>
      </c>
      <c r="Q133" s="20">
        <f t="shared" si="108"/>
        <v>362.26617868751083</v>
      </c>
      <c r="R133" s="59">
        <f t="shared" si="109"/>
        <v>655.59951202084414</v>
      </c>
      <c r="S133" s="59">
        <f ca="1">AVERAGE(OFFSET($R$3,0,0,'Données projet'!$E$9+1,1))-AVERAGE(OFFSET($H$3,0,0,'Données projet'!$E$9+1,1))</f>
        <v>588.81597636287211</v>
      </c>
      <c r="T133" s="59">
        <f t="shared" ref="T133:T196" si="142">$T$3</f>
        <v>308.54448803271003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246.01620837258778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246.01620837258778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369.00000000000011</v>
      </c>
      <c r="AJ133" s="13">
        <f>AI133*VLOOKUP('Données projet'!$B$10,Paramètres!$A$1:$I$89,3,0)*VLOOKUP('Données projet'!$B$10,Paramètres!$A$1:$I$89,5,0)</f>
        <v>333.87120000000004</v>
      </c>
      <c r="AK133" s="13">
        <f t="shared" ref="AK133:AK153" si="143">EXP(-1.0587+0.8836*LN(AJ133)+0.284)</f>
        <v>78.232360111376309</v>
      </c>
      <c r="AL133" s="20">
        <f t="shared" si="112"/>
        <v>717.74703386064709</v>
      </c>
      <c r="AM133" s="59">
        <f t="shared" si="113"/>
        <v>1011.0803671939805</v>
      </c>
      <c r="AN133" s="59">
        <f ca="1">AVERAGE(OFFSET($AM$3,0,0,'Données projet'!$E$10+1,1))-AVERAGE(OFFSET($H$3,0,0,'Données projet'!$E$10+1,1))</f>
        <v>436.4497226650281</v>
      </c>
      <c r="AO133" s="59">
        <f t="shared" ref="AO133:AO196" si="144">$AO$3</f>
        <v>611.43967996341871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1.4589424153699606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1.4589424153699606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165.94110000000043</v>
      </c>
      <c r="P134" s="13">
        <f t="shared" si="141"/>
        <v>42.179690433411352</v>
      </c>
      <c r="Q134" s="20">
        <f t="shared" si="108"/>
        <v>362.47704333819223</v>
      </c>
      <c r="R134" s="59">
        <f t="shared" si="109"/>
        <v>655.81037667152555</v>
      </c>
      <c r="S134" s="59">
        <f ca="1">AVERAGE(OFFSET($R$3,0,0,'Données projet'!$E$9+1,1))-AVERAGE(OFFSET($H$3,0,0,'Données projet'!$E$9+1,1))</f>
        <v>588.81597636287211</v>
      </c>
      <c r="T134" s="59">
        <f t="shared" si="142"/>
        <v>308.54448803271003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310.52389549358008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310.52389549358008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369.00000000000011</v>
      </c>
      <c r="AJ134" s="13">
        <f>AI134*VLOOKUP('Données projet'!$B$10,Paramètres!$A$1:$I$89,3,0)*VLOOKUP('Données projet'!$B$10,Paramètres!$A$1:$I$89,5,0)</f>
        <v>333.87120000000004</v>
      </c>
      <c r="AK134" s="13">
        <f t="shared" si="143"/>
        <v>78.232360111376309</v>
      </c>
      <c r="AL134" s="20">
        <f t="shared" si="112"/>
        <v>717.74703386064709</v>
      </c>
      <c r="AM134" s="59">
        <f t="shared" si="113"/>
        <v>1011.0803671939805</v>
      </c>
      <c r="AN134" s="59">
        <f ca="1">AVERAGE(OFFSET($AM$3,0,0,'Données projet'!$E$10+1,1))-AVERAGE(OFFSET($H$3,0,0,'Données projet'!$E$10+1,1))</f>
        <v>436.4497226650281</v>
      </c>
      <c r="AO134" s="59">
        <f t="shared" si="144"/>
        <v>611.43967996341871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1.4303334444715621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1.4303334444715621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20.08734000000041</v>
      </c>
      <c r="P135" s="13">
        <f t="shared" si="141"/>
        <v>6.5285137703520215</v>
      </c>
      <c r="Q135" s="20">
        <f t="shared" si="108"/>
        <v>46.355945316697152</v>
      </c>
      <c r="R135" s="59">
        <f t="shared" si="109"/>
        <v>339.68927865003047</v>
      </c>
      <c r="S135" s="59">
        <f ca="1">AVERAGE(OFFSET($R$3,0,0,'Données projet'!$E$9+1,1))-AVERAGE(OFFSET($H$3,0,0,'Données projet'!$E$9+1,1))</f>
        <v>588.81597636287211</v>
      </c>
      <c r="T135" s="59">
        <f t="shared" si="142"/>
        <v>308.54448803271003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304.43471130382545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304.43471130382545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369.00000000000011</v>
      </c>
      <c r="AJ135" s="13">
        <f>AI135*VLOOKUP('Données projet'!$B$10,Paramètres!$A$1:$I$89,3,0)*VLOOKUP('Données projet'!$B$10,Paramètres!$A$1:$I$89,5,0)</f>
        <v>333.87120000000004</v>
      </c>
      <c r="AK135" s="13">
        <f t="shared" si="143"/>
        <v>78.232360111376309</v>
      </c>
      <c r="AL135" s="20">
        <f t="shared" si="112"/>
        <v>717.74703386064709</v>
      </c>
      <c r="AM135" s="59">
        <f t="shared" si="113"/>
        <v>1011.0803671939805</v>
      </c>
      <c r="AN135" s="59">
        <f ca="1">AVERAGE(OFFSET($AM$3,0,0,'Données projet'!$E$10+1,1))-AVERAGE(OFFSET($H$3,0,0,'Données projet'!$E$10+1,1))</f>
        <v>436.4497226650281</v>
      </c>
      <c r="AO135" s="59">
        <f t="shared" si="144"/>
        <v>611.43967996341871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1.4022854780427318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1.4022854780427318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20.08734000000041</v>
      </c>
      <c r="P136" s="13">
        <f t="shared" si="141"/>
        <v>6.5285137703520215</v>
      </c>
      <c r="Q136" s="20">
        <f t="shared" si="108"/>
        <v>46.355945316697152</v>
      </c>
      <c r="R136" s="59">
        <f t="shared" si="109"/>
        <v>339.68927865003047</v>
      </c>
      <c r="S136" s="59">
        <f ca="1">AVERAGE(OFFSET($R$3,0,0,'Données projet'!$E$9+1,1))-AVERAGE(OFFSET($H$3,0,0,'Données projet'!$E$9+1,1))</f>
        <v>588.81597636287211</v>
      </c>
      <c r="T136" s="59">
        <f t="shared" si="142"/>
        <v>308.54448803271003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298.46493230199627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298.46493230199627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369.00000000000011</v>
      </c>
      <c r="AJ136" s="13">
        <f>AI136*VLOOKUP('Données projet'!$B$10,Paramètres!$A$1:$I$89,3,0)*VLOOKUP('Données projet'!$B$10,Paramètres!$A$1:$I$89,5,0)</f>
        <v>333.87120000000004</v>
      </c>
      <c r="AK136" s="13">
        <f t="shared" si="143"/>
        <v>78.232360111376309</v>
      </c>
      <c r="AL136" s="20">
        <f t="shared" si="112"/>
        <v>717.74703386064709</v>
      </c>
      <c r="AM136" s="59">
        <f t="shared" si="113"/>
        <v>1011.0803671939805</v>
      </c>
      <c r="AN136" s="59">
        <f ca="1">AVERAGE(OFFSET($AM$3,0,0,'Données projet'!$E$10+1,1))-AVERAGE(OFFSET($H$3,0,0,'Données projet'!$E$10+1,1))</f>
        <v>436.4497226650281</v>
      </c>
      <c r="AO136" s="59">
        <f t="shared" si="144"/>
        <v>611.43967996341871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1.3747875151280007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1.3747875151280007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20.08734000000041</v>
      </c>
      <c r="P137" s="13">
        <f t="shared" si="141"/>
        <v>6.5285137703520215</v>
      </c>
      <c r="Q137" s="20">
        <f t="shared" si="108"/>
        <v>46.355945316697152</v>
      </c>
      <c r="R137" s="59">
        <f t="shared" si="109"/>
        <v>339.68927865003047</v>
      </c>
      <c r="S137" s="59">
        <f ca="1">AVERAGE(OFFSET($R$3,0,0,'Données projet'!$E$9+1,1))-AVERAGE(OFFSET($H$3,0,0,'Données projet'!$E$9+1,1))</f>
        <v>588.81597636287211</v>
      </c>
      <c r="T137" s="59">
        <f t="shared" si="142"/>
        <v>308.54448803271003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292.61221702518731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292.61221702518731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369.00000000000011</v>
      </c>
      <c r="AJ137" s="13">
        <f>AI137*VLOOKUP('Données projet'!$B$10,Paramètres!$A$1:$I$89,3,0)*VLOOKUP('Données projet'!$B$10,Paramètres!$A$1:$I$89,5,0)</f>
        <v>333.87120000000004</v>
      </c>
      <c r="AK137" s="13">
        <f t="shared" si="143"/>
        <v>78.232360111376309</v>
      </c>
      <c r="AL137" s="20">
        <f t="shared" si="112"/>
        <v>717.74703386064709</v>
      </c>
      <c r="AM137" s="59">
        <f t="shared" si="113"/>
        <v>1011.0803671939805</v>
      </c>
      <c r="AN137" s="59">
        <f ca="1">AVERAGE(OFFSET($AM$3,0,0,'Données projet'!$E$10+1,1))-AVERAGE(OFFSET($H$3,0,0,'Données projet'!$E$10+1,1))</f>
        <v>436.4497226650281</v>
      </c>
      <c r="AO137" s="59">
        <f t="shared" si="144"/>
        <v>611.43967996341871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1.347828770493926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1.347828770493926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20.08734000000041</v>
      </c>
      <c r="P138" s="13">
        <f t="shared" si="141"/>
        <v>6.5285137703520215</v>
      </c>
      <c r="Q138" s="20">
        <f t="shared" si="108"/>
        <v>46.355945316697152</v>
      </c>
      <c r="R138" s="59">
        <f t="shared" si="109"/>
        <v>339.68927865003047</v>
      </c>
      <c r="S138" s="59">
        <f ca="1">AVERAGE(OFFSET($R$3,0,0,'Données projet'!$E$9+1,1))-AVERAGE(OFFSET($H$3,0,0,'Données projet'!$E$9+1,1))</f>
        <v>588.81597636287211</v>
      </c>
      <c r="T138" s="59">
        <f t="shared" si="142"/>
        <v>308.54448803271003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286.87426992515276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286.87426992515276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369.00000000000011</v>
      </c>
      <c r="AJ138" s="13">
        <f>AI138*VLOOKUP('Données projet'!$B$10,Paramètres!$A$1:$I$89,3,0)*VLOOKUP('Données projet'!$B$10,Paramètres!$A$1:$I$89,5,0)</f>
        <v>333.87120000000004</v>
      </c>
      <c r="AK138" s="13">
        <f t="shared" si="143"/>
        <v>78.232360111376309</v>
      </c>
      <c r="AL138" s="20">
        <f t="shared" si="112"/>
        <v>717.74703386064709</v>
      </c>
      <c r="AM138" s="59">
        <f t="shared" si="113"/>
        <v>1011.0803671939805</v>
      </c>
      <c r="AN138" s="59">
        <f ca="1">AVERAGE(OFFSET($AM$3,0,0,'Données projet'!$E$10+1,1))-AVERAGE(OFFSET($H$3,0,0,'Données projet'!$E$10+1,1))</f>
        <v>436.4497226650281</v>
      </c>
      <c r="AO138" s="59">
        <f t="shared" si="144"/>
        <v>611.43967996341871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1.3213986703989151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1.3213986703989151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20.08734000000041</v>
      </c>
      <c r="P139" s="13">
        <f t="shared" si="141"/>
        <v>6.5285137703520215</v>
      </c>
      <c r="Q139" s="20">
        <f t="shared" si="108"/>
        <v>46.355945316697152</v>
      </c>
      <c r="R139" s="59">
        <f t="shared" si="109"/>
        <v>339.68927865003047</v>
      </c>
      <c r="S139" s="59">
        <f ca="1">AVERAGE(OFFSET($R$3,0,0,'Données projet'!$E$9+1,1))-AVERAGE(OFFSET($H$3,0,0,'Données projet'!$E$9+1,1))</f>
        <v>588.81597636287211</v>
      </c>
      <c r="T139" s="59">
        <f t="shared" si="142"/>
        <v>308.54448803271003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281.24884046794773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281.24884046794773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369.00000000000011</v>
      </c>
      <c r="AJ139" s="13">
        <f>AI139*VLOOKUP('Données projet'!$B$10,Paramètres!$A$1:$I$89,3,0)*VLOOKUP('Données projet'!$B$10,Paramètres!$A$1:$I$89,5,0)</f>
        <v>333.87120000000004</v>
      </c>
      <c r="AK139" s="13">
        <f t="shared" si="143"/>
        <v>78.232360111376309</v>
      </c>
      <c r="AL139" s="20">
        <f t="shared" si="112"/>
        <v>717.74703386064709</v>
      </c>
      <c r="AM139" s="59">
        <f t="shared" si="113"/>
        <v>1011.0803671939805</v>
      </c>
      <c r="AN139" s="59">
        <f ca="1">AVERAGE(OFFSET($AM$3,0,0,'Données projet'!$E$10+1,1))-AVERAGE(OFFSET($H$3,0,0,'Données projet'!$E$10+1,1))</f>
        <v>436.4497226650281</v>
      </c>
      <c r="AO139" s="59">
        <f t="shared" si="144"/>
        <v>611.43967996341871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1.295486848445998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1.295486848445998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20.08734000000041</v>
      </c>
      <c r="P140" s="13">
        <f t="shared" si="141"/>
        <v>6.5285137703520215</v>
      </c>
      <c r="Q140" s="20">
        <f t="shared" si="108"/>
        <v>46.355945316697152</v>
      </c>
      <c r="R140" s="59">
        <f t="shared" si="109"/>
        <v>339.68927865003047</v>
      </c>
      <c r="S140" s="59">
        <f ca="1">AVERAGE(OFFSET($R$3,0,0,'Données projet'!$E$9+1,1))-AVERAGE(OFFSET($H$3,0,0,'Données projet'!$E$9+1,1))</f>
        <v>588.81597636287211</v>
      </c>
      <c r="T140" s="59">
        <f t="shared" si="142"/>
        <v>308.54448803271003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275.73372225122529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275.73372225122529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369.00000000000011</v>
      </c>
      <c r="AJ140" s="13">
        <f>AI140*VLOOKUP('Données projet'!$B$10,Paramètres!$A$1:$I$89,3,0)*VLOOKUP('Données projet'!$B$10,Paramètres!$A$1:$I$89,5,0)</f>
        <v>333.87120000000004</v>
      </c>
      <c r="AK140" s="13">
        <f t="shared" si="143"/>
        <v>78.232360111376309</v>
      </c>
      <c r="AL140" s="20">
        <f t="shared" si="112"/>
        <v>717.74703386064709</v>
      </c>
      <c r="AM140" s="59">
        <f t="shared" si="113"/>
        <v>1011.0803671939805</v>
      </c>
      <c r="AN140" s="59">
        <f ca="1">AVERAGE(OFFSET($AM$3,0,0,'Données projet'!$E$10+1,1))-AVERAGE(OFFSET($H$3,0,0,'Données projet'!$E$10+1,1))</f>
        <v>436.4497226650281</v>
      </c>
      <c r="AO140" s="59">
        <f t="shared" si="144"/>
        <v>611.43967996341871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1.2700831415169269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1.2700831415169269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20.08734000000041</v>
      </c>
      <c r="P141" s="13">
        <f t="shared" si="141"/>
        <v>6.5285137703520215</v>
      </c>
      <c r="Q141" s="20">
        <f t="shared" si="108"/>
        <v>46.355945316697152</v>
      </c>
      <c r="R141" s="59">
        <f t="shared" si="109"/>
        <v>339.68927865003047</v>
      </c>
      <c r="S141" s="59">
        <f ca="1">AVERAGE(OFFSET($R$3,0,0,'Données projet'!$E$9+1,1))-AVERAGE(OFFSET($H$3,0,0,'Données projet'!$E$9+1,1))</f>
        <v>588.81597636287211</v>
      </c>
      <c r="T141" s="59">
        <f t="shared" si="142"/>
        <v>308.54448803271003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270.32675213884283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270.32675213884283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369.00000000000011</v>
      </c>
      <c r="AJ141" s="13">
        <f>AI141*VLOOKUP('Données projet'!$B$10,Paramètres!$A$1:$I$89,3,0)*VLOOKUP('Données projet'!$B$10,Paramètres!$A$1:$I$89,5,0)</f>
        <v>333.87120000000004</v>
      </c>
      <c r="AK141" s="13">
        <f t="shared" si="143"/>
        <v>78.232360111376309</v>
      </c>
      <c r="AL141" s="20">
        <f t="shared" si="112"/>
        <v>717.74703386064709</v>
      </c>
      <c r="AM141" s="59">
        <f t="shared" si="113"/>
        <v>1011.0803671939805</v>
      </c>
      <c r="AN141" s="59">
        <f ca="1">AVERAGE(OFFSET($AM$3,0,0,'Données projet'!$E$10+1,1))-AVERAGE(OFFSET($H$3,0,0,'Données projet'!$E$10+1,1))</f>
        <v>436.4497226650281</v>
      </c>
      <c r="AO141" s="59">
        <f t="shared" si="144"/>
        <v>611.43967996341871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1.2451775857860037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1.2451775857860037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20.08734000000041</v>
      </c>
      <c r="P142" s="13">
        <f t="shared" si="141"/>
        <v>6.5285137703520215</v>
      </c>
      <c r="Q142" s="20">
        <f t="shared" si="108"/>
        <v>46.355945316697152</v>
      </c>
      <c r="R142" s="59">
        <f t="shared" si="109"/>
        <v>339.68927865003047</v>
      </c>
      <c r="S142" s="59">
        <f ca="1">AVERAGE(OFFSET($R$3,0,0,'Données projet'!$E$9+1,1))-AVERAGE(OFFSET($H$3,0,0,'Données projet'!$E$9+1,1))</f>
        <v>588.81597636287211</v>
      </c>
      <c r="T142" s="59">
        <f t="shared" si="142"/>
        <v>308.54448803271003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265.02580941243809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265.02580941243809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369.00000000000011</v>
      </c>
      <c r="AJ142" s="13">
        <f>AI142*VLOOKUP('Données projet'!$B$10,Paramètres!$A$1:$I$89,3,0)*VLOOKUP('Données projet'!$B$10,Paramètres!$A$1:$I$89,5,0)</f>
        <v>333.87120000000004</v>
      </c>
      <c r="AK142" s="13">
        <f t="shared" si="143"/>
        <v>78.232360111376309</v>
      </c>
      <c r="AL142" s="20">
        <f t="shared" si="112"/>
        <v>717.74703386064709</v>
      </c>
      <c r="AM142" s="59">
        <f t="shared" si="113"/>
        <v>1011.0803671939805</v>
      </c>
      <c r="AN142" s="59">
        <f ca="1">AVERAGE(OFFSET($AM$3,0,0,'Données projet'!$E$10+1,1))-AVERAGE(OFFSET($H$3,0,0,'Données projet'!$E$10+1,1))</f>
        <v>436.4497226650281</v>
      </c>
      <c r="AO142" s="59">
        <f t="shared" si="144"/>
        <v>611.43967996341871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1.2207604128120748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1.2207604128120748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20.08734000000041</v>
      </c>
      <c r="P143" s="13">
        <f t="shared" si="141"/>
        <v>6.5285137703520215</v>
      </c>
      <c r="Q143" s="20">
        <f t="shared" si="108"/>
        <v>46.355945316697152</v>
      </c>
      <c r="R143" s="59">
        <f t="shared" si="109"/>
        <v>339.68927865003047</v>
      </c>
      <c r="S143" s="59">
        <f ca="1">AVERAGE(OFFSET($R$3,0,0,'Données projet'!$E$9+1,1))-AVERAGE(OFFSET($H$3,0,0,'Données projet'!$E$9+1,1))</f>
        <v>588.81597636287211</v>
      </c>
      <c r="T143" s="59">
        <f t="shared" si="142"/>
        <v>308.54448803271003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259.82881493964231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259.82881493964231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369.00000000000011</v>
      </c>
      <c r="AJ143" s="13">
        <f>AI143*VLOOKUP('Données projet'!$B$10,Paramètres!$A$1:$I$89,3,0)*VLOOKUP('Données projet'!$B$10,Paramètres!$A$1:$I$89,5,0)</f>
        <v>333.87120000000004</v>
      </c>
      <c r="AK143" s="13">
        <f t="shared" si="143"/>
        <v>78.232360111376309</v>
      </c>
      <c r="AL143" s="20">
        <f t="shared" si="112"/>
        <v>717.74703386064709</v>
      </c>
      <c r="AM143" s="59">
        <f t="shared" si="113"/>
        <v>1011.0803671939805</v>
      </c>
      <c r="AN143" s="59">
        <f ca="1">AVERAGE(OFFSET($AM$3,0,0,'Données projet'!$E$10+1,1))-AVERAGE(OFFSET($H$3,0,0,'Données projet'!$E$10+1,1))</f>
        <v>436.4497226650281</v>
      </c>
      <c r="AO143" s="59">
        <f t="shared" si="144"/>
        <v>611.43967996341871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1.1968220457071597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1.1968220457071597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20.08734000000041</v>
      </c>
      <c r="P144" s="13">
        <f t="shared" si="141"/>
        <v>6.5285137703520215</v>
      </c>
      <c r="Q144" s="20">
        <f t="shared" si="108"/>
        <v>46.355945316697152</v>
      </c>
      <c r="R144" s="59">
        <f t="shared" si="109"/>
        <v>339.68927865003047</v>
      </c>
      <c r="S144" s="59">
        <f ca="1">AVERAGE(OFFSET($R$3,0,0,'Données projet'!$E$9+1,1))-AVERAGE(OFFSET($H$3,0,0,'Données projet'!$E$9+1,1))</f>
        <v>588.81597636287211</v>
      </c>
      <c r="T144" s="59">
        <f t="shared" si="142"/>
        <v>308.54448803271003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254.73373035860445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254.73373035860445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369.00000000000011</v>
      </c>
      <c r="AJ144" s="13">
        <f>AI144*VLOOKUP('Données projet'!$B$10,Paramètres!$A$1:$I$89,3,0)*VLOOKUP('Données projet'!$B$10,Paramètres!$A$1:$I$89,5,0)</f>
        <v>333.87120000000004</v>
      </c>
      <c r="AK144" s="13">
        <f t="shared" si="143"/>
        <v>78.232360111376309</v>
      </c>
      <c r="AL144" s="20">
        <f t="shared" si="112"/>
        <v>717.74703386064709</v>
      </c>
      <c r="AM144" s="59">
        <f t="shared" si="113"/>
        <v>1011.0803671939805</v>
      </c>
      <c r="AN144" s="59">
        <f ca="1">AVERAGE(OFFSET($AM$3,0,0,'Données projet'!$E$10+1,1))-AVERAGE(OFFSET($H$3,0,0,'Données projet'!$E$10+1,1))</f>
        <v>436.4497226650281</v>
      </c>
      <c r="AO144" s="59">
        <f t="shared" si="144"/>
        <v>611.43967996341871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1.1733530953802096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1.1733530953802096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20.08734000000041</v>
      </c>
      <c r="P145" s="13">
        <f t="shared" si="141"/>
        <v>6.5285137703520215</v>
      </c>
      <c r="Q145" s="20">
        <f t="shared" si="108"/>
        <v>46.355945316697152</v>
      </c>
      <c r="R145" s="59">
        <f t="shared" si="109"/>
        <v>339.68927865003047</v>
      </c>
      <c r="S145" s="59">
        <f ca="1">AVERAGE(OFFSET($R$3,0,0,'Données projet'!$E$9+1,1))-AVERAGE(OFFSET($H$3,0,0,'Données projet'!$E$9+1,1))</f>
        <v>588.81597636287211</v>
      </c>
      <c r="T145" s="59">
        <f t="shared" si="142"/>
        <v>308.54448803271003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249.73855727850599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249.73855727850599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369.00000000000011</v>
      </c>
      <c r="AJ145" s="13">
        <f>AI145*VLOOKUP('Données projet'!$B$10,Paramètres!$A$1:$I$89,3,0)*VLOOKUP('Données projet'!$B$10,Paramètres!$A$1:$I$89,5,0)</f>
        <v>333.87120000000004</v>
      </c>
      <c r="AK145" s="13">
        <f t="shared" si="143"/>
        <v>78.232360111376309</v>
      </c>
      <c r="AL145" s="20">
        <f t="shared" si="112"/>
        <v>717.74703386064709</v>
      </c>
      <c r="AM145" s="59">
        <f t="shared" si="113"/>
        <v>1011.0803671939805</v>
      </c>
      <c r="AN145" s="59">
        <f ca="1">AVERAGE(OFFSET($AM$3,0,0,'Données projet'!$E$10+1,1))-AVERAGE(OFFSET($H$3,0,0,'Données projet'!$E$10+1,1))</f>
        <v>436.4497226650281</v>
      </c>
      <c r="AO145" s="59">
        <f t="shared" si="144"/>
        <v>611.43967996341871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1.1503443568545249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1.1503443568545249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20.08734000000041</v>
      </c>
      <c r="P146" s="13">
        <f t="shared" si="141"/>
        <v>6.5285137703520215</v>
      </c>
      <c r="Q146" s="20">
        <f t="shared" si="108"/>
        <v>46.355945316697152</v>
      </c>
      <c r="R146" s="59">
        <f t="shared" si="109"/>
        <v>339.68927865003047</v>
      </c>
      <c r="S146" s="59">
        <f ca="1">AVERAGE(OFFSET($R$3,0,0,'Données projet'!$E$9+1,1))-AVERAGE(OFFSET($H$3,0,0,'Données projet'!$E$9+1,1))</f>
        <v>588.81597636287211</v>
      </c>
      <c r="T146" s="59">
        <f t="shared" si="142"/>
        <v>308.54448803271003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244.84133649575355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244.84133649575355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369.00000000000011</v>
      </c>
      <c r="AJ146" s="13">
        <f>AI146*VLOOKUP('Données projet'!$B$10,Paramètres!$A$1:$I$89,3,0)*VLOOKUP('Données projet'!$B$10,Paramètres!$A$1:$I$89,5,0)</f>
        <v>333.87120000000004</v>
      </c>
      <c r="AK146" s="13">
        <f t="shared" si="143"/>
        <v>78.232360111376309</v>
      </c>
      <c r="AL146" s="20">
        <f t="shared" si="112"/>
        <v>717.74703386064709</v>
      </c>
      <c r="AM146" s="59">
        <f t="shared" si="113"/>
        <v>1011.0803671939805</v>
      </c>
      <c r="AN146" s="59">
        <f ca="1">AVERAGE(OFFSET($AM$3,0,0,'Données projet'!$E$10+1,1))-AVERAGE(OFFSET($H$3,0,0,'Données projet'!$E$10+1,1))</f>
        <v>436.4497226650281</v>
      </c>
      <c r="AO146" s="59">
        <f t="shared" si="144"/>
        <v>611.43967996341871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1.1277868056573841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1.1277868056573841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20.08734000000041</v>
      </c>
      <c r="P147" s="13">
        <f t="shared" si="141"/>
        <v>6.5285137703520215</v>
      </c>
      <c r="Q147" s="20">
        <f t="shared" si="108"/>
        <v>46.355945316697152</v>
      </c>
      <c r="R147" s="59">
        <f t="shared" si="109"/>
        <v>339.68927865003047</v>
      </c>
      <c r="S147" s="59">
        <f ca="1">AVERAGE(OFFSET($R$3,0,0,'Données projet'!$E$9+1,1))-AVERAGE(OFFSET($H$3,0,0,'Données projet'!$E$9+1,1))</f>
        <v>588.81597636287211</v>
      </c>
      <c r="T147" s="59">
        <f t="shared" si="142"/>
        <v>308.54448803271003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240.04014722554115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240.04014722554115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369.00000000000011</v>
      </c>
      <c r="AJ147" s="13">
        <f>AI147*VLOOKUP('Données projet'!$B$10,Paramètres!$A$1:$I$89,3,0)*VLOOKUP('Données projet'!$B$10,Paramètres!$A$1:$I$89,5,0)</f>
        <v>333.87120000000004</v>
      </c>
      <c r="AK147" s="13">
        <f t="shared" si="143"/>
        <v>78.232360111376309</v>
      </c>
      <c r="AL147" s="20">
        <f t="shared" si="112"/>
        <v>717.74703386064709</v>
      </c>
      <c r="AM147" s="59">
        <f t="shared" si="113"/>
        <v>1011.0803671939805</v>
      </c>
      <c r="AN147" s="59">
        <f ca="1">AVERAGE(OFFSET($AM$3,0,0,'Données projet'!$E$10+1,1))-AVERAGE(OFFSET($H$3,0,0,'Données projet'!$E$10+1,1))</f>
        <v>436.4497226650281</v>
      </c>
      <c r="AO147" s="59">
        <f t="shared" si="144"/>
        <v>611.43967996341871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1.1056715942804716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1.1056715942804716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20.08734000000041</v>
      </c>
      <c r="P148" s="13">
        <f t="shared" si="141"/>
        <v>6.5285137703520215</v>
      </c>
      <c r="Q148" s="20">
        <f t="shared" si="108"/>
        <v>46.355945316697152</v>
      </c>
      <c r="R148" s="59">
        <f t="shared" si="109"/>
        <v>339.68927865003047</v>
      </c>
      <c r="S148" s="59">
        <f ca="1">AVERAGE(OFFSET($R$3,0,0,'Données projet'!$E$9+1,1))-AVERAGE(OFFSET($H$3,0,0,'Données projet'!$E$9+1,1))</f>
        <v>588.81597636287211</v>
      </c>
      <c r="T148" s="59">
        <f t="shared" si="142"/>
        <v>308.54448803271003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235.33310634848129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235.33310634848129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369.00000000000011</v>
      </c>
      <c r="AJ148" s="13">
        <f>AI148*VLOOKUP('Données projet'!$B$10,Paramètres!$A$1:$I$89,3,0)*VLOOKUP('Données projet'!$B$10,Paramètres!$A$1:$I$89,5,0)</f>
        <v>333.87120000000004</v>
      </c>
      <c r="AK148" s="13">
        <f t="shared" si="143"/>
        <v>78.232360111376309</v>
      </c>
      <c r="AL148" s="20">
        <f t="shared" si="112"/>
        <v>717.74703386064709</v>
      </c>
      <c r="AM148" s="59">
        <f t="shared" si="113"/>
        <v>1011.0803671939805</v>
      </c>
      <c r="AN148" s="59">
        <f ca="1">AVERAGE(OFFSET($AM$3,0,0,'Données projet'!$E$10+1,1))-AVERAGE(OFFSET($H$3,0,0,'Données projet'!$E$10+1,1))</f>
        <v>436.4497226650281</v>
      </c>
      <c r="AO148" s="59">
        <f t="shared" si="144"/>
        <v>611.43967996341871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1.0839900487097132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1.0839900487097132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20.08734000000041</v>
      </c>
      <c r="P149" s="13">
        <f t="shared" si="141"/>
        <v>6.5285137703520215</v>
      </c>
      <c r="Q149" s="20">
        <f t="shared" si="108"/>
        <v>46.355945316697152</v>
      </c>
      <c r="R149" s="59">
        <f t="shared" si="109"/>
        <v>339.68927865003047</v>
      </c>
      <c r="S149" s="59">
        <f ca="1">AVERAGE(OFFSET($R$3,0,0,'Données projet'!$E$9+1,1))-AVERAGE(OFFSET($H$3,0,0,'Données projet'!$E$9+1,1))</f>
        <v>588.81597636287211</v>
      </c>
      <c r="T149" s="59">
        <f t="shared" si="142"/>
        <v>308.54448803271003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230.71836767200915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230.71836767200915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369.00000000000011</v>
      </c>
      <c r="AJ149" s="13">
        <f>AI149*VLOOKUP('Données projet'!$B$10,Paramètres!$A$1:$I$89,3,0)*VLOOKUP('Données projet'!$B$10,Paramètres!$A$1:$I$89,5,0)</f>
        <v>333.87120000000004</v>
      </c>
      <c r="AK149" s="13">
        <f t="shared" si="143"/>
        <v>78.232360111376309</v>
      </c>
      <c r="AL149" s="20">
        <f t="shared" si="112"/>
        <v>717.74703386064709</v>
      </c>
      <c r="AM149" s="59">
        <f t="shared" si="113"/>
        <v>1011.0803671939805</v>
      </c>
      <c r="AN149" s="59">
        <f ca="1">AVERAGE(OFFSET($AM$3,0,0,'Données projet'!$E$10+1,1))-AVERAGE(OFFSET($H$3,0,0,'Données projet'!$E$10+1,1))</f>
        <v>436.4497226650281</v>
      </c>
      <c r="AO149" s="59">
        <f t="shared" si="144"/>
        <v>611.43967996341871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1.0627336650231605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1.0627336650231605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20.08734000000041</v>
      </c>
      <c r="P150" s="13">
        <f t="shared" si="141"/>
        <v>6.5285137703520215</v>
      </c>
      <c r="Q150" s="20">
        <f t="shared" si="108"/>
        <v>46.355945316697152</v>
      </c>
      <c r="R150" s="59">
        <f t="shared" si="109"/>
        <v>339.68927865003047</v>
      </c>
      <c r="S150" s="59">
        <f ca="1">AVERAGE(OFFSET($R$3,0,0,'Données projet'!$E$9+1,1))-AVERAGE(OFFSET($H$3,0,0,'Données projet'!$E$9+1,1))</f>
        <v>588.81597636287211</v>
      </c>
      <c r="T150" s="59">
        <f t="shared" si="142"/>
        <v>308.54448803271003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226.19412120626995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226.19412120626995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369.00000000000011</v>
      </c>
      <c r="AJ150" s="13">
        <f>AI150*VLOOKUP('Données projet'!$B$10,Paramètres!$A$1:$I$89,3,0)*VLOOKUP('Données projet'!$B$10,Paramètres!$A$1:$I$89,5,0)</f>
        <v>333.87120000000004</v>
      </c>
      <c r="AK150" s="13">
        <f t="shared" si="143"/>
        <v>78.232360111376309</v>
      </c>
      <c r="AL150" s="20">
        <f t="shared" si="112"/>
        <v>717.74703386064709</v>
      </c>
      <c r="AM150" s="59">
        <f t="shared" si="113"/>
        <v>1011.0803671939805</v>
      </c>
      <c r="AN150" s="59">
        <f ca="1">AVERAGE(OFFSET($AM$3,0,0,'Données projet'!$E$10+1,1))-AVERAGE(OFFSET($H$3,0,0,'Données projet'!$E$10+1,1))</f>
        <v>436.4497226650281</v>
      </c>
      <c r="AO150" s="59">
        <f t="shared" si="144"/>
        <v>611.43967996341871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1.0418941060555871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1.0418941060555871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20.08734000000041</v>
      </c>
      <c r="P151" s="13">
        <f t="shared" si="141"/>
        <v>6.5285137703520215</v>
      </c>
      <c r="Q151" s="20">
        <f t="shared" si="108"/>
        <v>46.355945316697152</v>
      </c>
      <c r="R151" s="59">
        <f t="shared" si="109"/>
        <v>339.68927865003047</v>
      </c>
      <c r="S151" s="59">
        <f ca="1">AVERAGE(OFFSET($R$3,0,0,'Données projet'!$E$9+1,1))-AVERAGE(OFFSET($H$3,0,0,'Données projet'!$E$9+1,1))</f>
        <v>588.81597636287211</v>
      </c>
      <c r="T151" s="59">
        <f t="shared" si="142"/>
        <v>308.54448803271003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221.75859245420605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221.75859245420605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369.00000000000011</v>
      </c>
      <c r="AJ151" s="13">
        <f>AI151*VLOOKUP('Données projet'!$B$10,Paramètres!$A$1:$I$89,3,0)*VLOOKUP('Données projet'!$B$10,Paramètres!$A$1:$I$89,5,0)</f>
        <v>333.87120000000004</v>
      </c>
      <c r="AK151" s="13">
        <f t="shared" si="143"/>
        <v>78.232360111376309</v>
      </c>
      <c r="AL151" s="20">
        <f t="shared" si="112"/>
        <v>717.74703386064709</v>
      </c>
      <c r="AM151" s="59">
        <f t="shared" si="113"/>
        <v>1011.0803671939805</v>
      </c>
      <c r="AN151" s="59">
        <f ca="1">AVERAGE(OFFSET($AM$3,0,0,'Données projet'!$E$10+1,1))-AVERAGE(OFFSET($H$3,0,0,'Données projet'!$E$10+1,1))</f>
        <v>436.4497226650281</v>
      </c>
      <c r="AO151" s="59">
        <f t="shared" si="144"/>
        <v>611.43967996341871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1.0214631981284921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1.0214631981284921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20.08734000000041</v>
      </c>
      <c r="P152" s="13">
        <f t="shared" si="141"/>
        <v>6.5285137703520215</v>
      </c>
      <c r="Q152" s="20">
        <f t="shared" si="108"/>
        <v>46.355945316697152</v>
      </c>
      <c r="R152" s="59">
        <f t="shared" si="109"/>
        <v>339.68927865003047</v>
      </c>
      <c r="S152" s="59">
        <f ca="1">AVERAGE(OFFSET($R$3,0,0,'Données projet'!$E$9+1,1))-AVERAGE(OFFSET($H$3,0,0,'Données projet'!$E$9+1,1))</f>
        <v>588.81597636287211</v>
      </c>
      <c r="T152" s="59">
        <f t="shared" si="142"/>
        <v>308.54448803271003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217.41004171556472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217.41004171556472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369.00000000000011</v>
      </c>
      <c r="AJ152" s="13">
        <f>AI152*VLOOKUP('Données projet'!$B$10,Paramètres!$A$1:$I$89,3,0)*VLOOKUP('Données projet'!$B$10,Paramètres!$A$1:$I$89,5,0)</f>
        <v>333.87120000000004</v>
      </c>
      <c r="AK152" s="13">
        <f t="shared" si="143"/>
        <v>78.232360111376309</v>
      </c>
      <c r="AL152" s="20">
        <f t="shared" si="112"/>
        <v>717.74703386064709</v>
      </c>
      <c r="AM152" s="59">
        <f t="shared" si="113"/>
        <v>1011.0803671939805</v>
      </c>
      <c r="AN152" s="59">
        <f ca="1">AVERAGE(OFFSET($AM$3,0,0,'Données projet'!$E$10+1,1))-AVERAGE(OFFSET($H$3,0,0,'Données projet'!$E$10+1,1))</f>
        <v>436.4497226650281</v>
      </c>
      <c r="AO152" s="59">
        <f t="shared" si="144"/>
        <v>611.43967996341871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1.001432927844224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1.001432927844224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20.08734000000041</v>
      </c>
      <c r="P153" s="13">
        <f t="shared" si="141"/>
        <v>6.5285137703520215</v>
      </c>
      <c r="Q153" s="20">
        <f t="shared" si="108"/>
        <v>46.355945316697152</v>
      </c>
      <c r="R153" s="59">
        <f t="shared" si="109"/>
        <v>339.68927865003047</v>
      </c>
      <c r="S153" s="59">
        <f ca="1">AVERAGE(OFFSET($R$3,0,0,'Données projet'!$E$9+1,1))-AVERAGE(OFFSET($H$3,0,0,'Données projet'!$E$9+1,1))</f>
        <v>588.81597636287211</v>
      </c>
      <c r="T153" s="59">
        <f t="shared" si="142"/>
        <v>308.54448803271003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213.14676340455409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213.14676340455409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369.00000000000011</v>
      </c>
      <c r="AJ153" s="13">
        <f>AI153*VLOOKUP('Données projet'!$B$10,Paramètres!$A$1:$I$89,3,0)*VLOOKUP('Données projet'!$B$10,Paramètres!$A$1:$I$89,5,0)</f>
        <v>333.87120000000004</v>
      </c>
      <c r="AK153" s="13">
        <f t="shared" si="143"/>
        <v>78.232360111376309</v>
      </c>
      <c r="AL153" s="20">
        <f t="shared" si="112"/>
        <v>717.74703386064709</v>
      </c>
      <c r="AM153" s="59">
        <f t="shared" si="113"/>
        <v>1011.0803671939805</v>
      </c>
      <c r="AN153" s="59">
        <f ca="1">AVERAGE(OFFSET($AM$3,0,0,'Données projet'!$E$10+1,1))-AVERAGE(OFFSET($H$3,0,0,'Données projet'!$E$10+1,1))</f>
        <v>436.4497226650281</v>
      </c>
      <c r="AO153" s="59">
        <f t="shared" si="144"/>
        <v>611.43967996341871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0.98179543894297194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0.98179543894297194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20.08734000000041</v>
      </c>
      <c r="P154" s="13">
        <f t="shared" si="141"/>
        <v>6.5285137703520215</v>
      </c>
      <c r="Q154" s="20">
        <f t="shared" ref="Q154:Q203" si="162">(O154+P154)*0.475*44/12</f>
        <v>46.355945316697152</v>
      </c>
      <c r="R154" s="59">
        <f t="shared" si="109"/>
        <v>339.68927865003047</v>
      </c>
      <c r="S154" s="59">
        <f ca="1">AVERAGE(OFFSET($R$3,0,0,'Données projet'!$E$9+1,1))-AVERAGE(OFFSET($H$3,0,0,'Données projet'!$E$9+1,1))</f>
        <v>588.81597636287211</v>
      </c>
      <c r="T154" s="59">
        <f t="shared" si="142"/>
        <v>308.54448803271003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208.96708538087938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208.96708538087938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369.00000000000011</v>
      </c>
      <c r="AJ154" s="13">
        <f>AI154*VLOOKUP('Données projet'!$B$10,Paramètres!$A$1:$I$89,3,0)*VLOOKUP('Données projet'!$B$10,Paramètres!$A$1:$I$89,5,0)</f>
        <v>333.87120000000004</v>
      </c>
      <c r="AK154" s="13">
        <f t="shared" ref="AK154:AK203" si="164">EXP(-1.0587+0.8836*LN(AJ154)+0.284)</f>
        <v>78.232360111376309</v>
      </c>
      <c r="AL154" s="20">
        <f t="shared" ref="AL154:AL203" si="165">(AJ154+AK154)*0.475*44/12</f>
        <v>717.74703386064709</v>
      </c>
      <c r="AM154" s="59">
        <f t="shared" si="113"/>
        <v>1011.0803671939805</v>
      </c>
      <c r="AN154" s="59">
        <f ca="1">AVERAGE(OFFSET($AM$3,0,0,'Données projet'!$E$10+1,1))-AVERAGE(OFFSET($H$3,0,0,'Données projet'!$E$10+1,1))</f>
        <v>436.4497226650281</v>
      </c>
      <c r="AO154" s="59">
        <f t="shared" si="144"/>
        <v>611.43967996341871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0.9625430292213879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0.9625430292213879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20.08734000000041</v>
      </c>
      <c r="P155" s="13">
        <f t="shared" si="141"/>
        <v>6.5285137703520215</v>
      </c>
      <c r="Q155" s="20">
        <f t="shared" si="162"/>
        <v>46.355945316697152</v>
      </c>
      <c r="R155" s="59">
        <f t="shared" si="109"/>
        <v>339.68927865003047</v>
      </c>
      <c r="S155" s="59">
        <f ca="1">AVERAGE(OFFSET($R$3,0,0,'Données projet'!$E$9+1,1))-AVERAGE(OFFSET($H$3,0,0,'Données projet'!$E$9+1,1))</f>
        <v>588.81597636287211</v>
      </c>
      <c r="T155" s="59">
        <f t="shared" si="142"/>
        <v>308.54448803271003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204.86936829389705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204.86936829389705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369.00000000000011</v>
      </c>
      <c r="AJ155" s="13">
        <f>AI155*VLOOKUP('Données projet'!$B$10,Paramètres!$A$1:$I$89,3,0)*VLOOKUP('Données projet'!$B$10,Paramètres!$A$1:$I$89,5,0)</f>
        <v>333.87120000000004</v>
      </c>
      <c r="AK155" s="13">
        <f t="shared" si="164"/>
        <v>78.232360111376309</v>
      </c>
      <c r="AL155" s="20">
        <f t="shared" si="165"/>
        <v>717.74703386064709</v>
      </c>
      <c r="AM155" s="59">
        <f t="shared" si="113"/>
        <v>1011.0803671939805</v>
      </c>
      <c r="AN155" s="59">
        <f ca="1">AVERAGE(OFFSET($AM$3,0,0,'Données projet'!$E$10+1,1))-AVERAGE(OFFSET($H$3,0,0,'Données projet'!$E$10+1,1))</f>
        <v>436.4497226650281</v>
      </c>
      <c r="AO155" s="59">
        <f t="shared" si="144"/>
        <v>611.43967996341871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0.94366814751163364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0.94366814751163364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20.08734000000041</v>
      </c>
      <c r="P156" s="13">
        <f t="shared" si="141"/>
        <v>6.5285137703520215</v>
      </c>
      <c r="Q156" s="20">
        <f t="shared" si="162"/>
        <v>46.355945316697152</v>
      </c>
      <c r="R156" s="59">
        <f t="shared" si="109"/>
        <v>339.68927865003047</v>
      </c>
      <c r="S156" s="59">
        <f ca="1">AVERAGE(OFFSET($R$3,0,0,'Données projet'!$E$9+1,1))-AVERAGE(OFFSET($H$3,0,0,'Données projet'!$E$9+1,1))</f>
        <v>588.81597636287211</v>
      </c>
      <c r="T156" s="59">
        <f t="shared" si="142"/>
        <v>308.54448803271003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200.85200493962981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200.85200493962981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369.00000000000011</v>
      </c>
      <c r="AJ156" s="13">
        <f>AI156*VLOOKUP('Données projet'!$B$10,Paramètres!$A$1:$I$89,3,0)*VLOOKUP('Données projet'!$B$10,Paramètres!$A$1:$I$89,5,0)</f>
        <v>333.87120000000004</v>
      </c>
      <c r="AK156" s="13">
        <f t="shared" si="164"/>
        <v>78.232360111376309</v>
      </c>
      <c r="AL156" s="20">
        <f t="shared" si="165"/>
        <v>717.74703386064709</v>
      </c>
      <c r="AM156" s="59">
        <f t="shared" si="113"/>
        <v>1011.0803671939805</v>
      </c>
      <c r="AN156" s="59">
        <f ca="1">AVERAGE(OFFSET($AM$3,0,0,'Données projet'!$E$10+1,1))-AVERAGE(OFFSET($H$3,0,0,'Données projet'!$E$10+1,1))</f>
        <v>436.4497226650281</v>
      </c>
      <c r="AO156" s="59">
        <f t="shared" si="144"/>
        <v>611.43967996341871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0.92516339071966658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0.92516339071966658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20.08734000000041</v>
      </c>
      <c r="P157" s="13">
        <f t="shared" si="141"/>
        <v>6.5285137703520215</v>
      </c>
      <c r="Q157" s="20">
        <f t="shared" si="162"/>
        <v>46.355945316697152</v>
      </c>
      <c r="R157" s="59">
        <f t="shared" si="109"/>
        <v>339.68927865003047</v>
      </c>
      <c r="S157" s="59">
        <f ca="1">AVERAGE(OFFSET($R$3,0,0,'Données projet'!$E$9+1,1))-AVERAGE(OFFSET($H$3,0,0,'Données projet'!$E$9+1,1))</f>
        <v>588.81597636287211</v>
      </c>
      <c r="T157" s="59">
        <f t="shared" si="142"/>
        <v>308.54448803271003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196.91341963039005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196.91341963039005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369.00000000000011</v>
      </c>
      <c r="AJ157" s="13">
        <f>AI157*VLOOKUP('Données projet'!$B$10,Paramètres!$A$1:$I$89,3,0)*VLOOKUP('Données projet'!$B$10,Paramètres!$A$1:$I$89,5,0)</f>
        <v>333.87120000000004</v>
      </c>
      <c r="AK157" s="13">
        <f t="shared" si="164"/>
        <v>78.232360111376309</v>
      </c>
      <c r="AL157" s="20">
        <f t="shared" si="165"/>
        <v>717.74703386064709</v>
      </c>
      <c r="AM157" s="59">
        <f t="shared" si="113"/>
        <v>1011.0803671939805</v>
      </c>
      <c r="AN157" s="59">
        <f ca="1">AVERAGE(OFFSET($AM$3,0,0,'Données projet'!$E$10+1,1))-AVERAGE(OFFSET($H$3,0,0,'Données projet'!$E$10+1,1))</f>
        <v>436.4497226650281</v>
      </c>
      <c r="AO157" s="59">
        <f t="shared" si="144"/>
        <v>611.43967996341871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0.90702150092160283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0.90702150092160283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20.08734000000041</v>
      </c>
      <c r="P158" s="13">
        <f t="shared" si="141"/>
        <v>6.5285137703520215</v>
      </c>
      <c r="Q158" s="20">
        <f t="shared" si="162"/>
        <v>46.355945316697152</v>
      </c>
      <c r="R158" s="59">
        <f t="shared" si="109"/>
        <v>339.68927865003047</v>
      </c>
      <c r="S158" s="59">
        <f ca="1">AVERAGE(OFFSET($R$3,0,0,'Données projet'!$E$9+1,1))-AVERAGE(OFFSET($H$3,0,0,'Données projet'!$E$9+1,1))</f>
        <v>588.81597636287211</v>
      </c>
      <c r="T158" s="59">
        <f t="shared" si="142"/>
        <v>308.54448803271003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193.05206757676467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193.05206757676467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369.00000000000011</v>
      </c>
      <c r="AJ158" s="13">
        <f>AI158*VLOOKUP('Données projet'!$B$10,Paramètres!$A$1:$I$89,3,0)*VLOOKUP('Données projet'!$B$10,Paramètres!$A$1:$I$89,5,0)</f>
        <v>333.87120000000004</v>
      </c>
      <c r="AK158" s="13">
        <f t="shared" si="164"/>
        <v>78.232360111376309</v>
      </c>
      <c r="AL158" s="20">
        <f t="shared" si="165"/>
        <v>717.74703386064709</v>
      </c>
      <c r="AM158" s="59">
        <f t="shared" si="113"/>
        <v>1011.0803671939805</v>
      </c>
      <c r="AN158" s="59">
        <f ca="1">AVERAGE(OFFSET($AM$3,0,0,'Données projet'!$E$10+1,1))-AVERAGE(OFFSET($H$3,0,0,'Données projet'!$E$10+1,1))</f>
        <v>436.4497226650281</v>
      </c>
      <c r="AO158" s="59">
        <f t="shared" si="144"/>
        <v>611.43967996341871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0.88923536251701896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0.88923536251701896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20.08734000000041</v>
      </c>
      <c r="P159" s="13">
        <f t="shared" si="141"/>
        <v>6.5285137703520215</v>
      </c>
      <c r="Q159" s="20">
        <f t="shared" si="162"/>
        <v>46.355945316697152</v>
      </c>
      <c r="R159" s="59">
        <f t="shared" si="109"/>
        <v>339.68927865003047</v>
      </c>
      <c r="S159" s="59">
        <f ca="1">AVERAGE(OFFSET($R$3,0,0,'Données projet'!$E$9+1,1))-AVERAGE(OFFSET($H$3,0,0,'Données projet'!$E$9+1,1))</f>
        <v>588.81597636287211</v>
      </c>
      <c r="T159" s="59">
        <f t="shared" si="142"/>
        <v>308.54448803271003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189.26643428171869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189.26643428171869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369.00000000000011</v>
      </c>
      <c r="AJ159" s="13">
        <f>AI159*VLOOKUP('Données projet'!$B$10,Paramètres!$A$1:$I$89,3,0)*VLOOKUP('Données projet'!$B$10,Paramètres!$A$1:$I$89,5,0)</f>
        <v>333.87120000000004</v>
      </c>
      <c r="AK159" s="13">
        <f t="shared" si="164"/>
        <v>78.232360111376309</v>
      </c>
      <c r="AL159" s="20">
        <f t="shared" si="165"/>
        <v>717.74703386064709</v>
      </c>
      <c r="AM159" s="59">
        <f t="shared" si="113"/>
        <v>1011.0803671939805</v>
      </c>
      <c r="AN159" s="59">
        <f ca="1">AVERAGE(OFFSET($AM$3,0,0,'Données projet'!$E$10+1,1))-AVERAGE(OFFSET($H$3,0,0,'Données projet'!$E$10+1,1))</f>
        <v>436.4497226650281</v>
      </c>
      <c r="AO159" s="59">
        <f t="shared" si="144"/>
        <v>611.43967996341871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0.87179799943807579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0.87179799943807579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20.08734000000041</v>
      </c>
      <c r="P160" s="13">
        <f t="shared" si="141"/>
        <v>6.5285137703520215</v>
      </c>
      <c r="Q160" s="20">
        <f t="shared" si="162"/>
        <v>46.355945316697152</v>
      </c>
      <c r="R160" s="59">
        <f t="shared" si="109"/>
        <v>339.68927865003047</v>
      </c>
      <c r="S160" s="59">
        <f ca="1">AVERAGE(OFFSET($R$3,0,0,'Données projet'!$E$9+1,1))-AVERAGE(OFFSET($H$3,0,0,'Données projet'!$E$9+1,1))</f>
        <v>588.81597636287211</v>
      </c>
      <c r="T160" s="59">
        <f t="shared" si="142"/>
        <v>308.54448803271003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185.55503494658024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185.55503494658024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369.00000000000011</v>
      </c>
      <c r="AJ160" s="13">
        <f>AI160*VLOOKUP('Données projet'!$B$10,Paramètres!$A$1:$I$89,3,0)*VLOOKUP('Données projet'!$B$10,Paramètres!$A$1:$I$89,5,0)</f>
        <v>333.87120000000004</v>
      </c>
      <c r="AK160" s="13">
        <f t="shared" si="164"/>
        <v>78.232360111376309</v>
      </c>
      <c r="AL160" s="20">
        <f t="shared" si="165"/>
        <v>717.74703386064709</v>
      </c>
      <c r="AM160" s="59">
        <f t="shared" si="113"/>
        <v>1011.0803671939805</v>
      </c>
      <c r="AN160" s="59">
        <f ca="1">AVERAGE(OFFSET($AM$3,0,0,'Données projet'!$E$10+1,1))-AVERAGE(OFFSET($H$3,0,0,'Données projet'!$E$10+1,1))</f>
        <v>436.4497226650281</v>
      </c>
      <c r="AO160" s="59">
        <f t="shared" si="144"/>
        <v>611.43967996341871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0.85470257241336944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0.85470257241336944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20.08734000000041</v>
      </c>
      <c r="P161" s="13">
        <f t="shared" si="141"/>
        <v>6.5285137703520215</v>
      </c>
      <c r="Q161" s="20">
        <f t="shared" si="162"/>
        <v>46.355945316697152</v>
      </c>
      <c r="R161" s="59">
        <f t="shared" si="109"/>
        <v>339.68927865003047</v>
      </c>
      <c r="S161" s="59">
        <f ca="1">AVERAGE(OFFSET($R$3,0,0,'Données projet'!$E$9+1,1))-AVERAGE(OFFSET($H$3,0,0,'Données projet'!$E$9+1,1))</f>
        <v>588.81597636287211</v>
      </c>
      <c r="T161" s="59">
        <f t="shared" si="142"/>
        <v>308.54448803271003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181.91641388867379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181.91641388867379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369.00000000000011</v>
      </c>
      <c r="AJ161" s="13">
        <f>AI161*VLOOKUP('Données projet'!$B$10,Paramètres!$A$1:$I$89,3,0)*VLOOKUP('Données projet'!$B$10,Paramètres!$A$1:$I$89,5,0)</f>
        <v>333.87120000000004</v>
      </c>
      <c r="AK161" s="13">
        <f t="shared" si="164"/>
        <v>78.232360111376309</v>
      </c>
      <c r="AL161" s="20">
        <f t="shared" si="165"/>
        <v>717.74703386064709</v>
      </c>
      <c r="AM161" s="59">
        <f t="shared" si="113"/>
        <v>1011.0803671939805</v>
      </c>
      <c r="AN161" s="59">
        <f ca="1">AVERAGE(OFFSET($AM$3,0,0,'Données projet'!$E$10+1,1))-AVERAGE(OFFSET($H$3,0,0,'Données projet'!$E$10+1,1))</f>
        <v>436.4497226650281</v>
      </c>
      <c r="AO161" s="59">
        <f t="shared" si="144"/>
        <v>611.43967996341871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0.83794237628543666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0.83794237628543666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20.08734000000041</v>
      </c>
      <c r="P162" s="13">
        <f t="shared" si="141"/>
        <v>6.5285137703520215</v>
      </c>
      <c r="Q162" s="20">
        <f t="shared" si="162"/>
        <v>46.355945316697152</v>
      </c>
      <c r="R162" s="59">
        <f t="shared" si="109"/>
        <v>339.68927865003047</v>
      </c>
      <c r="S162" s="59">
        <f ca="1">AVERAGE(OFFSET($R$3,0,0,'Données projet'!$E$9+1,1))-AVERAGE(OFFSET($H$3,0,0,'Données projet'!$E$9+1,1))</f>
        <v>588.81597636287211</v>
      </c>
      <c r="T162" s="59">
        <f t="shared" si="142"/>
        <v>308.54448803271003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178.34914397037318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178.34914397037318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369.00000000000011</v>
      </c>
      <c r="AJ162" s="13">
        <f>AI162*VLOOKUP('Données projet'!$B$10,Paramètres!$A$1:$I$89,3,0)*VLOOKUP('Données projet'!$B$10,Paramètres!$A$1:$I$89,5,0)</f>
        <v>333.87120000000004</v>
      </c>
      <c r="AK162" s="13">
        <f t="shared" si="164"/>
        <v>78.232360111376309</v>
      </c>
      <c r="AL162" s="20">
        <f t="shared" si="165"/>
        <v>717.74703386064709</v>
      </c>
      <c r="AM162" s="59">
        <f t="shared" si="113"/>
        <v>1011.0803671939805</v>
      </c>
      <c r="AN162" s="59">
        <f ca="1">AVERAGE(OFFSET($AM$3,0,0,'Données projet'!$E$10+1,1))-AVERAGE(OFFSET($H$3,0,0,'Données projet'!$E$10+1,1))</f>
        <v>436.4497226650281</v>
      </c>
      <c r="AO162" s="59">
        <f t="shared" si="144"/>
        <v>611.43967996341871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0.82151083738086239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0.82151083738086239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20.08734000000041</v>
      </c>
      <c r="P163" s="13">
        <f t="shared" si="141"/>
        <v>6.5285137703520215</v>
      </c>
      <c r="Q163" s="20">
        <f t="shared" si="162"/>
        <v>46.355945316697152</v>
      </c>
      <c r="R163" s="59">
        <f t="shared" si="109"/>
        <v>339.68927865003047</v>
      </c>
      <c r="S163" s="59">
        <f ca="1">AVERAGE(OFFSET($R$3,0,0,'Données projet'!$E$9+1,1))-AVERAGE(OFFSET($H$3,0,0,'Données projet'!$E$9+1,1))</f>
        <v>588.81597636287211</v>
      </c>
      <c r="T163" s="59">
        <f t="shared" si="142"/>
        <v>308.54448803271003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174.85182603935064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174.85182603935064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369.00000000000011</v>
      </c>
      <c r="AJ163" s="13">
        <f>AI163*VLOOKUP('Données projet'!$B$10,Paramètres!$A$1:$I$89,3,0)*VLOOKUP('Données projet'!$B$10,Paramètres!$A$1:$I$89,5,0)</f>
        <v>333.87120000000004</v>
      </c>
      <c r="AK163" s="13">
        <f t="shared" si="164"/>
        <v>78.232360111376309</v>
      </c>
      <c r="AL163" s="20">
        <f t="shared" si="165"/>
        <v>717.74703386064709</v>
      </c>
      <c r="AM163" s="59">
        <f t="shared" si="113"/>
        <v>1011.0803671939805</v>
      </c>
      <c r="AN163" s="59">
        <f ca="1">AVERAGE(OFFSET($AM$3,0,0,'Données projet'!$E$10+1,1))-AVERAGE(OFFSET($H$3,0,0,'Données projet'!$E$10+1,1))</f>
        <v>436.4497226650281</v>
      </c>
      <c r="AO163" s="59">
        <f t="shared" si="144"/>
        <v>611.43967996341871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0.80540151093195766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0.80540151093195766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20.08734000000041</v>
      </c>
      <c r="P164" s="13">
        <f t="shared" si="141"/>
        <v>6.5285137703520215</v>
      </c>
      <c r="Q164" s="20">
        <f t="shared" si="162"/>
        <v>46.355945316697152</v>
      </c>
      <c r="R164" s="59">
        <f t="shared" si="109"/>
        <v>339.68927865003047</v>
      </c>
      <c r="S164" s="59">
        <f ca="1">AVERAGE(OFFSET($R$3,0,0,'Données projet'!$E$9+1,1))-AVERAGE(OFFSET($H$3,0,0,'Données projet'!$E$9+1,1))</f>
        <v>588.81597636287211</v>
      </c>
      <c r="T164" s="59">
        <f t="shared" si="142"/>
        <v>308.54448803271003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171.42308837980212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171.42308837980212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369.00000000000011</v>
      </c>
      <c r="AJ164" s="13">
        <f>AI164*VLOOKUP('Données projet'!$B$10,Paramètres!$A$1:$I$89,3,0)*VLOOKUP('Données projet'!$B$10,Paramètres!$A$1:$I$89,5,0)</f>
        <v>333.87120000000004</v>
      </c>
      <c r="AK164" s="13">
        <f t="shared" si="164"/>
        <v>78.232360111376309</v>
      </c>
      <c r="AL164" s="20">
        <f t="shared" si="165"/>
        <v>717.74703386064709</v>
      </c>
      <c r="AM164" s="59">
        <f t="shared" si="113"/>
        <v>1011.0803671939805</v>
      </c>
      <c r="AN164" s="59">
        <f ca="1">AVERAGE(OFFSET($AM$3,0,0,'Données projet'!$E$10+1,1))-AVERAGE(OFFSET($H$3,0,0,'Données projet'!$E$10+1,1))</f>
        <v>436.4497226650281</v>
      </c>
      <c r="AO164" s="59">
        <f t="shared" si="144"/>
        <v>611.43967996341871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0.78960807854899706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0.78960807854899706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20.08734000000041</v>
      </c>
      <c r="P165" s="13">
        <f t="shared" si="141"/>
        <v>6.5285137703520215</v>
      </c>
      <c r="Q165" s="20">
        <f t="shared" si="162"/>
        <v>46.355945316697152</v>
      </c>
      <c r="R165" s="59">
        <f t="shared" si="109"/>
        <v>339.68927865003047</v>
      </c>
      <c r="S165" s="59">
        <f ca="1">AVERAGE(OFFSET($R$3,0,0,'Données projet'!$E$9+1,1))-AVERAGE(OFFSET($H$3,0,0,'Données projet'!$E$9+1,1))</f>
        <v>588.81597636287211</v>
      </c>
      <c r="T165" s="59">
        <f t="shared" si="142"/>
        <v>308.54448803271003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168.0615861744339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168.0615861744339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369.00000000000011</v>
      </c>
      <c r="AJ165" s="13">
        <f>AI165*VLOOKUP('Données projet'!$B$10,Paramètres!$A$1:$I$89,3,0)*VLOOKUP('Données projet'!$B$10,Paramètres!$A$1:$I$89,5,0)</f>
        <v>333.87120000000004</v>
      </c>
      <c r="AK165" s="13">
        <f t="shared" si="164"/>
        <v>78.232360111376309</v>
      </c>
      <c r="AL165" s="20">
        <f t="shared" si="165"/>
        <v>717.74703386064709</v>
      </c>
      <c r="AM165" s="59">
        <f t="shared" si="113"/>
        <v>1011.0803671939805</v>
      </c>
      <c r="AN165" s="59">
        <f ca="1">AVERAGE(OFFSET($AM$3,0,0,'Données projet'!$E$10+1,1))-AVERAGE(OFFSET($H$3,0,0,'Données projet'!$E$10+1,1))</f>
        <v>436.4497226650281</v>
      </c>
      <c r="AO165" s="59">
        <f t="shared" si="144"/>
        <v>611.43967996341871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0.77412434574202382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0.77412434574202382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20.08734000000041</v>
      </c>
      <c r="P166" s="13">
        <f t="shared" si="141"/>
        <v>6.5285137703520215</v>
      </c>
      <c r="Q166" s="20">
        <f t="shared" si="162"/>
        <v>46.355945316697152</v>
      </c>
      <c r="R166" s="59">
        <f t="shared" si="109"/>
        <v>339.68927865003047</v>
      </c>
      <c r="S166" s="59">
        <f ca="1">AVERAGE(OFFSET($R$3,0,0,'Données projet'!$E$9+1,1))-AVERAGE(OFFSET($H$3,0,0,'Données projet'!$E$9+1,1))</f>
        <v>588.81597636287211</v>
      </c>
      <c r="T166" s="59">
        <f t="shared" si="142"/>
        <v>308.54448803271003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164.76600097699904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164.76600097699904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369.00000000000011</v>
      </c>
      <c r="AJ166" s="13">
        <f>AI166*VLOOKUP('Données projet'!$B$10,Paramètres!$A$1:$I$89,3,0)*VLOOKUP('Données projet'!$B$10,Paramètres!$A$1:$I$89,5,0)</f>
        <v>333.87120000000004</v>
      </c>
      <c r="AK166" s="13">
        <f t="shared" si="164"/>
        <v>78.232360111376309</v>
      </c>
      <c r="AL166" s="20">
        <f t="shared" si="165"/>
        <v>717.74703386064709</v>
      </c>
      <c r="AM166" s="59">
        <f t="shared" si="113"/>
        <v>1011.0803671939805</v>
      </c>
      <c r="AN166" s="59">
        <f ca="1">AVERAGE(OFFSET($AM$3,0,0,'Données projet'!$E$10+1,1))-AVERAGE(OFFSET($H$3,0,0,'Données projet'!$E$10+1,1))</f>
        <v>436.4497226650281</v>
      </c>
      <c r="AO166" s="59">
        <f t="shared" si="144"/>
        <v>611.43967996341871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0.75894423949125078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0.75894423949125078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20.08734000000041</v>
      </c>
      <c r="P167" s="13">
        <f t="shared" si="141"/>
        <v>6.5285137703520215</v>
      </c>
      <c r="Q167" s="20">
        <f t="shared" si="162"/>
        <v>46.355945316697152</v>
      </c>
      <c r="R167" s="59">
        <f t="shared" si="109"/>
        <v>339.68927865003047</v>
      </c>
      <c r="S167" s="59">
        <f ca="1">AVERAGE(OFFSET($R$3,0,0,'Données projet'!$E$9+1,1))-AVERAGE(OFFSET($H$3,0,0,'Données projet'!$E$9+1,1))</f>
        <v>588.81597636287211</v>
      </c>
      <c r="T167" s="59">
        <f t="shared" si="142"/>
        <v>308.54448803271003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161.5350401951774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161.5350401951774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369.00000000000011</v>
      </c>
      <c r="AJ167" s="13">
        <f>AI167*VLOOKUP('Données projet'!$B$10,Paramètres!$A$1:$I$89,3,0)*VLOOKUP('Données projet'!$B$10,Paramètres!$A$1:$I$89,5,0)</f>
        <v>333.87120000000004</v>
      </c>
      <c r="AK167" s="13">
        <f t="shared" si="164"/>
        <v>78.232360111376309</v>
      </c>
      <c r="AL167" s="20">
        <f t="shared" si="165"/>
        <v>717.74703386064709</v>
      </c>
      <c r="AM167" s="59">
        <f t="shared" si="113"/>
        <v>1011.0803671939805</v>
      </c>
      <c r="AN167" s="59">
        <f ca="1">AVERAGE(OFFSET($AM$3,0,0,'Données projet'!$E$10+1,1))-AVERAGE(OFFSET($H$3,0,0,'Données projet'!$E$10+1,1))</f>
        <v>436.4497226650281</v>
      </c>
      <c r="AO167" s="59">
        <f t="shared" si="144"/>
        <v>611.43967996341871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0.74406180586510484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0.74406180586510484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20.08734000000041</v>
      </c>
      <c r="P168" s="13">
        <f t="shared" si="141"/>
        <v>6.5285137703520215</v>
      </c>
      <c r="Q168" s="20">
        <f t="shared" si="162"/>
        <v>46.355945316697152</v>
      </c>
      <c r="R168" s="59">
        <f t="shared" si="109"/>
        <v>339.68927865003047</v>
      </c>
      <c r="S168" s="59">
        <f ca="1">AVERAGE(OFFSET($R$3,0,0,'Données projet'!$E$9+1,1))-AVERAGE(OFFSET($H$3,0,0,'Données projet'!$E$9+1,1))</f>
        <v>588.81597636287211</v>
      </c>
      <c r="T168" s="59">
        <f t="shared" si="142"/>
        <v>308.54448803271003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158.3674365835958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158.3674365835958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369.00000000000011</v>
      </c>
      <c r="AJ168" s="13">
        <f>AI168*VLOOKUP('Données projet'!$B$10,Paramètres!$A$1:$I$89,3,0)*VLOOKUP('Données projet'!$B$10,Paramètres!$A$1:$I$89,5,0)</f>
        <v>333.87120000000004</v>
      </c>
      <c r="AK168" s="13">
        <f t="shared" si="164"/>
        <v>78.232360111376309</v>
      </c>
      <c r="AL168" s="20">
        <f t="shared" si="165"/>
        <v>717.74703386064709</v>
      </c>
      <c r="AM168" s="59">
        <f t="shared" si="113"/>
        <v>1011.0803671939805</v>
      </c>
      <c r="AN168" s="59">
        <f ca="1">AVERAGE(OFFSET($AM$3,0,0,'Données projet'!$E$10+1,1))-AVERAGE(OFFSET($H$3,0,0,'Données projet'!$E$10+1,1))</f>
        <v>436.4497226650281</v>
      </c>
      <c r="AO168" s="59">
        <f t="shared" si="144"/>
        <v>611.43967996341871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0.72947120768497942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0.72947120768497942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20.08734000000041</v>
      </c>
      <c r="P169" s="13">
        <f t="shared" si="141"/>
        <v>6.5285137703520215</v>
      </c>
      <c r="Q169" s="20">
        <f t="shared" si="162"/>
        <v>46.355945316697152</v>
      </c>
      <c r="R169" s="59">
        <f t="shared" si="109"/>
        <v>339.68927865003047</v>
      </c>
      <c r="S169" s="59">
        <f ca="1">AVERAGE(OFFSET($R$3,0,0,'Données projet'!$E$9+1,1))-AVERAGE(OFFSET($H$3,0,0,'Données projet'!$E$9+1,1))</f>
        <v>588.81597636287211</v>
      </c>
      <c r="T169" s="59">
        <f t="shared" si="142"/>
        <v>308.54448803271003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155.26194774678987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155.26194774678987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369.00000000000011</v>
      </c>
      <c r="AJ169" s="13">
        <f>AI169*VLOOKUP('Données projet'!$B$10,Paramètres!$A$1:$I$89,3,0)*VLOOKUP('Données projet'!$B$10,Paramètres!$A$1:$I$89,5,0)</f>
        <v>333.87120000000004</v>
      </c>
      <c r="AK169" s="13">
        <f t="shared" si="164"/>
        <v>78.232360111376309</v>
      </c>
      <c r="AL169" s="20">
        <f t="shared" si="165"/>
        <v>717.74703386064709</v>
      </c>
      <c r="AM169" s="59">
        <f t="shared" si="113"/>
        <v>1011.0803671939805</v>
      </c>
      <c r="AN169" s="59">
        <f ca="1">AVERAGE(OFFSET($AM$3,0,0,'Données projet'!$E$10+1,1))-AVERAGE(OFFSET($H$3,0,0,'Données projet'!$E$10+1,1))</f>
        <v>436.4497226650281</v>
      </c>
      <c r="AO169" s="59">
        <f t="shared" si="144"/>
        <v>611.43967996341871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0.71516672223578015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0.71516672223578015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20.08734000000041</v>
      </c>
      <c r="P170" s="13">
        <f t="shared" si="141"/>
        <v>6.5285137703520215</v>
      </c>
      <c r="Q170" s="20">
        <f t="shared" si="162"/>
        <v>46.355945316697152</v>
      </c>
      <c r="R170" s="59">
        <f t="shared" si="109"/>
        <v>339.68927865003047</v>
      </c>
      <c r="S170" s="59">
        <f ca="1">AVERAGE(OFFSET($R$3,0,0,'Données projet'!$E$9+1,1))-AVERAGE(OFFSET($H$3,0,0,'Données projet'!$E$9+1,1))</f>
        <v>588.81597636287211</v>
      </c>
      <c r="T170" s="59">
        <f t="shared" si="142"/>
        <v>308.54448803271003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152.21735565191256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152.21735565191256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369.00000000000011</v>
      </c>
      <c r="AJ170" s="13">
        <f>AI170*VLOOKUP('Données projet'!$B$10,Paramètres!$A$1:$I$89,3,0)*VLOOKUP('Données projet'!$B$10,Paramètres!$A$1:$I$89,5,0)</f>
        <v>333.87120000000004</v>
      </c>
      <c r="AK170" s="13">
        <f t="shared" si="164"/>
        <v>78.232360111376309</v>
      </c>
      <c r="AL170" s="20">
        <f t="shared" si="165"/>
        <v>717.74703386064709</v>
      </c>
      <c r="AM170" s="59">
        <f t="shared" si="113"/>
        <v>1011.0803671939805</v>
      </c>
      <c r="AN170" s="59">
        <f ca="1">AVERAGE(OFFSET($AM$3,0,0,'Données projet'!$E$10+1,1))-AVERAGE(OFFSET($H$3,0,0,'Données projet'!$E$10+1,1))</f>
        <v>436.4497226650281</v>
      </c>
      <c r="AO170" s="59">
        <f t="shared" si="144"/>
        <v>611.43967996341871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0.70114273902136504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0.70114273902136504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20.08734000000041</v>
      </c>
      <c r="P171" s="13">
        <f t="shared" si="141"/>
        <v>6.5285137703520215</v>
      </c>
      <c r="Q171" s="20">
        <f t="shared" si="162"/>
        <v>46.355945316697152</v>
      </c>
      <c r="R171" s="59">
        <f t="shared" si="109"/>
        <v>339.68927865003047</v>
      </c>
      <c r="S171" s="59">
        <f ca="1">AVERAGE(OFFSET($R$3,0,0,'Données projet'!$E$9+1,1))-AVERAGE(OFFSET($H$3,0,0,'Données projet'!$E$9+1,1))</f>
        <v>588.81597636287211</v>
      </c>
      <c r="T171" s="59">
        <f t="shared" si="142"/>
        <v>308.54448803271003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149.23246615099796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149.23246615099796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369.00000000000011</v>
      </c>
      <c r="AJ171" s="13">
        <f>AI171*VLOOKUP('Données projet'!$B$10,Paramètres!$A$1:$I$89,3,0)*VLOOKUP('Données projet'!$B$10,Paramètres!$A$1:$I$89,5,0)</f>
        <v>333.87120000000004</v>
      </c>
      <c r="AK171" s="13">
        <f t="shared" si="164"/>
        <v>78.232360111376309</v>
      </c>
      <c r="AL171" s="20">
        <f t="shared" si="165"/>
        <v>717.74703386064709</v>
      </c>
      <c r="AM171" s="59">
        <f t="shared" si="113"/>
        <v>1011.0803671939805</v>
      </c>
      <c r="AN171" s="59">
        <f ca="1">AVERAGE(OFFSET($AM$3,0,0,'Données projet'!$E$10+1,1))-AVERAGE(OFFSET($H$3,0,0,'Données projet'!$E$10+1,1))</f>
        <v>436.4497226650281</v>
      </c>
      <c r="AO171" s="59">
        <f t="shared" si="144"/>
        <v>611.43967996341871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0.68739375756399945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0.68739375756399945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20.08734000000041</v>
      </c>
      <c r="P172" s="13">
        <f t="shared" si="141"/>
        <v>6.5285137703520215</v>
      </c>
      <c r="Q172" s="20">
        <f t="shared" si="162"/>
        <v>46.355945316697152</v>
      </c>
      <c r="R172" s="59">
        <f t="shared" si="109"/>
        <v>339.68927865003047</v>
      </c>
      <c r="S172" s="59">
        <f ca="1">AVERAGE(OFFSET($R$3,0,0,'Données projet'!$E$9+1,1))-AVERAGE(OFFSET($H$3,0,0,'Données projet'!$E$9+1,1))</f>
        <v>588.81597636287211</v>
      </c>
      <c r="T172" s="59">
        <f t="shared" si="142"/>
        <v>308.54448803271003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146.30610851259348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146.30610851259348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369.00000000000011</v>
      </c>
      <c r="AJ172" s="13">
        <f>AI172*VLOOKUP('Données projet'!$B$10,Paramètres!$A$1:$I$89,3,0)*VLOOKUP('Données projet'!$B$10,Paramètres!$A$1:$I$89,5,0)</f>
        <v>333.87120000000004</v>
      </c>
      <c r="AK172" s="13">
        <f t="shared" si="164"/>
        <v>78.232360111376309</v>
      </c>
      <c r="AL172" s="20">
        <f t="shared" si="165"/>
        <v>717.74703386064709</v>
      </c>
      <c r="AM172" s="59">
        <f t="shared" si="113"/>
        <v>1011.0803671939805</v>
      </c>
      <c r="AN172" s="59">
        <f ca="1">AVERAGE(OFFSET($AM$3,0,0,'Données projet'!$E$10+1,1))-AVERAGE(OFFSET($H$3,0,0,'Données projet'!$E$10+1,1))</f>
        <v>436.4497226650281</v>
      </c>
      <c r="AO172" s="59">
        <f t="shared" si="144"/>
        <v>611.43967996341871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0.67391438524696223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0.67391438524696223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20.08734000000041</v>
      </c>
      <c r="P173" s="13">
        <f t="shared" si="141"/>
        <v>6.5285137703520215</v>
      </c>
      <c r="Q173" s="20">
        <f t="shared" si="162"/>
        <v>46.355945316697152</v>
      </c>
      <c r="R173" s="59">
        <f t="shared" si="109"/>
        <v>339.68927865003047</v>
      </c>
      <c r="S173" s="59">
        <f ca="1">AVERAGE(OFFSET($R$3,0,0,'Données projet'!$E$9+1,1))-AVERAGE(OFFSET($H$3,0,0,'Données projet'!$E$9+1,1))</f>
        <v>588.81597636287211</v>
      </c>
      <c r="T173" s="59">
        <f t="shared" si="142"/>
        <v>308.54448803271003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143.43713496257621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143.43713496257621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369.00000000000011</v>
      </c>
      <c r="AJ173" s="13">
        <f>AI173*VLOOKUP('Données projet'!$B$10,Paramètres!$A$1:$I$89,3,0)*VLOOKUP('Données projet'!$B$10,Paramètres!$A$1:$I$89,5,0)</f>
        <v>333.87120000000004</v>
      </c>
      <c r="AK173" s="13">
        <f t="shared" si="164"/>
        <v>78.232360111376309</v>
      </c>
      <c r="AL173" s="20">
        <f t="shared" si="165"/>
        <v>717.74703386064709</v>
      </c>
      <c r="AM173" s="59">
        <f t="shared" si="113"/>
        <v>1011.0803671939805</v>
      </c>
      <c r="AN173" s="59">
        <f ca="1">AVERAGE(OFFSET($AM$3,0,0,'Données projet'!$E$10+1,1))-AVERAGE(OFFSET($H$3,0,0,'Données projet'!$E$10+1,1))</f>
        <v>436.4497226650281</v>
      </c>
      <c r="AO173" s="59">
        <f t="shared" si="144"/>
        <v>611.43967996341871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0.66069933519945678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0.66069933519945678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20.08734000000041</v>
      </c>
      <c r="P174" s="13">
        <f t="shared" si="141"/>
        <v>6.5285137703520215</v>
      </c>
      <c r="Q174" s="20">
        <f t="shared" si="162"/>
        <v>46.355945316697152</v>
      </c>
      <c r="R174" s="59">
        <f t="shared" si="109"/>
        <v>339.68927865003047</v>
      </c>
      <c r="S174" s="59">
        <f ca="1">AVERAGE(OFFSET($R$3,0,0,'Données projet'!$E$9+1,1))-AVERAGE(OFFSET($H$3,0,0,'Données projet'!$E$9+1,1))</f>
        <v>588.81597636287211</v>
      </c>
      <c r="T174" s="59">
        <f t="shared" si="142"/>
        <v>308.54448803271003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140.62442023397369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140.62442023397369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369.00000000000011</v>
      </c>
      <c r="AJ174" s="13">
        <f>AI174*VLOOKUP('Données projet'!$B$10,Paramètres!$A$1:$I$89,3,0)*VLOOKUP('Données projet'!$B$10,Paramètres!$A$1:$I$89,5,0)</f>
        <v>333.87120000000004</v>
      </c>
      <c r="AK174" s="13">
        <f t="shared" si="164"/>
        <v>78.232360111376309</v>
      </c>
      <c r="AL174" s="20">
        <f t="shared" si="165"/>
        <v>717.74703386064709</v>
      </c>
      <c r="AM174" s="59">
        <f t="shared" si="113"/>
        <v>1011.0803671939805</v>
      </c>
      <c r="AN174" s="59">
        <f ca="1">AVERAGE(OFFSET($AM$3,0,0,'Données projet'!$E$10+1,1))-AVERAGE(OFFSET($H$3,0,0,'Données projet'!$E$10+1,1))</f>
        <v>436.4497226650281</v>
      </c>
      <c r="AO174" s="59">
        <f t="shared" si="144"/>
        <v>611.43967996341871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0.64774342422299824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0.64774342422299824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20.08734000000041</v>
      </c>
      <c r="P175" s="13">
        <f t="shared" si="141"/>
        <v>6.5285137703520215</v>
      </c>
      <c r="Q175" s="20">
        <f t="shared" si="162"/>
        <v>46.355945316697152</v>
      </c>
      <c r="R175" s="59">
        <f t="shared" si="109"/>
        <v>339.68927865003047</v>
      </c>
      <c r="S175" s="59">
        <f ca="1">AVERAGE(OFFSET($R$3,0,0,'Données projet'!$E$9+1,1))-AVERAGE(OFFSET($H$3,0,0,'Données projet'!$E$9+1,1))</f>
        <v>588.81597636287211</v>
      </c>
      <c r="T175" s="59">
        <f t="shared" si="142"/>
        <v>308.54448803271003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137.8668611256125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137.8668611256125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369.00000000000011</v>
      </c>
      <c r="AJ175" s="13">
        <f>AI175*VLOOKUP('Données projet'!$B$10,Paramètres!$A$1:$I$89,3,0)*VLOOKUP('Données projet'!$B$10,Paramètres!$A$1:$I$89,5,0)</f>
        <v>333.87120000000004</v>
      </c>
      <c r="AK175" s="13">
        <f t="shared" si="164"/>
        <v>78.232360111376309</v>
      </c>
      <c r="AL175" s="20">
        <f t="shared" si="165"/>
        <v>717.74703386064709</v>
      </c>
      <c r="AM175" s="59">
        <f t="shared" si="113"/>
        <v>1011.0803671939805</v>
      </c>
      <c r="AN175" s="59">
        <f ca="1">AVERAGE(OFFSET($AM$3,0,0,'Données projet'!$E$10+1,1))-AVERAGE(OFFSET($H$3,0,0,'Données projet'!$E$10+1,1))</f>
        <v>436.4497226650281</v>
      </c>
      <c r="AO175" s="59">
        <f t="shared" si="144"/>
        <v>611.43967996341871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0.63504157075846268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0.63504157075846268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20.08734000000041</v>
      </c>
      <c r="P176" s="13">
        <f t="shared" si="141"/>
        <v>6.5285137703520215</v>
      </c>
      <c r="Q176" s="20">
        <f t="shared" si="162"/>
        <v>46.355945316697152</v>
      </c>
      <c r="R176" s="59">
        <f t="shared" si="109"/>
        <v>339.68927865003047</v>
      </c>
      <c r="S176" s="59">
        <f ca="1">AVERAGE(OFFSET($R$3,0,0,'Données projet'!$E$9+1,1))-AVERAGE(OFFSET($H$3,0,0,'Données projet'!$E$9+1,1))</f>
        <v>588.81597636287211</v>
      </c>
      <c r="T176" s="59">
        <f t="shared" si="142"/>
        <v>308.54448803271003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135.16337606942128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135.16337606942128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369.00000000000011</v>
      </c>
      <c r="AJ176" s="13">
        <f>AI176*VLOOKUP('Données projet'!$B$10,Paramètres!$A$1:$I$89,3,0)*VLOOKUP('Données projet'!$B$10,Paramètres!$A$1:$I$89,5,0)</f>
        <v>333.87120000000004</v>
      </c>
      <c r="AK176" s="13">
        <f t="shared" si="164"/>
        <v>78.232360111376309</v>
      </c>
      <c r="AL176" s="20">
        <f t="shared" si="165"/>
        <v>717.74703386064709</v>
      </c>
      <c r="AM176" s="59">
        <f t="shared" si="113"/>
        <v>1011.0803671939805</v>
      </c>
      <c r="AN176" s="59">
        <f ca="1">AVERAGE(OFFSET($AM$3,0,0,'Données projet'!$E$10+1,1))-AVERAGE(OFFSET($H$3,0,0,'Données projet'!$E$10+1,1))</f>
        <v>436.4497226650281</v>
      </c>
      <c r="AO176" s="59">
        <f t="shared" si="144"/>
        <v>611.43967996341871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0.62258879289300106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0.62258879289300106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20.08734000000041</v>
      </c>
      <c r="P177" s="13">
        <f t="shared" si="141"/>
        <v>6.5285137703520215</v>
      </c>
      <c r="Q177" s="20">
        <f t="shared" si="162"/>
        <v>46.355945316697152</v>
      </c>
      <c r="R177" s="59">
        <f t="shared" si="109"/>
        <v>339.68927865003047</v>
      </c>
      <c r="S177" s="59">
        <f ca="1">AVERAGE(OFFSET($R$3,0,0,'Données projet'!$E$9+1,1))-AVERAGE(OFFSET($H$3,0,0,'Données projet'!$E$9+1,1))</f>
        <v>588.81597636287211</v>
      </c>
      <c r="T177" s="59">
        <f t="shared" si="142"/>
        <v>308.54448803271003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132.5129047062189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132.5129047062189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369.00000000000011</v>
      </c>
      <c r="AJ177" s="13">
        <f>AI177*VLOOKUP('Données projet'!$B$10,Paramètres!$A$1:$I$89,3,0)*VLOOKUP('Données projet'!$B$10,Paramètres!$A$1:$I$89,5,0)</f>
        <v>333.87120000000004</v>
      </c>
      <c r="AK177" s="13">
        <f t="shared" si="164"/>
        <v>78.232360111376309</v>
      </c>
      <c r="AL177" s="20">
        <f t="shared" si="165"/>
        <v>717.74703386064709</v>
      </c>
      <c r="AM177" s="59">
        <f t="shared" si="113"/>
        <v>1011.0803671939805</v>
      </c>
      <c r="AN177" s="59">
        <f ca="1">AVERAGE(OFFSET($AM$3,0,0,'Données projet'!$E$10+1,1))-AVERAGE(OFFSET($H$3,0,0,'Données projet'!$E$10+1,1))</f>
        <v>436.4497226650281</v>
      </c>
      <c r="AO177" s="59">
        <f t="shared" si="144"/>
        <v>611.43967996341871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0.61038020640603663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0.61038020640603663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20.08734000000041</v>
      </c>
      <c r="P178" s="13">
        <f t="shared" si="141"/>
        <v>6.5285137703520215</v>
      </c>
      <c r="Q178" s="20">
        <f t="shared" si="162"/>
        <v>46.355945316697152</v>
      </c>
      <c r="R178" s="59">
        <f t="shared" si="109"/>
        <v>339.68927865003047</v>
      </c>
      <c r="S178" s="59">
        <f ca="1">AVERAGE(OFFSET($R$3,0,0,'Données projet'!$E$9+1,1))-AVERAGE(OFFSET($H$3,0,0,'Données projet'!$E$9+1,1))</f>
        <v>588.81597636287211</v>
      </c>
      <c r="T178" s="59">
        <f t="shared" si="142"/>
        <v>308.54448803271003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129.91440746982101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129.91440746982101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369.00000000000011</v>
      </c>
      <c r="AJ178" s="13">
        <f>AI178*VLOOKUP('Données projet'!$B$10,Paramètres!$A$1:$I$89,3,0)*VLOOKUP('Données projet'!$B$10,Paramètres!$A$1:$I$89,5,0)</f>
        <v>333.87120000000004</v>
      </c>
      <c r="AK178" s="13">
        <f t="shared" si="164"/>
        <v>78.232360111376309</v>
      </c>
      <c r="AL178" s="20">
        <f t="shared" si="165"/>
        <v>717.74703386064709</v>
      </c>
      <c r="AM178" s="59">
        <f t="shared" si="113"/>
        <v>1011.0803671939805</v>
      </c>
      <c r="AN178" s="59">
        <f ca="1">AVERAGE(OFFSET($AM$3,0,0,'Données projet'!$E$10+1,1))-AVERAGE(OFFSET($H$3,0,0,'Données projet'!$E$10+1,1))</f>
        <v>436.4497226650281</v>
      </c>
      <c r="AO178" s="59">
        <f t="shared" si="144"/>
        <v>611.43967996341871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0.59841102285357906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0.59841102285357906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20.08734000000041</v>
      </c>
      <c r="P179" s="13">
        <f t="shared" si="141"/>
        <v>6.5285137703520215</v>
      </c>
      <c r="Q179" s="20">
        <f t="shared" si="162"/>
        <v>46.355945316697152</v>
      </c>
      <c r="R179" s="59">
        <f t="shared" si="109"/>
        <v>339.68927865003047</v>
      </c>
      <c r="S179" s="59">
        <f ca="1">AVERAGE(OFFSET($R$3,0,0,'Données projet'!$E$9+1,1))-AVERAGE(OFFSET($H$3,0,0,'Données projet'!$E$9+1,1))</f>
        <v>588.81597636287211</v>
      </c>
      <c r="T179" s="59">
        <f t="shared" si="142"/>
        <v>308.54448803271003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127.36686517930208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127.36686517930208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369.00000000000011</v>
      </c>
      <c r="AJ179" s="13">
        <f>AI179*VLOOKUP('Données projet'!$B$10,Paramètres!$A$1:$I$89,3,0)*VLOOKUP('Données projet'!$B$10,Paramètres!$A$1:$I$89,5,0)</f>
        <v>333.87120000000004</v>
      </c>
      <c r="AK179" s="13">
        <f t="shared" si="164"/>
        <v>78.232360111376309</v>
      </c>
      <c r="AL179" s="20">
        <f t="shared" si="165"/>
        <v>717.74703386064709</v>
      </c>
      <c r="AM179" s="59">
        <f t="shared" si="113"/>
        <v>1011.0803671939805</v>
      </c>
      <c r="AN179" s="59">
        <f ca="1">AVERAGE(OFFSET($AM$3,0,0,'Données projet'!$E$10+1,1))-AVERAGE(OFFSET($H$3,0,0,'Données projet'!$E$10+1,1))</f>
        <v>436.4497226650281</v>
      </c>
      <c r="AO179" s="59">
        <f t="shared" si="144"/>
        <v>611.43967996341871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0.58667654769010413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0.58667654769010413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20.08734000000041</v>
      </c>
      <c r="P180" s="13">
        <f t="shared" si="141"/>
        <v>6.5285137703520215</v>
      </c>
      <c r="Q180" s="20">
        <f t="shared" si="162"/>
        <v>46.355945316697152</v>
      </c>
      <c r="R180" s="59">
        <f t="shared" si="109"/>
        <v>339.68927865003047</v>
      </c>
      <c r="S180" s="59">
        <f ca="1">AVERAGE(OFFSET($R$3,0,0,'Données projet'!$E$9+1,1))-AVERAGE(OFFSET($H$3,0,0,'Données projet'!$E$9+1,1))</f>
        <v>588.81597636287211</v>
      </c>
      <c r="T180" s="59">
        <f t="shared" si="142"/>
        <v>308.54448803271003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124.86927863925285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124.86927863925285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369.00000000000011</v>
      </c>
      <c r="AJ180" s="13">
        <f>AI180*VLOOKUP('Données projet'!$B$10,Paramètres!$A$1:$I$89,3,0)*VLOOKUP('Données projet'!$B$10,Paramètres!$A$1:$I$89,5,0)</f>
        <v>333.87120000000004</v>
      </c>
      <c r="AK180" s="13">
        <f t="shared" si="164"/>
        <v>78.232360111376309</v>
      </c>
      <c r="AL180" s="20">
        <f t="shared" si="165"/>
        <v>717.74703386064709</v>
      </c>
      <c r="AM180" s="59">
        <f t="shared" si="113"/>
        <v>1011.0803671939805</v>
      </c>
      <c r="AN180" s="59">
        <f ca="1">AVERAGE(OFFSET($AM$3,0,0,'Données projet'!$E$10+1,1))-AVERAGE(OFFSET($H$3,0,0,'Données projet'!$E$10+1,1))</f>
        <v>436.4497226650281</v>
      </c>
      <c r="AO180" s="59">
        <f t="shared" si="144"/>
        <v>611.43967996341871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0.57517217842726176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0.57517217842726176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20.08734000000041</v>
      </c>
      <c r="P181" s="13">
        <f t="shared" si="141"/>
        <v>6.5285137703520215</v>
      </c>
      <c r="Q181" s="20">
        <f t="shared" si="162"/>
        <v>46.355945316697152</v>
      </c>
      <c r="R181" s="59">
        <f t="shared" si="109"/>
        <v>339.68927865003047</v>
      </c>
      <c r="S181" s="59">
        <f ca="1">AVERAGE(OFFSET($R$3,0,0,'Données projet'!$E$9+1,1))-AVERAGE(OFFSET($H$3,0,0,'Données projet'!$E$9+1,1))</f>
        <v>588.81597636287211</v>
      </c>
      <c r="T181" s="59">
        <f t="shared" si="142"/>
        <v>308.54448803271003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122.42066824787663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122.42066824787663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369.00000000000011</v>
      </c>
      <c r="AJ181" s="13">
        <f>AI181*VLOOKUP('Données projet'!$B$10,Paramètres!$A$1:$I$89,3,0)*VLOOKUP('Données projet'!$B$10,Paramètres!$A$1:$I$89,5,0)</f>
        <v>333.87120000000004</v>
      </c>
      <c r="AK181" s="13">
        <f t="shared" si="164"/>
        <v>78.232360111376309</v>
      </c>
      <c r="AL181" s="20">
        <f t="shared" si="165"/>
        <v>717.74703386064709</v>
      </c>
      <c r="AM181" s="59">
        <f t="shared" si="113"/>
        <v>1011.0803671939805</v>
      </c>
      <c r="AN181" s="59">
        <f ca="1">AVERAGE(OFFSET($AM$3,0,0,'Données projet'!$E$10+1,1))-AVERAGE(OFFSET($H$3,0,0,'Données projet'!$E$10+1,1))</f>
        <v>436.4497226650281</v>
      </c>
      <c r="AO181" s="59">
        <f t="shared" si="144"/>
        <v>611.43967996341871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0.56389340282869138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0.56389340282869138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20.08734000000041</v>
      </c>
      <c r="P182" s="13">
        <f t="shared" si="141"/>
        <v>6.5285137703520215</v>
      </c>
      <c r="Q182" s="20">
        <f t="shared" si="162"/>
        <v>46.355945316697152</v>
      </c>
      <c r="R182" s="59">
        <f t="shared" si="109"/>
        <v>339.68927865003047</v>
      </c>
      <c r="S182" s="59">
        <f ca="1">AVERAGE(OFFSET($R$3,0,0,'Données projet'!$E$9+1,1))-AVERAGE(OFFSET($H$3,0,0,'Données projet'!$E$9+1,1))</f>
        <v>588.81597636287211</v>
      </c>
      <c r="T182" s="59">
        <f t="shared" si="142"/>
        <v>308.54448803271003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120.02007361277043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120.02007361277043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369.00000000000011</v>
      </c>
      <c r="AJ182" s="13">
        <f>AI182*VLOOKUP('Données projet'!$B$10,Paramètres!$A$1:$I$89,3,0)*VLOOKUP('Données projet'!$B$10,Paramètres!$A$1:$I$89,5,0)</f>
        <v>333.87120000000004</v>
      </c>
      <c r="AK182" s="13">
        <f t="shared" si="164"/>
        <v>78.232360111376309</v>
      </c>
      <c r="AL182" s="20">
        <f t="shared" si="165"/>
        <v>717.74703386064709</v>
      </c>
      <c r="AM182" s="59">
        <f t="shared" si="113"/>
        <v>1011.0803671939805</v>
      </c>
      <c r="AN182" s="59">
        <f ca="1">AVERAGE(OFFSET($AM$3,0,0,'Données projet'!$E$10+1,1))-AVERAGE(OFFSET($H$3,0,0,'Données projet'!$E$10+1,1))</f>
        <v>436.4497226650281</v>
      </c>
      <c r="AO182" s="59">
        <f t="shared" si="144"/>
        <v>611.43967996341871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0.55283579714023512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0.55283579714023512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20.08734000000041</v>
      </c>
      <c r="P183" s="13">
        <f t="shared" si="141"/>
        <v>6.5285137703520215</v>
      </c>
      <c r="Q183" s="20">
        <f t="shared" si="162"/>
        <v>46.355945316697152</v>
      </c>
      <c r="R183" s="59">
        <f t="shared" si="109"/>
        <v>339.68927865003047</v>
      </c>
      <c r="S183" s="59">
        <f ca="1">AVERAGE(OFFSET($R$3,0,0,'Données projet'!$E$9+1,1))-AVERAGE(OFFSET($H$3,0,0,'Données projet'!$E$9+1,1))</f>
        <v>588.81597636287211</v>
      </c>
      <c r="T183" s="59">
        <f t="shared" si="142"/>
        <v>308.54448803271003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117.66655317424052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117.66655317424052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369.00000000000011</v>
      </c>
      <c r="AJ183" s="13">
        <f>AI183*VLOOKUP('Données projet'!$B$10,Paramètres!$A$1:$I$89,3,0)*VLOOKUP('Données projet'!$B$10,Paramètres!$A$1:$I$89,5,0)</f>
        <v>333.87120000000004</v>
      </c>
      <c r="AK183" s="13">
        <f t="shared" si="164"/>
        <v>78.232360111376309</v>
      </c>
      <c r="AL183" s="20">
        <f t="shared" si="165"/>
        <v>717.74703386064709</v>
      </c>
      <c r="AM183" s="59">
        <f t="shared" si="113"/>
        <v>1011.0803671939805</v>
      </c>
      <c r="AN183" s="59">
        <f ca="1">AVERAGE(OFFSET($AM$3,0,0,'Données projet'!$E$10+1,1))-AVERAGE(OFFSET($H$3,0,0,'Données projet'!$E$10+1,1))</f>
        <v>436.4497226650281</v>
      </c>
      <c r="AO183" s="59">
        <f t="shared" si="144"/>
        <v>611.43967996341871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0.54199502435485603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0.54199502435485603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20.08734000000041</v>
      </c>
      <c r="P184" s="13">
        <f t="shared" si="141"/>
        <v>6.5285137703520215</v>
      </c>
      <c r="Q184" s="20">
        <f t="shared" si="162"/>
        <v>46.355945316697152</v>
      </c>
      <c r="R184" s="59">
        <f t="shared" si="109"/>
        <v>339.68927865003047</v>
      </c>
      <c r="S184" s="59">
        <f ca="1">AVERAGE(OFFSET($R$3,0,0,'Données projet'!$E$9+1,1))-AVERAGE(OFFSET($H$3,0,0,'Données projet'!$E$9+1,1))</f>
        <v>588.81597636287211</v>
      </c>
      <c r="T184" s="59">
        <f t="shared" si="142"/>
        <v>308.54448803271003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115.35918383600445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115.35918383600445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369.00000000000011</v>
      </c>
      <c r="AJ184" s="13">
        <f>AI184*VLOOKUP('Données projet'!$B$10,Paramètres!$A$1:$I$89,3,0)*VLOOKUP('Données projet'!$B$10,Paramètres!$A$1:$I$89,5,0)</f>
        <v>333.87120000000004</v>
      </c>
      <c r="AK184" s="13">
        <f t="shared" si="164"/>
        <v>78.232360111376309</v>
      </c>
      <c r="AL184" s="20">
        <f t="shared" si="165"/>
        <v>717.74703386064709</v>
      </c>
      <c r="AM184" s="59">
        <f t="shared" si="113"/>
        <v>1011.0803671939805</v>
      </c>
      <c r="AN184" s="59">
        <f ca="1">AVERAGE(OFFSET($AM$3,0,0,'Données projet'!$E$10+1,1))-AVERAGE(OFFSET($H$3,0,0,'Données projet'!$E$10+1,1))</f>
        <v>436.4497226650281</v>
      </c>
      <c r="AO184" s="59">
        <f t="shared" si="144"/>
        <v>611.43967996341871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0.53136683251157968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0.53136683251157968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20.08734000000041</v>
      </c>
      <c r="P185" s="13">
        <f t="shared" si="141"/>
        <v>6.5285137703520215</v>
      </c>
      <c r="Q185" s="20">
        <f t="shared" si="162"/>
        <v>46.355945316697152</v>
      </c>
      <c r="R185" s="59">
        <f t="shared" si="109"/>
        <v>339.68927865003047</v>
      </c>
      <c r="S185" s="59">
        <f ca="1">AVERAGE(OFFSET($R$3,0,0,'Données projet'!$E$9+1,1))-AVERAGE(OFFSET($H$3,0,0,'Données projet'!$E$9+1,1))</f>
        <v>588.81597636287211</v>
      </c>
      <c r="T185" s="59">
        <f t="shared" si="142"/>
        <v>308.54448803271003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113.09706060313485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113.09706060313485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369.00000000000011</v>
      </c>
      <c r="AJ185" s="13">
        <f>AI185*VLOOKUP('Données projet'!$B$10,Paramètres!$A$1:$I$89,3,0)*VLOOKUP('Données projet'!$B$10,Paramètres!$A$1:$I$89,5,0)</f>
        <v>333.87120000000004</v>
      </c>
      <c r="AK185" s="13">
        <f t="shared" si="164"/>
        <v>78.232360111376309</v>
      </c>
      <c r="AL185" s="20">
        <f t="shared" si="165"/>
        <v>717.74703386064709</v>
      </c>
      <c r="AM185" s="59">
        <f t="shared" si="113"/>
        <v>1011.0803671939805</v>
      </c>
      <c r="AN185" s="59">
        <f ca="1">AVERAGE(OFFSET($AM$3,0,0,'Données projet'!$E$10+1,1))-AVERAGE(OFFSET($H$3,0,0,'Données projet'!$E$10+1,1))</f>
        <v>436.4497226650281</v>
      </c>
      <c r="AO185" s="59">
        <f t="shared" si="144"/>
        <v>611.43967996341871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0.52094705302779309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0.52094705302779309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20.08734000000041</v>
      </c>
      <c r="P186" s="13">
        <f t="shared" si="141"/>
        <v>6.5285137703520215</v>
      </c>
      <c r="Q186" s="20">
        <f t="shared" si="162"/>
        <v>46.355945316697152</v>
      </c>
      <c r="R186" s="59">
        <f t="shared" si="109"/>
        <v>339.68927865003047</v>
      </c>
      <c r="S186" s="59">
        <f ca="1">AVERAGE(OFFSET($R$3,0,0,'Données projet'!$E$9+1,1))-AVERAGE(OFFSET($H$3,0,0,'Données projet'!$E$9+1,1))</f>
        <v>588.81597636287211</v>
      </c>
      <c r="T186" s="59">
        <f t="shared" si="142"/>
        <v>308.54448803271003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110.8792962271029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110.8792962271029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369.00000000000011</v>
      </c>
      <c r="AJ186" s="13">
        <f>AI186*VLOOKUP('Données projet'!$B$10,Paramètres!$A$1:$I$89,3,0)*VLOOKUP('Données projet'!$B$10,Paramètres!$A$1:$I$89,5,0)</f>
        <v>333.87120000000004</v>
      </c>
      <c r="AK186" s="13">
        <f t="shared" si="164"/>
        <v>78.232360111376309</v>
      </c>
      <c r="AL186" s="20">
        <f t="shared" si="165"/>
        <v>717.74703386064709</v>
      </c>
      <c r="AM186" s="59">
        <f t="shared" si="113"/>
        <v>1011.0803671939805</v>
      </c>
      <c r="AN186" s="59">
        <f ca="1">AVERAGE(OFFSET($AM$3,0,0,'Données projet'!$E$10+1,1))-AVERAGE(OFFSET($H$3,0,0,'Données projet'!$E$10+1,1))</f>
        <v>436.4497226650281</v>
      </c>
      <c r="AO186" s="59">
        <f t="shared" si="144"/>
        <v>611.43967996341871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0.51073159906424559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0.51073159906424559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20.08734000000041</v>
      </c>
      <c r="P187" s="13">
        <f t="shared" si="141"/>
        <v>6.5285137703520215</v>
      </c>
      <c r="Q187" s="20">
        <f t="shared" si="162"/>
        <v>46.355945316697152</v>
      </c>
      <c r="R187" s="59">
        <f t="shared" si="109"/>
        <v>339.68927865003047</v>
      </c>
      <c r="S187" s="59">
        <f ca="1">AVERAGE(OFFSET($R$3,0,0,'Données projet'!$E$9+1,1))-AVERAGE(OFFSET($H$3,0,0,'Données projet'!$E$9+1,1))</f>
        <v>588.81597636287211</v>
      </c>
      <c r="T187" s="59">
        <f t="shared" si="142"/>
        <v>308.54448803271003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108.70502085778223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108.70502085778223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369.00000000000011</v>
      </c>
      <c r="AJ187" s="13">
        <f>AI187*VLOOKUP('Données projet'!$B$10,Paramètres!$A$1:$I$89,3,0)*VLOOKUP('Données projet'!$B$10,Paramètres!$A$1:$I$89,5,0)</f>
        <v>333.87120000000004</v>
      </c>
      <c r="AK187" s="13">
        <f t="shared" si="164"/>
        <v>78.232360111376309</v>
      </c>
      <c r="AL187" s="20">
        <f t="shared" si="165"/>
        <v>717.74703386064709</v>
      </c>
      <c r="AM187" s="59">
        <f t="shared" si="113"/>
        <v>1011.0803671939805</v>
      </c>
      <c r="AN187" s="59">
        <f ca="1">AVERAGE(OFFSET($AM$3,0,0,'Données projet'!$E$10+1,1))-AVERAGE(OFFSET($H$3,0,0,'Données projet'!$E$10+1,1))</f>
        <v>436.4497226650281</v>
      </c>
      <c r="AO187" s="59">
        <f t="shared" si="144"/>
        <v>611.43967996341871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0.50071646392211155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0.50071646392211155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20.08734000000041</v>
      </c>
      <c r="P188" s="13">
        <f t="shared" si="141"/>
        <v>6.5285137703520215</v>
      </c>
      <c r="Q188" s="20">
        <f t="shared" si="162"/>
        <v>46.355945316697152</v>
      </c>
      <c r="R188" s="59">
        <f t="shared" si="109"/>
        <v>339.68927865003047</v>
      </c>
      <c r="S188" s="59">
        <f ca="1">AVERAGE(OFFSET($R$3,0,0,'Données projet'!$E$9+1,1))-AVERAGE(OFFSET($H$3,0,0,'Données projet'!$E$9+1,1))</f>
        <v>588.81597636287211</v>
      </c>
      <c r="T188" s="59">
        <f t="shared" si="142"/>
        <v>308.54448803271003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106.57338170227692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106.57338170227692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369.00000000000011</v>
      </c>
      <c r="AJ188" s="13">
        <f>AI188*VLOOKUP('Données projet'!$B$10,Paramètres!$A$1:$I$89,3,0)*VLOOKUP('Données projet'!$B$10,Paramètres!$A$1:$I$89,5,0)</f>
        <v>333.87120000000004</v>
      </c>
      <c r="AK188" s="13">
        <f t="shared" si="164"/>
        <v>78.232360111376309</v>
      </c>
      <c r="AL188" s="20">
        <f t="shared" si="165"/>
        <v>717.74703386064709</v>
      </c>
      <c r="AM188" s="59">
        <f t="shared" si="113"/>
        <v>1011.0803671939805</v>
      </c>
      <c r="AN188" s="59">
        <f ca="1">AVERAGE(OFFSET($AM$3,0,0,'Données projet'!$E$10+1,1))-AVERAGE(OFFSET($H$3,0,0,'Données projet'!$E$10+1,1))</f>
        <v>436.4497226650281</v>
      </c>
      <c r="AO188" s="59">
        <f t="shared" si="144"/>
        <v>611.43967996341871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0.49089771947148553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0.49089771947148553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20.08734000000041</v>
      </c>
      <c r="P189" s="13">
        <f t="shared" si="141"/>
        <v>6.5285137703520215</v>
      </c>
      <c r="Q189" s="20">
        <f t="shared" si="162"/>
        <v>46.355945316697152</v>
      </c>
      <c r="R189" s="59">
        <f t="shared" si="109"/>
        <v>339.68927865003047</v>
      </c>
      <c r="S189" s="59">
        <f ca="1">AVERAGE(OFFSET($R$3,0,0,'Données projet'!$E$9+1,1))-AVERAGE(OFFSET($H$3,0,0,'Données projet'!$E$9+1,1))</f>
        <v>588.81597636287211</v>
      </c>
      <c r="T189" s="59">
        <f t="shared" si="142"/>
        <v>308.54448803271003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104.48354269043956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104.48354269043956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369.00000000000011</v>
      </c>
      <c r="AJ189" s="13">
        <f>AI189*VLOOKUP('Données projet'!$B$10,Paramètres!$A$1:$I$89,3,0)*VLOOKUP('Données projet'!$B$10,Paramètres!$A$1:$I$89,5,0)</f>
        <v>333.87120000000004</v>
      </c>
      <c r="AK189" s="13">
        <f t="shared" si="164"/>
        <v>78.232360111376309</v>
      </c>
      <c r="AL189" s="20">
        <f t="shared" si="165"/>
        <v>717.74703386064709</v>
      </c>
      <c r="AM189" s="59">
        <f t="shared" si="113"/>
        <v>1011.0803671939805</v>
      </c>
      <c r="AN189" s="59">
        <f ca="1">AVERAGE(OFFSET($AM$3,0,0,'Données projet'!$E$10+1,1))-AVERAGE(OFFSET($H$3,0,0,'Données projet'!$E$10+1,1))</f>
        <v>436.4497226650281</v>
      </c>
      <c r="AO189" s="59">
        <f t="shared" si="144"/>
        <v>611.43967996341871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0.48127151461069351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0.48127151461069351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20.08734000000041</v>
      </c>
      <c r="P190" s="13">
        <f t="shared" si="141"/>
        <v>6.5285137703520215</v>
      </c>
      <c r="Q190" s="20">
        <f t="shared" si="162"/>
        <v>46.355945316697152</v>
      </c>
      <c r="R190" s="59">
        <f t="shared" si="109"/>
        <v>339.68927865003047</v>
      </c>
      <c r="S190" s="59">
        <f ca="1">AVERAGE(OFFSET($R$3,0,0,'Données projet'!$E$9+1,1))-AVERAGE(OFFSET($H$3,0,0,'Données projet'!$E$9+1,1))</f>
        <v>588.81597636287211</v>
      </c>
      <c r="T190" s="59">
        <f t="shared" si="142"/>
        <v>308.54448803271003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102.4346841469484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102.4346841469484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369.00000000000011</v>
      </c>
      <c r="AJ190" s="13">
        <f>AI190*VLOOKUP('Données projet'!$B$10,Paramètres!$A$1:$I$89,3,0)*VLOOKUP('Données projet'!$B$10,Paramètres!$A$1:$I$89,5,0)</f>
        <v>333.87120000000004</v>
      </c>
      <c r="AK190" s="13">
        <f t="shared" si="164"/>
        <v>78.232360111376309</v>
      </c>
      <c r="AL190" s="20">
        <f t="shared" si="165"/>
        <v>717.74703386064709</v>
      </c>
      <c r="AM190" s="59">
        <f t="shared" si="113"/>
        <v>1011.0803671939805</v>
      </c>
      <c r="AN190" s="59">
        <f ca="1">AVERAGE(OFFSET($AM$3,0,0,'Données projet'!$E$10+1,1))-AVERAGE(OFFSET($H$3,0,0,'Données projet'!$E$10+1,1))</f>
        <v>436.4497226650281</v>
      </c>
      <c r="AO190" s="59">
        <f t="shared" si="144"/>
        <v>611.43967996341871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0.47183407375581637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0.47183407375581637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20.08734000000041</v>
      </c>
      <c r="P191" s="13">
        <f t="shared" si="141"/>
        <v>6.5285137703520215</v>
      </c>
      <c r="Q191" s="20">
        <f t="shared" si="162"/>
        <v>46.355945316697152</v>
      </c>
      <c r="R191" s="59">
        <f t="shared" si="109"/>
        <v>339.68927865003047</v>
      </c>
      <c r="S191" s="59">
        <f ca="1">AVERAGE(OFFSET($R$3,0,0,'Données projet'!$E$9+1,1))-AVERAGE(OFFSET($H$3,0,0,'Données projet'!$E$9+1,1))</f>
        <v>588.81597636287211</v>
      </c>
      <c r="T191" s="59">
        <f t="shared" si="142"/>
        <v>308.54448803271003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100.42600246981478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100.42600246981478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369.00000000000011</v>
      </c>
      <c r="AJ191" s="13">
        <f>AI191*VLOOKUP('Données projet'!$B$10,Paramètres!$A$1:$I$89,3,0)*VLOOKUP('Données projet'!$B$10,Paramètres!$A$1:$I$89,5,0)</f>
        <v>333.87120000000004</v>
      </c>
      <c r="AK191" s="13">
        <f t="shared" si="164"/>
        <v>78.232360111376309</v>
      </c>
      <c r="AL191" s="20">
        <f t="shared" si="165"/>
        <v>717.74703386064709</v>
      </c>
      <c r="AM191" s="59">
        <f t="shared" si="113"/>
        <v>1011.0803671939805</v>
      </c>
      <c r="AN191" s="59">
        <f ca="1">AVERAGE(OFFSET($AM$3,0,0,'Données projet'!$E$10+1,1))-AVERAGE(OFFSET($H$3,0,0,'Données projet'!$E$10+1,1))</f>
        <v>436.4497226650281</v>
      </c>
      <c r="AO191" s="59">
        <f t="shared" si="144"/>
        <v>611.43967996341871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0.46258169535983285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0.46258169535983285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20.08734000000041</v>
      </c>
      <c r="P192" s="13">
        <f t="shared" si="141"/>
        <v>6.5285137703520215</v>
      </c>
      <c r="Q192" s="20">
        <f t="shared" si="162"/>
        <v>46.355945316697152</v>
      </c>
      <c r="R192" s="59">
        <f t="shared" si="109"/>
        <v>339.68927865003047</v>
      </c>
      <c r="S192" s="59">
        <f ca="1">AVERAGE(OFFSET($R$3,0,0,'Données projet'!$E$9+1,1))-AVERAGE(OFFSET($H$3,0,0,'Données projet'!$E$9+1,1))</f>
        <v>588.81597636287211</v>
      </c>
      <c r="T192" s="59">
        <f t="shared" si="142"/>
        <v>308.54448803271003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98.456709815194898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98.456709815194898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369.00000000000011</v>
      </c>
      <c r="AJ192" s="13">
        <f>AI192*VLOOKUP('Données projet'!$B$10,Paramètres!$A$1:$I$89,3,0)*VLOOKUP('Données projet'!$B$10,Paramètres!$A$1:$I$89,5,0)</f>
        <v>333.87120000000004</v>
      </c>
      <c r="AK192" s="13">
        <f t="shared" si="164"/>
        <v>78.232360111376309</v>
      </c>
      <c r="AL192" s="20">
        <f t="shared" si="165"/>
        <v>717.74703386064709</v>
      </c>
      <c r="AM192" s="59">
        <f t="shared" si="113"/>
        <v>1011.0803671939805</v>
      </c>
      <c r="AN192" s="59">
        <f ca="1">AVERAGE(OFFSET($AM$3,0,0,'Données projet'!$E$10+1,1))-AVERAGE(OFFSET($H$3,0,0,'Données projet'!$E$10+1,1))</f>
        <v>436.4497226650281</v>
      </c>
      <c r="AO192" s="59">
        <f t="shared" si="144"/>
        <v>611.43967996341871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0.45351075046080097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0.45351075046080097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20.08734000000041</v>
      </c>
      <c r="P193" s="13">
        <f t="shared" si="141"/>
        <v>6.5285137703520215</v>
      </c>
      <c r="Q193" s="20">
        <f t="shared" si="162"/>
        <v>46.355945316697152</v>
      </c>
      <c r="R193" s="59">
        <f t="shared" si="109"/>
        <v>339.68927865003047</v>
      </c>
      <c r="S193" s="59">
        <f ca="1">AVERAGE(OFFSET($R$3,0,0,'Données projet'!$E$9+1,1))-AVERAGE(OFFSET($H$3,0,0,'Données projet'!$E$9+1,1))</f>
        <v>588.81597636287211</v>
      </c>
      <c r="T193" s="59">
        <f t="shared" si="142"/>
        <v>308.54448803271003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96.526033788382207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96.526033788382207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369.00000000000011</v>
      </c>
      <c r="AJ193" s="13">
        <f>AI193*VLOOKUP('Données projet'!$B$10,Paramètres!$A$1:$I$89,3,0)*VLOOKUP('Données projet'!$B$10,Paramètres!$A$1:$I$89,5,0)</f>
        <v>333.87120000000004</v>
      </c>
      <c r="AK193" s="13">
        <f t="shared" si="164"/>
        <v>78.232360111376309</v>
      </c>
      <c r="AL193" s="20">
        <f t="shared" si="165"/>
        <v>717.74703386064709</v>
      </c>
      <c r="AM193" s="59">
        <f t="shared" si="113"/>
        <v>1011.0803671939805</v>
      </c>
      <c r="AN193" s="59">
        <f ca="1">AVERAGE(OFFSET($AM$3,0,0,'Données projet'!$E$10+1,1))-AVERAGE(OFFSET($H$3,0,0,'Données projet'!$E$10+1,1))</f>
        <v>436.4497226650281</v>
      </c>
      <c r="AO193" s="59">
        <f t="shared" si="144"/>
        <v>611.43967996341871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0.44461768125850903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0.44461768125850903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20.08734000000041</v>
      </c>
      <c r="P194" s="13">
        <f t="shared" si="141"/>
        <v>6.5285137703520215</v>
      </c>
      <c r="Q194" s="20">
        <f t="shared" si="162"/>
        <v>46.355945316697152</v>
      </c>
      <c r="R194" s="59">
        <f t="shared" si="109"/>
        <v>339.68927865003047</v>
      </c>
      <c r="S194" s="59">
        <f ca="1">AVERAGE(OFFSET($R$3,0,0,'Données projet'!$E$9+1,1))-AVERAGE(OFFSET($H$3,0,0,'Données projet'!$E$9+1,1))</f>
        <v>588.81597636287211</v>
      </c>
      <c r="T194" s="59">
        <f t="shared" si="142"/>
        <v>308.54448803271003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94.633217140859216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94.633217140859216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369.00000000000011</v>
      </c>
      <c r="AJ194" s="13">
        <f>AI194*VLOOKUP('Données projet'!$B$10,Paramètres!$A$1:$I$89,3,0)*VLOOKUP('Données projet'!$B$10,Paramètres!$A$1:$I$89,5,0)</f>
        <v>333.87120000000004</v>
      </c>
      <c r="AK194" s="13">
        <f t="shared" si="164"/>
        <v>78.232360111376309</v>
      </c>
      <c r="AL194" s="20">
        <f t="shared" si="165"/>
        <v>717.74703386064709</v>
      </c>
      <c r="AM194" s="59">
        <f t="shared" si="113"/>
        <v>1011.0803671939805</v>
      </c>
      <c r="AN194" s="59">
        <f ca="1">AVERAGE(OFFSET($AM$3,0,0,'Données projet'!$E$10+1,1))-AVERAGE(OFFSET($H$3,0,0,'Données projet'!$E$10+1,1))</f>
        <v>436.4497226650281</v>
      </c>
      <c r="AO194" s="59">
        <f t="shared" si="144"/>
        <v>611.43967996341871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0.43589899971903745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0.43589899971903745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20.08734000000041</v>
      </c>
      <c r="P195" s="13">
        <f t="shared" si="141"/>
        <v>6.5285137703520215</v>
      </c>
      <c r="Q195" s="20">
        <f t="shared" si="162"/>
        <v>46.355945316697152</v>
      </c>
      <c r="R195" s="59">
        <f t="shared" ref="R195:R203" si="191">Q195+(I195+J195)*44/12</f>
        <v>339.68927865003047</v>
      </c>
      <c r="S195" s="59">
        <f ca="1">AVERAGE(OFFSET($R$3,0,0,'Données projet'!$E$9+1,1))-AVERAGE(OFFSET($H$3,0,0,'Données projet'!$E$9+1,1))</f>
        <v>588.81597636287211</v>
      </c>
      <c r="T195" s="59">
        <f t="shared" si="142"/>
        <v>308.54448803271003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92.77751747328999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92.77751747328999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369.00000000000011</v>
      </c>
      <c r="AJ195" s="13">
        <f>AI195*VLOOKUP('Données projet'!$B$10,Paramètres!$A$1:$I$89,3,0)*VLOOKUP('Données projet'!$B$10,Paramètres!$A$1:$I$89,5,0)</f>
        <v>333.87120000000004</v>
      </c>
      <c r="AK195" s="13">
        <f t="shared" si="164"/>
        <v>78.232360111376309</v>
      </c>
      <c r="AL195" s="20">
        <f t="shared" si="165"/>
        <v>717.74703386064709</v>
      </c>
      <c r="AM195" s="59">
        <f t="shared" si="113"/>
        <v>1011.0803671939805</v>
      </c>
      <c r="AN195" s="59">
        <f ca="1">AVERAGE(OFFSET($AM$3,0,0,'Données projet'!$E$10+1,1))-AVERAGE(OFFSET($H$3,0,0,'Données projet'!$E$10+1,1))</f>
        <v>436.4497226650281</v>
      </c>
      <c r="AO195" s="59">
        <f t="shared" si="144"/>
        <v>611.43967996341871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0.42735128620668428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0.42735128620668428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20.08734000000041</v>
      </c>
      <c r="P196" s="13">
        <f t="shared" si="141"/>
        <v>6.5285137703520215</v>
      </c>
      <c r="Q196" s="20">
        <f t="shared" si="162"/>
        <v>46.355945316697152</v>
      </c>
      <c r="R196" s="59">
        <f t="shared" si="191"/>
        <v>339.68927865003047</v>
      </c>
      <c r="S196" s="59">
        <f ca="1">AVERAGE(OFFSET($R$3,0,0,'Données projet'!$E$9+1,1))-AVERAGE(OFFSET($H$3,0,0,'Données projet'!$E$9+1,1))</f>
        <v>588.81597636287211</v>
      </c>
      <c r="T196" s="59">
        <f t="shared" si="142"/>
        <v>308.54448803271003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90.958206944336766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90.958206944336766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369.00000000000011</v>
      </c>
      <c r="AJ196" s="13">
        <f>AI196*VLOOKUP('Données projet'!$B$10,Paramètres!$A$1:$I$89,3,0)*VLOOKUP('Données projet'!$B$10,Paramètres!$A$1:$I$89,5,0)</f>
        <v>333.87120000000004</v>
      </c>
      <c r="AK196" s="13">
        <f t="shared" si="164"/>
        <v>78.232360111376309</v>
      </c>
      <c r="AL196" s="20">
        <f t="shared" si="165"/>
        <v>717.74703386064709</v>
      </c>
      <c r="AM196" s="59">
        <f t="shared" ref="AM196:AM203" si="193">AL196+(AD196+AE196)*44/12</f>
        <v>1011.0803671939805</v>
      </c>
      <c r="AN196" s="59">
        <f ca="1">AVERAGE(OFFSET($AM$3,0,0,'Données projet'!$E$10+1,1))-AVERAGE(OFFSET($H$3,0,0,'Données projet'!$E$10+1,1))</f>
        <v>436.4497226650281</v>
      </c>
      <c r="AO196" s="59">
        <f t="shared" si="144"/>
        <v>611.43967996341871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0.41897118814271789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0.41897118814271789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20.08734000000041</v>
      </c>
      <c r="P197" s="13">
        <f t="shared" ref="P197:P203" si="203">EXP(-1.0587+0.8836*LN(O197)+0.284)</f>
        <v>6.5285137703520215</v>
      </c>
      <c r="Q197" s="20">
        <f t="shared" si="162"/>
        <v>46.355945316697152</v>
      </c>
      <c r="R197" s="59">
        <f t="shared" si="191"/>
        <v>339.68927865003047</v>
      </c>
      <c r="S197" s="59">
        <f ca="1">AVERAGE(OFFSET($R$3,0,0,'Données projet'!$E$9+1,1))-AVERAGE(OFFSET($H$3,0,0,'Données projet'!$E$9+1,1))</f>
        <v>588.81597636287211</v>
      </c>
      <c r="T197" s="59">
        <f t="shared" ref="T197:T203" si="204">$T$3</f>
        <v>308.54448803271003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89.174571985186461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89.174571985186461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369.00000000000011</v>
      </c>
      <c r="AJ197" s="13">
        <f>AI197*VLOOKUP('Données projet'!$B$10,Paramètres!$A$1:$I$89,3,0)*VLOOKUP('Données projet'!$B$10,Paramètres!$A$1:$I$89,5,0)</f>
        <v>333.87120000000004</v>
      </c>
      <c r="AK197" s="13">
        <f t="shared" si="164"/>
        <v>78.232360111376309</v>
      </c>
      <c r="AL197" s="20">
        <f t="shared" si="165"/>
        <v>717.74703386064709</v>
      </c>
      <c r="AM197" s="59">
        <f t="shared" si="193"/>
        <v>1011.0803671939805</v>
      </c>
      <c r="AN197" s="59">
        <f ca="1">AVERAGE(OFFSET($AM$3,0,0,'Données projet'!$E$10+1,1))-AVERAGE(OFFSET($H$3,0,0,'Données projet'!$E$10+1,1))</f>
        <v>436.4497226650281</v>
      </c>
      <c r="AO197" s="59">
        <f t="shared" ref="AO197:AO203" si="205">$AO$3</f>
        <v>611.43967996341871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0.41075541869043075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0.41075541869043075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20.08734000000041</v>
      </c>
      <c r="P198" s="13">
        <f t="shared" si="203"/>
        <v>6.5285137703520215</v>
      </c>
      <c r="Q198" s="20">
        <f t="shared" si="162"/>
        <v>46.355945316697152</v>
      </c>
      <c r="R198" s="59">
        <f t="shared" si="191"/>
        <v>339.68927865003047</v>
      </c>
      <c r="S198" s="59">
        <f ca="1">AVERAGE(OFFSET($R$3,0,0,'Données projet'!$E$9+1,1))-AVERAGE(OFFSET($H$3,0,0,'Données projet'!$E$9+1,1))</f>
        <v>588.81597636287211</v>
      </c>
      <c r="T198" s="59">
        <f t="shared" si="204"/>
        <v>308.54448803271003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87.425913019675193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87.425913019675193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369.00000000000011</v>
      </c>
      <c r="AJ198" s="13">
        <f>AI198*VLOOKUP('Données projet'!$B$10,Paramètres!$A$1:$I$89,3,0)*VLOOKUP('Données projet'!$B$10,Paramètres!$A$1:$I$89,5,0)</f>
        <v>333.87120000000004</v>
      </c>
      <c r="AK198" s="13">
        <f t="shared" si="164"/>
        <v>78.232360111376309</v>
      </c>
      <c r="AL198" s="20">
        <f t="shared" si="165"/>
        <v>717.74703386064709</v>
      </c>
      <c r="AM198" s="59">
        <f t="shared" si="193"/>
        <v>1011.0803671939805</v>
      </c>
      <c r="AN198" s="59">
        <f ca="1">AVERAGE(OFFSET($AM$3,0,0,'Données projet'!$E$10+1,1))-AVERAGE(OFFSET($H$3,0,0,'Données projet'!$E$10+1,1))</f>
        <v>436.4497226650281</v>
      </c>
      <c r="AO198" s="59">
        <f t="shared" si="205"/>
        <v>611.43967996341871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0.40270075546597844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0.40270075546597844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20.08734000000041</v>
      </c>
      <c r="P199" s="13">
        <f t="shared" si="203"/>
        <v>6.5285137703520215</v>
      </c>
      <c r="Q199" s="20">
        <f t="shared" si="162"/>
        <v>46.355945316697152</v>
      </c>
      <c r="R199" s="59">
        <f t="shared" si="191"/>
        <v>339.68927865003047</v>
      </c>
      <c r="S199" s="59">
        <f ca="1">AVERAGE(OFFSET($R$3,0,0,'Données projet'!$E$9+1,1))-AVERAGE(OFFSET($H$3,0,0,'Données projet'!$E$9+1,1))</f>
        <v>588.81597636287211</v>
      </c>
      <c r="T199" s="59">
        <f t="shared" si="204"/>
        <v>308.54448803271003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85.711544189900948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85.711544189900948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369.00000000000011</v>
      </c>
      <c r="AJ199" s="13">
        <f>AI199*VLOOKUP('Données projet'!$B$10,Paramètres!$A$1:$I$89,3,0)*VLOOKUP('Données projet'!$B$10,Paramètres!$A$1:$I$89,5,0)</f>
        <v>333.87120000000004</v>
      </c>
      <c r="AK199" s="13">
        <f t="shared" si="164"/>
        <v>78.232360111376309</v>
      </c>
      <c r="AL199" s="20">
        <f t="shared" si="165"/>
        <v>717.74703386064709</v>
      </c>
      <c r="AM199" s="59">
        <f t="shared" si="193"/>
        <v>1011.0803671939805</v>
      </c>
      <c r="AN199" s="59">
        <f ca="1">AVERAGE(OFFSET($AM$3,0,0,'Données projet'!$E$10+1,1))-AVERAGE(OFFSET($H$3,0,0,'Données projet'!$E$10+1,1))</f>
        <v>436.4497226650281</v>
      </c>
      <c r="AO199" s="59">
        <f t="shared" si="205"/>
        <v>611.43967996341871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0.39480403927449814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0.39480403927449814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20.08734000000041</v>
      </c>
      <c r="P200" s="13">
        <f t="shared" si="203"/>
        <v>6.5285137703520215</v>
      </c>
      <c r="Q200" s="20">
        <f t="shared" si="162"/>
        <v>46.355945316697152</v>
      </c>
      <c r="R200" s="59">
        <f t="shared" si="191"/>
        <v>339.68927865003047</v>
      </c>
      <c r="S200" s="59">
        <f ca="1">AVERAGE(OFFSET($R$3,0,0,'Données projet'!$E$9+1,1))-AVERAGE(OFFSET($H$3,0,0,'Données projet'!$E$9+1,1))</f>
        <v>588.81597636287211</v>
      </c>
      <c r="T200" s="59">
        <f t="shared" si="204"/>
        <v>308.54448803271003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84.030793087216836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84.030793087216836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369.00000000000011</v>
      </c>
      <c r="AJ200" s="13">
        <f>AI200*VLOOKUP('Données projet'!$B$10,Paramètres!$A$1:$I$89,3,0)*VLOOKUP('Données projet'!$B$10,Paramètres!$A$1:$I$89,5,0)</f>
        <v>333.87120000000004</v>
      </c>
      <c r="AK200" s="13">
        <f t="shared" si="164"/>
        <v>78.232360111376309</v>
      </c>
      <c r="AL200" s="20">
        <f t="shared" si="165"/>
        <v>717.74703386064709</v>
      </c>
      <c r="AM200" s="59">
        <f t="shared" si="193"/>
        <v>1011.0803671939805</v>
      </c>
      <c r="AN200" s="59">
        <f ca="1">AVERAGE(OFFSET($AM$3,0,0,'Données projet'!$E$10+1,1))-AVERAGE(OFFSET($H$3,0,0,'Données projet'!$E$10+1,1))</f>
        <v>436.4497226650281</v>
      </c>
      <c r="AO200" s="59">
        <f t="shared" si="205"/>
        <v>611.43967996341871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0.38706217287101152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0.38706217287101152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20.08734000000041</v>
      </c>
      <c r="P201" s="13">
        <f t="shared" si="203"/>
        <v>6.5285137703520215</v>
      </c>
      <c r="Q201" s="20">
        <f t="shared" si="162"/>
        <v>46.355945316697152</v>
      </c>
      <c r="R201" s="59">
        <f t="shared" si="191"/>
        <v>339.68927865003047</v>
      </c>
      <c r="S201" s="59">
        <f ca="1">AVERAGE(OFFSET($R$3,0,0,'Données projet'!$E$9+1,1))-AVERAGE(OFFSET($H$3,0,0,'Données projet'!$E$9+1,1))</f>
        <v>588.81597636287211</v>
      </c>
      <c r="T201" s="59">
        <f t="shared" si="204"/>
        <v>308.54448803271003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82.383000488499405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82.383000488499405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369.00000000000011</v>
      </c>
      <c r="AJ201" s="13">
        <f>AI201*VLOOKUP('Données projet'!$B$10,Paramètres!$A$1:$I$89,3,0)*VLOOKUP('Données projet'!$B$10,Paramètres!$A$1:$I$89,5,0)</f>
        <v>333.87120000000004</v>
      </c>
      <c r="AK201" s="13">
        <f t="shared" si="164"/>
        <v>78.232360111376309</v>
      </c>
      <c r="AL201" s="20">
        <f t="shared" si="165"/>
        <v>717.74703386064709</v>
      </c>
      <c r="AM201" s="59">
        <f t="shared" si="193"/>
        <v>1011.0803671939805</v>
      </c>
      <c r="AN201" s="59">
        <f ca="1">AVERAGE(OFFSET($AM$3,0,0,'Données projet'!$E$10+1,1))-AVERAGE(OFFSET($H$3,0,0,'Données projet'!$E$10+1,1))</f>
        <v>436.4497226650281</v>
      </c>
      <c r="AO201" s="59">
        <f t="shared" si="205"/>
        <v>611.43967996341871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0.379472119745625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0.379472119745625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20.08734000000041</v>
      </c>
      <c r="P202" s="13">
        <f t="shared" si="203"/>
        <v>6.5285137703520215</v>
      </c>
      <c r="Q202" s="20">
        <f t="shared" si="162"/>
        <v>46.355945316697152</v>
      </c>
      <c r="R202" s="59">
        <f t="shared" si="191"/>
        <v>339.68927865003047</v>
      </c>
      <c r="S202" s="59">
        <f ca="1">AVERAGE(OFFSET($R$3,0,0,'Données projet'!$E$9+1,1))-AVERAGE(OFFSET($H$3,0,0,'Données projet'!$E$9+1,1))</f>
        <v>588.81597636287211</v>
      </c>
      <c r="T202" s="59">
        <f t="shared" si="204"/>
        <v>308.54448803271003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80.767520097588587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80.767520097588587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369.00000000000011</v>
      </c>
      <c r="AJ202" s="13">
        <f>AI202*VLOOKUP('Données projet'!$B$10,Paramètres!$A$1:$I$89,3,0)*VLOOKUP('Données projet'!$B$10,Paramètres!$A$1:$I$89,5,0)</f>
        <v>333.87120000000004</v>
      </c>
      <c r="AK202" s="13">
        <f t="shared" si="164"/>
        <v>78.232360111376309</v>
      </c>
      <c r="AL202" s="20">
        <f t="shared" si="165"/>
        <v>717.74703386064709</v>
      </c>
      <c r="AM202" s="59">
        <f t="shared" si="193"/>
        <v>1011.0803671939805</v>
      </c>
      <c r="AN202" s="59">
        <f ca="1">AVERAGE(OFFSET($AM$3,0,0,'Données projet'!$E$10+1,1))-AVERAGE(OFFSET($H$3,0,0,'Données projet'!$E$10+1,1))</f>
        <v>436.4497226650281</v>
      </c>
      <c r="AO202" s="59">
        <f t="shared" si="205"/>
        <v>611.43967996341871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0.37203090293255203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0.37203090293255203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20.08734000000041</v>
      </c>
      <c r="P203" s="13">
        <f t="shared" si="203"/>
        <v>6.5285137703520215</v>
      </c>
      <c r="Q203" s="20">
        <f t="shared" si="162"/>
        <v>46.355945316697152</v>
      </c>
      <c r="R203" s="59">
        <f t="shared" si="191"/>
        <v>339.68927865003047</v>
      </c>
      <c r="S203" s="59">
        <f ca="1">AVERAGE(OFFSET($R$3,0,0,'Données projet'!$E$9+1,1))-AVERAGE(OFFSET($H$3,0,0,'Données projet'!$E$9+1,1))</f>
        <v>588.81597636287211</v>
      </c>
      <c r="T203" s="59">
        <f t="shared" si="204"/>
        <v>308.54448803271003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79.183718291797788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79.183718291797788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369.00000000000011</v>
      </c>
      <c r="AJ203" s="13">
        <f>AI203*VLOOKUP('Données projet'!$B$10,Paramètres!$A$1:$I$89,3,0)*VLOOKUP('Données projet'!$B$10,Paramètres!$A$1:$I$89,5,0)</f>
        <v>333.87120000000004</v>
      </c>
      <c r="AK203" s="13">
        <f t="shared" si="164"/>
        <v>78.232360111376309</v>
      </c>
      <c r="AL203" s="20">
        <f t="shared" si="165"/>
        <v>717.74703386064709</v>
      </c>
      <c r="AM203" s="59">
        <f t="shared" si="193"/>
        <v>1011.0803671939805</v>
      </c>
      <c r="AN203" s="59">
        <f ca="1">AVERAGE(OFFSET($AM$3,0,0,'Données projet'!$E$10+1,1))-AVERAGE(OFFSET($H$3,0,0,'Données projet'!$E$10+1,1))</f>
        <v>436.4497226650281</v>
      </c>
      <c r="AO203" s="59">
        <f t="shared" si="205"/>
        <v>611.43967996341871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0.36473560384248932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0.36473560384248932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2.1016324782757847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pubescent</v>
      </c>
      <c r="B6" s="144">
        <f>'Données projet'!D9</f>
        <v>2.1528846153846148E-2</v>
      </c>
      <c r="C6" s="145">
        <f ca="1">IF(OR('Données projet'!B9="",'Données projet'!C9="",'Données projet'!C9=0%),0,Calculateur!S3)</f>
        <v>588.81597636287211</v>
      </c>
      <c r="D6" s="145">
        <f>IF(OR('Données projet'!B9="",'Données projet'!C9="",'Données projet'!C9=0%),0,Calculateur!T3)</f>
        <v>308.54448803271003</v>
      </c>
      <c r="E6" s="145">
        <f ca="1">MIN(C6,D6)</f>
        <v>308.54448803271003</v>
      </c>
      <c r="F6" s="145">
        <f ca="1">E6*B6</f>
        <v>6.6426068144734387</v>
      </c>
      <c r="G6" s="145">
        <f ca="1">F6*(100%-'Données projet'!$C$24)*(100%-'Données projet'!$C$25)*(100%-'Données projet'!$C$26)*(100%-'Données projet'!$C$27)</f>
        <v>5.9783461330260952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5.9783461330260952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Robinier faux-acacia</v>
      </c>
      <c r="B7" s="152">
        <f>'Données projet'!D10</f>
        <v>4.4564711538461541</v>
      </c>
      <c r="C7" s="145">
        <f ca="1">IF(OR('Données projet'!B10="",'Données projet'!C10="",'Données projet'!C10=0%),0,Calculateur!AN3)</f>
        <v>436.4497226650281</v>
      </c>
      <c r="D7" s="145">
        <f>IF(OR('Données projet'!B10="",'Données projet'!C10="",'Données projet'!C10=0%),0,Calculateur!AO3)</f>
        <v>611.43967996341871</v>
      </c>
      <c r="E7" s="145">
        <f t="shared" ref="E7:E15" ca="1" si="0">MIN(C7,D7)</f>
        <v>436.4497226650281</v>
      </c>
      <c r="F7" s="145">
        <f t="shared" ref="F7:F15" ca="1" si="1">E7*B7</f>
        <v>1945.0255991608517</v>
      </c>
      <c r="G7" s="145">
        <f ca="1">F7*(100%-'Données projet'!$C$24)*(100%-'Données projet'!$C$25)*(100%-'Données projet'!$C$26)*(100%-'Données projet'!$C$27)</f>
        <v>1750.5230392447666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143.72119471153846</v>
      </c>
      <c r="K7" s="149">
        <f>J7*(100%-'Données projet'!$C$24)*(100%-'Données projet'!$C$25)*(100%-'Données projet'!$C$26)*(100%-'Données projet'!$C$27)</f>
        <v>129.34907524038462</v>
      </c>
      <c r="L7" s="150">
        <f t="shared" ref="L7:L15" ca="1" si="2">G7+I7+K7</f>
        <v>1879.8721144851511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1951.6682059753252</v>
      </c>
      <c r="G16" s="164">
        <f t="shared" ca="1" si="3"/>
        <v>1756.5013853777928</v>
      </c>
      <c r="H16" s="165">
        <f t="shared" si="3"/>
        <v>0</v>
      </c>
      <c r="I16" s="165">
        <f t="shared" si="3"/>
        <v>0</v>
      </c>
      <c r="J16" s="166">
        <f t="shared" si="3"/>
        <v>143.72119471153846</v>
      </c>
      <c r="K16" s="166">
        <f t="shared" si="3"/>
        <v>129.34907524038462</v>
      </c>
      <c r="L16" s="167">
        <f t="shared" ca="1" si="3"/>
        <v>1885.8504606181773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70" zoomScaleNormal="70" workbookViewId="0">
      <selection activeCell="C60" sqref="C60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-2364.92</v>
      </c>
      <c r="U10" s="176">
        <f>'Données projet'!D9</f>
        <v>2.1528846153846148E-2</v>
      </c>
      <c r="V10" s="175">
        <f>U10*T10</f>
        <v>-50.913998846153838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Robinier faux-acacia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-532.20124141582005</v>
      </c>
      <c r="U11" s="176">
        <f>'Données projet'!D10</f>
        <v>4.4564711538461541</v>
      </c>
      <c r="V11" s="175">
        <f t="shared" ref="V11" si="0">U11*T11</f>
        <v>-2371.7394804107153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2364.92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2370.9499999999998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542.65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578.83000000000004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578.83000000000004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-20010.047861076047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-20010.047861076047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Robinier faux-acacia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1345.57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5</v>
      </c>
      <c r="B54" s="179">
        <f>'Données projet'!D62</f>
        <v>8</v>
      </c>
      <c r="C54" s="189">
        <v>20</v>
      </c>
      <c r="D54" s="177">
        <f>B54*C54</f>
        <v>160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10</v>
      </c>
      <c r="B55" s="179">
        <f>'Données projet'!D63</f>
        <v>37</v>
      </c>
      <c r="C55" s="189">
        <v>20</v>
      </c>
      <c r="D55" s="177">
        <f t="shared" ref="D55:D73" si="4">B55*C55</f>
        <v>740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15</v>
      </c>
      <c r="B56" s="179">
        <f>'Données projet'!D64</f>
        <v>29</v>
      </c>
      <c r="C56" s="189">
        <v>20</v>
      </c>
      <c r="D56" s="177">
        <f t="shared" si="4"/>
        <v>580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20</v>
      </c>
      <c r="B57" s="179">
        <f>'Données projet'!D65</f>
        <v>23</v>
      </c>
      <c r="C57" s="189">
        <v>20</v>
      </c>
      <c r="D57" s="177">
        <f t="shared" si="4"/>
        <v>460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25</v>
      </c>
      <c r="B58" s="179">
        <f>'Données projet'!D66</f>
        <v>18</v>
      </c>
      <c r="C58" s="189">
        <v>20</v>
      </c>
      <c r="D58" s="177">
        <f t="shared" si="4"/>
        <v>360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30</v>
      </c>
      <c r="B59" s="179">
        <f>'Données projet'!D67</f>
        <v>14</v>
      </c>
      <c r="C59" s="189">
        <v>20</v>
      </c>
      <c r="D59" s="177">
        <f t="shared" si="4"/>
        <v>280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35</v>
      </c>
      <c r="B60" s="179">
        <f>'Données projet'!D68</f>
        <v>11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40</v>
      </c>
      <c r="B61" s="179">
        <f>'Données projet'!D69</f>
        <v>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45</v>
      </c>
      <c r="B62" s="179">
        <f>'Données projet'!D70</f>
        <v>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2024-05-28T09:07:27Z</dcterms:modified>
</cp:coreProperties>
</file>