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4546af64a26a65e/Bureau/356/"/>
    </mc:Choice>
  </mc:AlternateContent>
  <xr:revisionPtr revIDLastSave="0" documentId="8_{8A6D1BC3-4478-4D21-82F0-DA5584F92A8C}" xr6:coauthVersionLast="47" xr6:coauthVersionMax="47" xr10:uidLastSave="{00000000-0000-0000-0000-000000000000}"/>
  <bookViews>
    <workbookView xWindow="-120" yWindow="-120" windowWidth="29040" windowHeight="1572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9" i="6" l="1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32" i="6"/>
  <c r="C133" i="6"/>
  <c r="C134" i="6"/>
  <c r="C135" i="6"/>
  <c r="C99" i="6"/>
  <c r="C100" i="6"/>
  <c r="C101" i="6"/>
  <c r="C102" i="6"/>
  <c r="C103" i="6"/>
  <c r="C104" i="6"/>
  <c r="C70" i="6"/>
  <c r="C71" i="6"/>
  <c r="C72" i="6"/>
  <c r="C73" i="6"/>
  <c r="F9" i="1" a="1"/>
  <c r="F9" i="1" s="1"/>
  <c r="F14" i="1" l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7" i="6" l="1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B11" i="4"/>
  <c r="B10" i="4"/>
  <c r="U14" i="6"/>
  <c r="V14" i="6" s="1"/>
  <c r="B9" i="4"/>
  <c r="U13" i="6"/>
  <c r="V13" i="6" s="1"/>
  <c r="D19" i="1"/>
  <c r="B14" i="4"/>
  <c r="P67" i="6" l="1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5" i="2"/>
  <c r="Y4" i="2"/>
  <c r="U4" i="2"/>
  <c r="V4" i="2"/>
  <c r="BQ4" i="2" l="1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DX5" i="2"/>
  <c r="CI5" i="2"/>
  <c r="X5" i="2"/>
  <c r="DC5" i="2"/>
  <c r="BN5" i="2"/>
  <c r="BM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BA5" i="2"/>
  <c r="V5" i="2"/>
  <c r="U5" i="2"/>
  <c r="A6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W6" i="2"/>
  <c r="DD6" i="2"/>
  <c r="CI6" i="2"/>
  <c r="X6" i="2"/>
  <c r="DC6" i="2"/>
  <c r="BM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HJ4" i="2"/>
  <c r="AA5" i="2"/>
  <c r="BS4" i="2"/>
  <c r="CN4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W7" i="2"/>
  <c r="CI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BS5" i="2"/>
  <c r="GO5" i="2"/>
  <c r="CN5" i="2"/>
  <c r="AB6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CH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EY6" i="2"/>
  <c r="DI6" i="2"/>
  <c r="FT6" i="2"/>
  <c r="AB7" i="2"/>
  <c r="AA7" i="2"/>
  <c r="Y8" i="2"/>
  <c r="U8" i="2"/>
  <c r="V8" i="2"/>
  <c r="A9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Z9" i="2"/>
  <c r="AC8" i="2"/>
  <c r="HG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Z10" i="2"/>
  <c r="AC9" i="2"/>
  <c r="EC11" i="2" l="1"/>
  <c r="EW11" i="2"/>
  <c r="EX11" i="2"/>
  <c r="FS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CM12" i="2"/>
  <c r="BQ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CK13" i="2"/>
  <c r="CL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Z13" i="2"/>
  <c r="AC12" i="2"/>
  <c r="HG14" i="2" l="1"/>
  <c r="EB14" i="2"/>
  <c r="HI14" i="2"/>
  <c r="FS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CH19" i="2"/>
  <c r="X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CR19" i="2"/>
  <c r="GO17" i="2"/>
  <c r="AB18" i="2"/>
  <c r="AA18" i="2"/>
  <c r="A20" i="2"/>
  <c r="Y19" i="2"/>
  <c r="V19" i="2"/>
  <c r="U19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CR20" i="2"/>
  <c r="ED18" i="2"/>
  <c r="EY18" i="2"/>
  <c r="FT18" i="2"/>
  <c r="DI18" i="2"/>
  <c r="GO18" i="2"/>
  <c r="CN18" i="2"/>
  <c r="HJ18" i="2"/>
  <c r="AA19" i="2"/>
  <c r="U20" i="2"/>
  <c r="V20" i="2"/>
  <c r="A21" i="2"/>
  <c r="Y20" i="2"/>
  <c r="AB19" i="2"/>
  <c r="Z19" i="2"/>
  <c r="AC18" i="2"/>
  <c r="EV20" i="2" l="1"/>
  <c r="FS20" i="2"/>
  <c r="EC20" i="2"/>
  <c r="HG20" i="2"/>
  <c r="EW20" i="2"/>
  <c r="HI20" i="2"/>
  <c r="EA20" i="2"/>
  <c r="EB20" i="2"/>
  <c r="EX20" i="2"/>
  <c r="GN20" i="2"/>
  <c r="DH20" i="2"/>
  <c r="DF20" i="2"/>
  <c r="DG20" i="2"/>
  <c r="FR20" i="2"/>
  <c r="FQ20" i="2"/>
  <c r="GL20" i="2"/>
  <c r="GM20" i="2"/>
  <c r="CM20" i="2"/>
  <c r="BR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DX21" i="2"/>
  <c r="CI21" i="2"/>
  <c r="BM21" i="2"/>
  <c r="X21" i="2"/>
  <c r="DC21" i="2"/>
  <c r="BN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BA21" i="2"/>
  <c r="FT19" i="2"/>
  <c r="AA20" i="2"/>
  <c r="A22" i="2"/>
  <c r="Y21" i="2"/>
  <c r="V21" i="2"/>
  <c r="U21" i="2"/>
  <c r="AB20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W22" i="2"/>
  <c r="DX22" i="2"/>
  <c r="EA22" i="2" s="1"/>
  <c r="CI22" i="2"/>
  <c r="BM22" i="2"/>
  <c r="X22" i="2"/>
  <c r="DC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DI20" i="2"/>
  <c r="GO20" i="2"/>
  <c r="ED20" i="2"/>
  <c r="AA21" i="2"/>
  <c r="AB21" i="2"/>
  <c r="A23" i="2"/>
  <c r="Y22" i="2"/>
  <c r="U22" i="2"/>
  <c r="V22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W23" i="2"/>
  <c r="DX23" i="2"/>
  <c r="CI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BB23" i="2"/>
  <c r="ED21" i="2"/>
  <c r="FT21" i="2"/>
  <c r="EY21" i="2"/>
  <c r="GO21" i="2"/>
  <c r="CN21" i="2"/>
  <c r="HJ21" i="2"/>
  <c r="AA22" i="2"/>
  <c r="AB22" i="2"/>
  <c r="A24" i="2"/>
  <c r="U23" i="2"/>
  <c r="V23" i="2"/>
  <c r="Y23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HJ22" i="2"/>
  <c r="AB23" i="2"/>
  <c r="AA23" i="2"/>
  <c r="A25" i="2"/>
  <c r="Y24" i="2"/>
  <c r="V24" i="2"/>
  <c r="U24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CI25" i="2"/>
  <c r="BM25" i="2"/>
  <c r="X25" i="2"/>
  <c r="ET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BA25" i="2"/>
  <c r="DI23" i="2"/>
  <c r="ED23" i="2"/>
  <c r="GO23" i="2"/>
  <c r="CN23" i="2"/>
  <c r="EY23" i="2"/>
  <c r="HJ23" i="2"/>
  <c r="FT23" i="2"/>
  <c r="AA24" i="2"/>
  <c r="AB24" i="2"/>
  <c r="V25" i="2"/>
  <c r="U25" i="2"/>
  <c r="Y25" i="2"/>
  <c r="A26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DY26" i="2"/>
  <c r="DD26" i="2"/>
  <c r="DC26" i="2"/>
  <c r="W26" i="2"/>
  <c r="X26" i="2"/>
  <c r="CI26" i="2"/>
  <c r="BM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FT24" i="2"/>
  <c r="EY24" i="2"/>
  <c r="CN24" i="2"/>
  <c r="ED24" i="2"/>
  <c r="DI24" i="2"/>
  <c r="GO24" i="2"/>
  <c r="HJ24" i="2"/>
  <c r="AA25" i="2"/>
  <c r="V26" i="2"/>
  <c r="A27" i="2"/>
  <c r="U26" i="2"/>
  <c r="Y26" i="2"/>
  <c r="AB25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X27" i="2"/>
  <c r="CH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DI25" i="2"/>
  <c r="EY25" i="2"/>
  <c r="HJ25" i="2"/>
  <c r="ED25" i="2"/>
  <c r="GO25" i="2"/>
  <c r="CN25" i="2"/>
  <c r="FT25" i="2"/>
  <c r="AB26" i="2"/>
  <c r="AA26" i="2"/>
  <c r="V27" i="2"/>
  <c r="U27" i="2"/>
  <c r="A28" i="2"/>
  <c r="Y27" i="2"/>
  <c r="Z26" i="2"/>
  <c r="AC25" i="2"/>
  <c r="FS27" i="2" l="1"/>
  <c r="HI27" i="2"/>
  <c r="EC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BA28" i="2"/>
  <c r="DI26" i="2"/>
  <c r="CN26" i="2"/>
  <c r="FT26" i="2"/>
  <c r="GO26" i="2"/>
  <c r="ED26" i="2"/>
  <c r="EY26" i="2"/>
  <c r="HJ26" i="2"/>
  <c r="AB27" i="2"/>
  <c r="Y28" i="2"/>
  <c r="U28" i="2"/>
  <c r="V28" i="2"/>
  <c r="A29" i="2"/>
  <c r="AA27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CI29" i="2"/>
  <c r="BM29" i="2"/>
  <c r="DX29" i="2"/>
  <c r="X29" i="2"/>
  <c r="DC29" i="2"/>
  <c r="BN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EY27" i="2"/>
  <c r="CN27" i="2"/>
  <c r="HJ27" i="2"/>
  <c r="ED27" i="2"/>
  <c r="DI27" i="2"/>
  <c r="FT27" i="2"/>
  <c r="AA28" i="2"/>
  <c r="AB28" i="2"/>
  <c r="Y29" i="2"/>
  <c r="V29" i="2"/>
  <c r="A30" i="2"/>
  <c r="U29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W30" i="2"/>
  <c r="DC30" i="2"/>
  <c r="CI30" i="2"/>
  <c r="BM30" i="2"/>
  <c r="X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HJ28" i="2"/>
  <c r="ED28" i="2"/>
  <c r="CN28" i="2"/>
  <c r="FT28" i="2"/>
  <c r="DI28" i="2"/>
  <c r="GO28" i="2"/>
  <c r="EY28" i="2"/>
  <c r="AB29" i="2"/>
  <c r="Y30" i="2"/>
  <c r="U30" i="2"/>
  <c r="V30" i="2"/>
  <c r="A31" i="2"/>
  <c r="AA29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W31" i="2"/>
  <c r="FO31" i="2"/>
  <c r="DD31" i="2"/>
  <c r="BM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GO29" i="2"/>
  <c r="FT29" i="2"/>
  <c r="HJ29" i="2"/>
  <c r="EY29" i="2"/>
  <c r="CN29" i="2"/>
  <c r="ED29" i="2"/>
  <c r="AA30" i="2"/>
  <c r="AB30" i="2"/>
  <c r="A32" i="2"/>
  <c r="Y31" i="2"/>
  <c r="U31" i="2"/>
  <c r="V31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CH32" i="2"/>
  <c r="BN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ED30" i="2"/>
  <c r="EY30" i="2"/>
  <c r="FT30" i="2"/>
  <c r="DI30" i="2"/>
  <c r="AB31" i="2"/>
  <c r="Y32" i="2"/>
  <c r="U32" i="2"/>
  <c r="V32" i="2"/>
  <c r="A33" i="2"/>
  <c r="AA31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CI33" i="2"/>
  <c r="BM33" i="2"/>
  <c r="X33" i="2"/>
  <c r="ES33" i="2"/>
  <c r="DX33" i="2"/>
  <c r="EA33" i="2" s="1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DI31" i="2"/>
  <c r="GO31" i="2"/>
  <c r="HJ31" i="2"/>
  <c r="EY31" i="2"/>
  <c r="ED31" i="2"/>
  <c r="CN31" i="2"/>
  <c r="AB32" i="2"/>
  <c r="AA32" i="2"/>
  <c r="Y33" i="2"/>
  <c r="U33" i="2"/>
  <c r="A34" i="2"/>
  <c r="V33" i="2"/>
  <c r="J6" i="4" s="1"/>
  <c r="Z32" i="2"/>
  <c r="AC31" i="2"/>
  <c r="EV33" i="2" l="1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DC34" i="2"/>
  <c r="W34" i="2"/>
  <c r="X34" i="2"/>
  <c r="ES34" i="2"/>
  <c r="DX34" i="2"/>
  <c r="FO34" i="2"/>
  <c r="CI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A33" i="2"/>
  <c r="K6" i="4"/>
  <c r="A35" i="2"/>
  <c r="Y34" i="2"/>
  <c r="U34" i="2"/>
  <c r="V34" i="2"/>
  <c r="AB33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X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Y35" i="2"/>
  <c r="V35" i="2"/>
  <c r="A36" i="2"/>
  <c r="U35" i="2"/>
  <c r="Z34" i="2"/>
  <c r="AC33" i="2"/>
  <c r="H6" i="4" s="1"/>
  <c r="CM35" i="2" l="1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EY34" i="2"/>
  <c r="ED34" i="2"/>
  <c r="CN34" i="2"/>
  <c r="DI34" i="2"/>
  <c r="AA35" i="2"/>
  <c r="Y36" i="2"/>
  <c r="A37" i="2"/>
  <c r="U36" i="2"/>
  <c r="V36" i="2"/>
  <c r="AB35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DX37" i="2"/>
  <c r="CI37" i="2"/>
  <c r="BM37" i="2"/>
  <c r="X37" i="2"/>
  <c r="DC37" i="2"/>
  <c r="BN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ED35" i="2"/>
  <c r="HJ35" i="2"/>
  <c r="CN35" i="2"/>
  <c r="GO35" i="2"/>
  <c r="DI35" i="2"/>
  <c r="EY35" i="2"/>
  <c r="FT35" i="2"/>
  <c r="AA36" i="2"/>
  <c r="A38" i="2"/>
  <c r="U37" i="2"/>
  <c r="Y37" i="2"/>
  <c r="V37" i="2"/>
  <c r="AB36" i="2"/>
  <c r="I6" i="4"/>
  <c r="Z36" i="2"/>
  <c r="AC35" i="2"/>
  <c r="EA37" i="2" l="1"/>
  <c r="HG37" i="2"/>
  <c r="HI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W38" i="2"/>
  <c r="DD38" i="2"/>
  <c r="CI38" i="2"/>
  <c r="BM38" i="2"/>
  <c r="X38" i="2"/>
  <c r="DC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CR38" i="2"/>
  <c r="DI36" i="2"/>
  <c r="ED36" i="2"/>
  <c r="AA37" i="2"/>
  <c r="AB37" i="2"/>
  <c r="U38" i="2"/>
  <c r="V38" i="2"/>
  <c r="A39" i="2"/>
  <c r="Y38" i="2"/>
  <c r="Z37" i="2"/>
  <c r="AC36" i="2"/>
  <c r="HG38" i="2" l="1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W39" i="2"/>
  <c r="CI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ED37" i="2"/>
  <c r="DI37" i="2"/>
  <c r="EY37" i="2"/>
  <c r="AA38" i="2"/>
  <c r="A40" i="2"/>
  <c r="U39" i="2"/>
  <c r="V39" i="2"/>
  <c r="Y39" i="2"/>
  <c r="AB38" i="2"/>
  <c r="Z38" i="2"/>
  <c r="AC37" i="2"/>
  <c r="EX39" i="2" l="1"/>
  <c r="HI39" i="2"/>
  <c r="FS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BA40" i="2"/>
  <c r="EY38" i="2"/>
  <c r="DI38" i="2"/>
  <c r="CN38" i="2"/>
  <c r="GO38" i="2"/>
  <c r="ED38" i="2"/>
  <c r="FT38" i="2"/>
  <c r="HJ38" i="2"/>
  <c r="AA39" i="2"/>
  <c r="Y40" i="2"/>
  <c r="U40" i="2"/>
  <c r="V40" i="2"/>
  <c r="A41" i="2"/>
  <c r="AB39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CI41" i="2"/>
  <c r="BM41" i="2"/>
  <c r="GI41" i="2"/>
  <c r="X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FT39" i="2"/>
  <c r="CN39" i="2"/>
  <c r="DI39" i="2"/>
  <c r="ED39" i="2"/>
  <c r="GO39" i="2"/>
  <c r="EY39" i="2"/>
  <c r="HJ39" i="2"/>
  <c r="AA40" i="2"/>
  <c r="AB40" i="2"/>
  <c r="Y41" i="2"/>
  <c r="U41" i="2"/>
  <c r="V41" i="2"/>
  <c r="A42" i="2"/>
  <c r="Z40" i="2"/>
  <c r="AC39" i="2"/>
  <c r="HG41" i="2" l="1"/>
  <c r="HI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DC42" i="2"/>
  <c r="W42" i="2"/>
  <c r="X42" i="2"/>
  <c r="DD42" i="2"/>
  <c r="BM42" i="2"/>
  <c r="CI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ED40" i="2"/>
  <c r="FT40" i="2"/>
  <c r="HJ40" i="2"/>
  <c r="CN40" i="2"/>
  <c r="GO40" i="2"/>
  <c r="EY40" i="2"/>
  <c r="DI40" i="2"/>
  <c r="Y42" i="2"/>
  <c r="U42" i="2"/>
  <c r="V42" i="2"/>
  <c r="A43" i="2"/>
  <c r="AB41" i="2"/>
  <c r="AA41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ED41" i="2"/>
  <c r="DI41" i="2"/>
  <c r="HJ41" i="2"/>
  <c r="FT41" i="2"/>
  <c r="AB42" i="2"/>
  <c r="V43" i="2"/>
  <c r="U43" i="2"/>
  <c r="A44" i="2"/>
  <c r="Y43" i="2"/>
  <c r="AA42" i="2"/>
  <c r="Z42" i="2"/>
  <c r="AC41" i="2"/>
  <c r="HG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CM43" i="2"/>
  <c r="BP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EY42" i="2"/>
  <c r="AA43" i="2"/>
  <c r="V44" i="2"/>
  <c r="A45" i="2"/>
  <c r="U44" i="2"/>
  <c r="Y44" i="2"/>
  <c r="AB43" i="2"/>
  <c r="Z43" i="2"/>
  <c r="AC42" i="2"/>
  <c r="HH44" i="2" l="1"/>
  <c r="EC44" i="2"/>
  <c r="HG44" i="2"/>
  <c r="EW44" i="2"/>
  <c r="HI44" i="2"/>
  <c r="EB44" i="2"/>
  <c r="EX44" i="2"/>
  <c r="EA44" i="2"/>
  <c r="EV44" i="2"/>
  <c r="GN44" i="2"/>
  <c r="DF44" i="2"/>
  <c r="DG44" i="2"/>
  <c r="DH44" i="2"/>
  <c r="FR44" i="2"/>
  <c r="FQ44" i="2"/>
  <c r="GL44" i="2"/>
  <c r="GM44" i="2"/>
  <c r="CM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CI45" i="2"/>
  <c r="BM45" i="2"/>
  <c r="X45" i="2"/>
  <c r="HD45" i="2"/>
  <c r="HG45" i="2" s="1"/>
  <c r="DC45" i="2"/>
  <c r="BN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EY43" i="2"/>
  <c r="ED43" i="2"/>
  <c r="DI43" i="2"/>
  <c r="CN43" i="2"/>
  <c r="GO43" i="2"/>
  <c r="HJ43" i="2"/>
  <c r="FT43" i="2"/>
  <c r="AB44" i="2"/>
  <c r="U45" i="2"/>
  <c r="V45" i="2"/>
  <c r="A46" i="2"/>
  <c r="Y45" i="2"/>
  <c r="AA44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W46" i="2"/>
  <c r="DC46" i="2"/>
  <c r="CI46" i="2"/>
  <c r="BM46" i="2"/>
  <c r="X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CN44" i="2"/>
  <c r="ED44" i="2"/>
  <c r="AB45" i="2"/>
  <c r="AA45" i="2"/>
  <c r="A47" i="2"/>
  <c r="Y46" i="2"/>
  <c r="U46" i="2"/>
  <c r="V46" i="2"/>
  <c r="Z45" i="2"/>
  <c r="AC44" i="2"/>
  <c r="HG46" i="2" l="1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W47" i="2"/>
  <c r="BM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FT45" i="2"/>
  <c r="EY45" i="2"/>
  <c r="GO45" i="2"/>
  <c r="CN45" i="2"/>
  <c r="HJ45" i="2"/>
  <c r="DI45" i="2"/>
  <c r="A48" i="2"/>
  <c r="Y47" i="2"/>
  <c r="U47" i="2"/>
  <c r="V47" i="2"/>
  <c r="AB46" i="2"/>
  <c r="AA46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CH48" i="2"/>
  <c r="BN48" i="2"/>
  <c r="DD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BA48" i="2"/>
  <c r="DI46" i="2"/>
  <c r="FT46" i="2"/>
  <c r="ED46" i="2"/>
  <c r="CN46" i="2"/>
  <c r="EY46" i="2"/>
  <c r="GO46" i="2"/>
  <c r="AA47" i="2"/>
  <c r="AB47" i="2"/>
  <c r="Y48" i="2"/>
  <c r="U48" i="2"/>
  <c r="V48" i="2"/>
  <c r="A49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CI49" i="2"/>
  <c r="BM49" i="2"/>
  <c r="X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GO47" i="2"/>
  <c r="EY47" i="2"/>
  <c r="CN47" i="2"/>
  <c r="FT47" i="2"/>
  <c r="DI47" i="2"/>
  <c r="AB48" i="2"/>
  <c r="V49" i="2"/>
  <c r="A50" i="2"/>
  <c r="Y49" i="2"/>
  <c r="U49" i="2"/>
  <c r="AA48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ES50" i="2"/>
  <c r="DX50" i="2"/>
  <c r="DC50" i="2"/>
  <c r="W50" i="2"/>
  <c r="DY50" i="2"/>
  <c r="X50" i="2"/>
  <c r="BM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CN48" i="2"/>
  <c r="FT48" i="2"/>
  <c r="GO48" i="2"/>
  <c r="HJ48" i="2"/>
  <c r="ED48" i="2"/>
  <c r="DI48" i="2"/>
  <c r="EY48" i="2"/>
  <c r="AB49" i="2"/>
  <c r="AA49" i="2"/>
  <c r="Y50" i="2"/>
  <c r="U50" i="2"/>
  <c r="V50" i="2"/>
  <c r="A51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CH51" i="2"/>
  <c r="X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DI49" i="2"/>
  <c r="HJ49" i="2"/>
  <c r="FT49" i="2"/>
  <c r="EY49" i="2"/>
  <c r="ED49" i="2"/>
  <c r="AB50" i="2"/>
  <c r="V51" i="2"/>
  <c r="U51" i="2"/>
  <c r="A52" i="2"/>
  <c r="Y51" i="2"/>
  <c r="AA50" i="2"/>
  <c r="Z50" i="2"/>
  <c r="AC49" i="2"/>
  <c r="HI51" i="2" l="1"/>
  <c r="FS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EY50" i="2"/>
  <c r="FT50" i="2"/>
  <c r="CN50" i="2"/>
  <c r="DI50" i="2"/>
  <c r="GO50" i="2"/>
  <c r="ED50" i="2"/>
  <c r="HJ50" i="2"/>
  <c r="AA51" i="2"/>
  <c r="U52" i="2"/>
  <c r="V52" i="2"/>
  <c r="Y52" i="2"/>
  <c r="A53" i="2"/>
  <c r="AB51" i="2"/>
  <c r="Z51" i="2"/>
  <c r="AC50" i="2"/>
  <c r="EB52" i="2" l="1"/>
  <c r="HI52" i="2"/>
  <c r="EX52" i="2"/>
  <c r="EC52" i="2"/>
  <c r="HG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DX53" i="2"/>
  <c r="CI53" i="2"/>
  <c r="BM53" i="2"/>
  <c r="X53" i="2"/>
  <c r="DC53" i="2"/>
  <c r="BN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CR53" i="2"/>
  <c r="HJ51" i="2"/>
  <c r="DI51" i="2"/>
  <c r="EY51" i="2"/>
  <c r="ED51" i="2"/>
  <c r="GO51" i="2"/>
  <c r="CN51" i="2"/>
  <c r="FT51" i="2"/>
  <c r="AA52" i="2"/>
  <c r="AB52" i="2"/>
  <c r="Y53" i="2"/>
  <c r="U53" i="2"/>
  <c r="A54" i="2"/>
  <c r="V53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CM53" i="2"/>
  <c r="BQ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W54" i="2"/>
  <c r="DX54" i="2"/>
  <c r="CI54" i="2"/>
  <c r="BM54" i="2"/>
  <c r="X54" i="2"/>
  <c r="DC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CN52" i="2"/>
  <c r="GO52" i="2"/>
  <c r="EY52" i="2"/>
  <c r="DI52" i="2"/>
  <c r="HJ52" i="2"/>
  <c r="AB53" i="2"/>
  <c r="AA53" i="2"/>
  <c r="A55" i="2"/>
  <c r="Y54" i="2"/>
  <c r="U54" i="2"/>
  <c r="V54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W55" i="2"/>
  <c r="DX55" i="2"/>
  <c r="CI55" i="2"/>
  <c r="BM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CN53" i="2"/>
  <c r="ED53" i="2"/>
  <c r="DI53" i="2"/>
  <c r="GO53" i="2"/>
  <c r="AA54" i="2"/>
  <c r="A56" i="2"/>
  <c r="Y55" i="2"/>
  <c r="V55" i="2"/>
  <c r="U55" i="2"/>
  <c r="AB54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BA56" i="2"/>
  <c r="FT54" i="2"/>
  <c r="EY54" i="2"/>
  <c r="AA55" i="2"/>
  <c r="Y56" i="2"/>
  <c r="A57" i="2"/>
  <c r="U56" i="2"/>
  <c r="V56" i="2"/>
  <c r="AB55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CI57" i="2"/>
  <c r="BM57" i="2"/>
  <c r="X57" i="2"/>
  <c r="ET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FT55" i="2"/>
  <c r="DI55" i="2"/>
  <c r="AA56" i="2"/>
  <c r="A58" i="2"/>
  <c r="V57" i="2"/>
  <c r="Y57" i="2"/>
  <c r="U57" i="2"/>
  <c r="AB56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DD58" i="2"/>
  <c r="DC58" i="2"/>
  <c r="W58" i="2"/>
  <c r="X58" i="2"/>
  <c r="DY58" i="2"/>
  <c r="CI58" i="2"/>
  <c r="BM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CR58" i="2"/>
  <c r="GO56" i="2"/>
  <c r="FT56" i="2"/>
  <c r="ED56" i="2"/>
  <c r="CN56" i="2"/>
  <c r="EY56" i="2"/>
  <c r="HJ56" i="2"/>
  <c r="DI56" i="2"/>
  <c r="AA57" i="2"/>
  <c r="AB57" i="2"/>
  <c r="V58" i="2"/>
  <c r="U58" i="2"/>
  <c r="A59" i="2"/>
  <c r="Y58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X59" i="2"/>
  <c r="DX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HJ57" i="2"/>
  <c r="EY57" i="2"/>
  <c r="CN57" i="2"/>
  <c r="AB58" i="2"/>
  <c r="AA58" i="2"/>
  <c r="A60" i="2"/>
  <c r="Y59" i="2"/>
  <c r="U59" i="2"/>
  <c r="V59" i="2"/>
  <c r="Z58" i="2"/>
  <c r="AC57" i="2"/>
  <c r="EB59" i="2" l="1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DI58" i="2"/>
  <c r="GO58" i="2"/>
  <c r="FT58" i="2"/>
  <c r="HJ58" i="2"/>
  <c r="AA59" i="2"/>
  <c r="U60" i="2"/>
  <c r="V60" i="2"/>
  <c r="A61" i="2"/>
  <c r="Y60" i="2"/>
  <c r="AB59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CI61" i="2"/>
  <c r="BM61" i="2"/>
  <c r="DX61" i="2"/>
  <c r="X61" i="2"/>
  <c r="DC61" i="2"/>
  <c r="BN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EY59" i="2"/>
  <c r="HJ59" i="2"/>
  <c r="FT59" i="2"/>
  <c r="CN59" i="2"/>
  <c r="AB60" i="2"/>
  <c r="AA60" i="2"/>
  <c r="Y61" i="2"/>
  <c r="V61" i="2"/>
  <c r="A62" i="2"/>
  <c r="U61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W62" i="2"/>
  <c r="DC62" i="2"/>
  <c r="CI62" i="2"/>
  <c r="BM62" i="2"/>
  <c r="X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CN60" i="2"/>
  <c r="FT60" i="2"/>
  <c r="DI60" i="2"/>
  <c r="ED60" i="2"/>
  <c r="AA61" i="2"/>
  <c r="U62" i="2"/>
  <c r="V62" i="2"/>
  <c r="A63" i="2"/>
  <c r="Y62" i="2"/>
  <c r="AB61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W63" i="2"/>
  <c r="DD63" i="2"/>
  <c r="CI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DI61" i="2"/>
  <c r="CN61" i="2"/>
  <c r="HJ61" i="2"/>
  <c r="AA62" i="2"/>
  <c r="AB62" i="2"/>
  <c r="V63" i="2"/>
  <c r="U63" i="2"/>
  <c r="A64" i="2"/>
  <c r="Y63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CH64" i="2"/>
  <c r="BN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BA64" i="2"/>
  <c r="FT62" i="2"/>
  <c r="AA63" i="2"/>
  <c r="V64" i="2"/>
  <c r="U64" i="2"/>
  <c r="Y64" i="2"/>
  <c r="A65" i="2"/>
  <c r="AB63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DY65" i="2"/>
  <c r="CI65" i="2"/>
  <c r="BM65" i="2"/>
  <c r="X65" i="2"/>
  <c r="ES65" i="2"/>
  <c r="DX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FT63" i="2"/>
  <c r="EY63" i="2"/>
  <c r="ED63" i="2"/>
  <c r="CN63" i="2"/>
  <c r="HJ63" i="2"/>
  <c r="GO63" i="2"/>
  <c r="DI63" i="2"/>
  <c r="AB64" i="2"/>
  <c r="AA64" i="2"/>
  <c r="A66" i="2"/>
  <c r="Y65" i="2"/>
  <c r="V65" i="2"/>
  <c r="U65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DY66" i="2"/>
  <c r="DC66" i="2"/>
  <c r="W66" i="2"/>
  <c r="FO66" i="2"/>
  <c r="X66" i="2"/>
  <c r="ES66" i="2"/>
  <c r="DX66" i="2"/>
  <c r="CI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GO64" i="2"/>
  <c r="FT64" i="2"/>
  <c r="DI64" i="2"/>
  <c r="CN64" i="2"/>
  <c r="ED64" i="2"/>
  <c r="HJ64" i="2"/>
  <c r="EY64" i="2"/>
  <c r="A67" i="2"/>
  <c r="Y66" i="2"/>
  <c r="U66" i="2"/>
  <c r="V66" i="2"/>
  <c r="AB65" i="2"/>
  <c r="AA65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X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HJ65" i="2"/>
  <c r="ED65" i="2"/>
  <c r="CN65" i="2"/>
  <c r="DI65" i="2"/>
  <c r="FT65" i="2"/>
  <c r="EY65" i="2"/>
  <c r="AA66" i="2"/>
  <c r="AB66" i="2"/>
  <c r="A68" i="2"/>
  <c r="Y67" i="2"/>
  <c r="V67" i="2"/>
  <c r="U67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HJ66" i="2"/>
  <c r="A69" i="2"/>
  <c r="Y68" i="2"/>
  <c r="U68" i="2"/>
  <c r="V68" i="2"/>
  <c r="AB67" i="2"/>
  <c r="AA67" i="2"/>
  <c r="Z67" i="2"/>
  <c r="AC66" i="2"/>
  <c r="FS68" i="2" l="1"/>
  <c r="HI68" i="2"/>
  <c r="EX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DX69" i="2"/>
  <c r="CI69" i="2"/>
  <c r="BM69" i="2"/>
  <c r="X69" i="2"/>
  <c r="DC69" i="2"/>
  <c r="BN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ED67" i="2"/>
  <c r="AA68" i="2"/>
  <c r="AB68" i="2"/>
  <c r="U69" i="2"/>
  <c r="V69" i="2"/>
  <c r="A70" i="2"/>
  <c r="Y69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W70" i="2"/>
  <c r="DD70" i="2"/>
  <c r="CI70" i="2"/>
  <c r="BM70" i="2"/>
  <c r="X70" i="2"/>
  <c r="DC70" i="2"/>
  <c r="DX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CN68" i="2"/>
  <c r="ED68" i="2"/>
  <c r="DI68" i="2"/>
  <c r="FT68" i="2"/>
  <c r="GO68" i="2"/>
  <c r="A71" i="2"/>
  <c r="Y70" i="2"/>
  <c r="U70" i="2"/>
  <c r="V70" i="2"/>
  <c r="AB69" i="2"/>
  <c r="AA69" i="2"/>
  <c r="Z69" i="2"/>
  <c r="AC68" i="2"/>
  <c r="HI70" i="2" l="1"/>
  <c r="HG70" i="2"/>
  <c r="EB70" i="2"/>
  <c r="EC70" i="2"/>
  <c r="FS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W71" i="2"/>
  <c r="BM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HJ69" i="2"/>
  <c r="AA70" i="2"/>
  <c r="AB70" i="2"/>
  <c r="U71" i="2"/>
  <c r="V71" i="2"/>
  <c r="A72" i="2"/>
  <c r="Y71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BA72" i="2"/>
  <c r="HJ70" i="2"/>
  <c r="GO70" i="2"/>
  <c r="EY70" i="2"/>
  <c r="CN70" i="2"/>
  <c r="DI70" i="2"/>
  <c r="AB71" i="2"/>
  <c r="AA71" i="2"/>
  <c r="A73" i="2"/>
  <c r="Y72" i="2"/>
  <c r="U72" i="2"/>
  <c r="V72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CI73" i="2"/>
  <c r="BM73" i="2"/>
  <c r="X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CN71" i="2"/>
  <c r="ED71" i="2"/>
  <c r="FT71" i="2"/>
  <c r="AA72" i="2"/>
  <c r="Y73" i="2"/>
  <c r="U73" i="2"/>
  <c r="V73" i="2"/>
  <c r="A74" i="2"/>
  <c r="AB72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DC74" i="2"/>
  <c r="W74" i="2"/>
  <c r="X74" i="2"/>
  <c r="DD74" i="2"/>
  <c r="BM74" i="2"/>
  <c r="CI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GO72" i="2"/>
  <c r="AB73" i="2"/>
  <c r="AA73" i="2"/>
  <c r="Y74" i="2"/>
  <c r="U74" i="2"/>
  <c r="V74" i="2"/>
  <c r="A75" i="2"/>
  <c r="Z73" i="2"/>
  <c r="AC72" i="2"/>
  <c r="FS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X75" i="2"/>
  <c r="DD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DI73" i="2"/>
  <c r="EY73" i="2"/>
  <c r="ED73" i="2"/>
  <c r="GO73" i="2"/>
  <c r="FT73" i="2"/>
  <c r="AB74" i="2"/>
  <c r="AA74" i="2"/>
  <c r="V75" i="2"/>
  <c r="Y75" i="2"/>
  <c r="U75" i="2"/>
  <c r="A76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DI74" i="2"/>
  <c r="FT74" i="2"/>
  <c r="GO74" i="2"/>
  <c r="AB75" i="2"/>
  <c r="AA75" i="2"/>
  <c r="Y76" i="2"/>
  <c r="U76" i="2"/>
  <c r="V76" i="2"/>
  <c r="A77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CI77" i="2"/>
  <c r="BM77" i="2"/>
  <c r="DY77" i="2"/>
  <c r="X77" i="2"/>
  <c r="DC77" i="2"/>
  <c r="BN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DI75" i="2"/>
  <c r="EY75" i="2"/>
  <c r="HJ75" i="2"/>
  <c r="CN75" i="2"/>
  <c r="AB76" i="2"/>
  <c r="A78" i="2"/>
  <c r="Y77" i="2"/>
  <c r="U77" i="2"/>
  <c r="V77" i="2"/>
  <c r="AA76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W78" i="2"/>
  <c r="DY78" i="2"/>
  <c r="EB78" i="2" s="1"/>
  <c r="CI78" i="2"/>
  <c r="BM78" i="2"/>
  <c r="X78" i="2"/>
  <c r="DC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HJ76" i="2"/>
  <c r="FT76" i="2"/>
  <c r="AA77" i="2"/>
  <c r="AB77" i="2"/>
  <c r="U78" i="2"/>
  <c r="V78" i="2"/>
  <c r="A79" i="2"/>
  <c r="Y78" i="2"/>
  <c r="Z77" i="2"/>
  <c r="AC76" i="2"/>
  <c r="HI78" i="2" l="1"/>
  <c r="EV78" i="2"/>
  <c r="EC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W79" i="2"/>
  <c r="CI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FT77" i="2"/>
  <c r="ED77" i="2"/>
  <c r="GO77" i="2"/>
  <c r="AA78" i="2"/>
  <c r="Y79" i="2"/>
  <c r="A80" i="2"/>
  <c r="U79" i="2"/>
  <c r="V79" i="2"/>
  <c r="AB78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CH80" i="2"/>
  <c r="DD80" i="2"/>
  <c r="BN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DI78" i="2"/>
  <c r="ED78" i="2"/>
  <c r="CN78" i="2"/>
  <c r="EY78" i="2"/>
  <c r="AB79" i="2"/>
  <c r="A81" i="2"/>
  <c r="Y80" i="2"/>
  <c r="U80" i="2"/>
  <c r="V80" i="2"/>
  <c r="AA79" i="2"/>
  <c r="Z79" i="2"/>
  <c r="AC78" i="2"/>
  <c r="HG80" i="2" l="1"/>
  <c r="EC80" i="2"/>
  <c r="FS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DY81" i="2"/>
  <c r="CI81" i="2"/>
  <c r="BM81" i="2"/>
  <c r="X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A80" i="2"/>
  <c r="AB80" i="2"/>
  <c r="Y81" i="2"/>
  <c r="A82" i="2"/>
  <c r="U81" i="2"/>
  <c r="V81" i="2"/>
  <c r="Z80" i="2"/>
  <c r="AC79" i="2"/>
  <c r="EC81" i="2" l="1"/>
  <c r="HI81" i="2"/>
  <c r="EX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ES82" i="2"/>
  <c r="DX82" i="2"/>
  <c r="DC82" i="2"/>
  <c r="W82" i="2"/>
  <c r="X82" i="2"/>
  <c r="DY82" i="2"/>
  <c r="BM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CN80" i="2"/>
  <c r="ED80" i="2"/>
  <c r="GO80" i="2"/>
  <c r="FT80" i="2"/>
  <c r="DI80" i="2"/>
  <c r="HJ80" i="2"/>
  <c r="EY80" i="2"/>
  <c r="AA81" i="2"/>
  <c r="A83" i="2"/>
  <c r="Y82" i="2"/>
  <c r="V82" i="2"/>
  <c r="U82" i="2"/>
  <c r="AB81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CH83" i="2"/>
  <c r="X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EY81" i="2"/>
  <c r="AB82" i="2"/>
  <c r="AA82" i="2"/>
  <c r="U83" i="2"/>
  <c r="Y83" i="2"/>
  <c r="A84" i="2"/>
  <c r="V83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BA84" i="2"/>
  <c r="DI82" i="2"/>
  <c r="ED82" i="2"/>
  <c r="FT82" i="2"/>
  <c r="AB83" i="2"/>
  <c r="Y84" i="2"/>
  <c r="U84" i="2"/>
  <c r="A85" i="2"/>
  <c r="V84" i="2"/>
  <c r="AA83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DX85" i="2"/>
  <c r="CI85" i="2"/>
  <c r="BM85" i="2"/>
  <c r="X85" i="2"/>
  <c r="DC85" i="2"/>
  <c r="BN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ED83" i="2"/>
  <c r="DI83" i="2"/>
  <c r="FT83" i="2"/>
  <c r="AA84" i="2"/>
  <c r="AB84" i="2"/>
  <c r="A86" i="2"/>
  <c r="V85" i="2"/>
  <c r="Y85" i="2"/>
  <c r="U85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W86" i="2"/>
  <c r="DC86" i="2"/>
  <c r="DX86" i="2"/>
  <c r="CI86" i="2"/>
  <c r="BM86" i="2"/>
  <c r="X86" i="2"/>
  <c r="DD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ED84" i="2"/>
  <c r="DI84" i="2"/>
  <c r="HJ84" i="2"/>
  <c r="GO84" i="2"/>
  <c r="FT84" i="2"/>
  <c r="EY84" i="2"/>
  <c r="CN84" i="2"/>
  <c r="AA85" i="2"/>
  <c r="V86" i="2"/>
  <c r="U86" i="2"/>
  <c r="A87" i="2"/>
  <c r="Y86" i="2"/>
  <c r="AB85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W87" i="2"/>
  <c r="DX87" i="2"/>
  <c r="EA87" i="2" s="1"/>
  <c r="BM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FT85" i="2"/>
  <c r="GO85" i="2"/>
  <c r="HJ85" i="2"/>
  <c r="DI85" i="2"/>
  <c r="EY85" i="2"/>
  <c r="AB86" i="2"/>
  <c r="AA86" i="2"/>
  <c r="A88" i="2"/>
  <c r="V87" i="2"/>
  <c r="Y87" i="2"/>
  <c r="U87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BN88" i="2"/>
  <c r="CH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DI86" i="2"/>
  <c r="GO86" i="2"/>
  <c r="ED86" i="2"/>
  <c r="EY86" i="2"/>
  <c r="AA87" i="2"/>
  <c r="AB87" i="2"/>
  <c r="Y88" i="2"/>
  <c r="U88" i="2"/>
  <c r="V88" i="2"/>
  <c r="A89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CI89" i="2"/>
  <c r="BM89" i="2"/>
  <c r="X89" i="2"/>
  <c r="ET89" i="2"/>
  <c r="DY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EY87" i="2"/>
  <c r="DI87" i="2"/>
  <c r="AB88" i="2"/>
  <c r="AA88" i="2"/>
  <c r="Y89" i="2"/>
  <c r="U89" i="2"/>
  <c r="V89" i="2"/>
  <c r="A90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DD90" i="2"/>
  <c r="DC90" i="2"/>
  <c r="W90" i="2"/>
  <c r="X90" i="2"/>
  <c r="CI90" i="2"/>
  <c r="BM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EY88" i="2"/>
  <c r="ED88" i="2"/>
  <c r="GO88" i="2"/>
  <c r="DI88" i="2"/>
  <c r="A91" i="2"/>
  <c r="Y90" i="2"/>
  <c r="V90" i="2"/>
  <c r="U90" i="2"/>
  <c r="AB89" i="2"/>
  <c r="AA89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DX91" i="2"/>
  <c r="X91" i="2"/>
  <c r="CH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GO89" i="2"/>
  <c r="AA90" i="2"/>
  <c r="AB90" i="2"/>
  <c r="A92" i="2"/>
  <c r="Y91" i="2"/>
  <c r="V91" i="2"/>
  <c r="U91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CN90" i="2"/>
  <c r="HJ90" i="2"/>
  <c r="V92" i="2"/>
  <c r="A93" i="2"/>
  <c r="U92" i="2"/>
  <c r="Y92" i="2"/>
  <c r="AB91" i="2"/>
  <c r="AA91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CI93" i="2"/>
  <c r="BM93" i="2"/>
  <c r="DX93" i="2"/>
  <c r="X93" i="2"/>
  <c r="DC93" i="2"/>
  <c r="BN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EY91" i="2"/>
  <c r="AA92" i="2"/>
  <c r="A94" i="2"/>
  <c r="Y93" i="2"/>
  <c r="U93" i="2"/>
  <c r="V93" i="2"/>
  <c r="AB92" i="2"/>
  <c r="Z92" i="2"/>
  <c r="AC91" i="2"/>
  <c r="EC93" i="2" l="1"/>
  <c r="FS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W94" i="2"/>
  <c r="CI94" i="2"/>
  <c r="BM94" i="2"/>
  <c r="X94" i="2"/>
  <c r="DC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GO92" i="2"/>
  <c r="DI92" i="2"/>
  <c r="AB93" i="2"/>
  <c r="V94" i="2"/>
  <c r="A95" i="2"/>
  <c r="Y94" i="2"/>
  <c r="U94" i="2"/>
  <c r="AA93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W95" i="2"/>
  <c r="FO95" i="2"/>
  <c r="DD95" i="2"/>
  <c r="CI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ED93" i="2"/>
  <c r="HJ93" i="2"/>
  <c r="CN93" i="2"/>
  <c r="FT93" i="2"/>
  <c r="EY93" i="2"/>
  <c r="AA94" i="2"/>
  <c r="AB94" i="2"/>
  <c r="A96" i="2"/>
  <c r="Y95" i="2"/>
  <c r="U95" i="2"/>
  <c r="V95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CH96" i="2"/>
  <c r="BN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EY94" i="2"/>
  <c r="CN94" i="2"/>
  <c r="HJ94" i="2"/>
  <c r="GO94" i="2"/>
  <c r="A97" i="2"/>
  <c r="V96" i="2"/>
  <c r="Y96" i="2"/>
  <c r="U96" i="2"/>
  <c r="AA95" i="2"/>
  <c r="AB95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DY97" i="2"/>
  <c r="CI97" i="2"/>
  <c r="BM97" i="2"/>
  <c r="X97" i="2"/>
  <c r="ES97" i="2"/>
  <c r="DX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HJ95" i="2"/>
  <c r="EY95" i="2"/>
  <c r="AB96" i="2"/>
  <c r="AA96" i="2"/>
  <c r="A98" i="2"/>
  <c r="Y97" i="2"/>
  <c r="V97" i="2"/>
  <c r="U97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CM97" i="2"/>
  <c r="BR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DY98" i="2"/>
  <c r="DC98" i="2"/>
  <c r="W98" i="2"/>
  <c r="X98" i="2"/>
  <c r="ES98" i="2"/>
  <c r="DX98" i="2"/>
  <c r="CI98" i="2"/>
  <c r="FO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EY96" i="2"/>
  <c r="AB97" i="2"/>
  <c r="AA97" i="2"/>
  <c r="A99" i="2"/>
  <c r="Y98" i="2"/>
  <c r="U98" i="2"/>
  <c r="V98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X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ED97" i="2"/>
  <c r="DI97" i="2"/>
  <c r="FT97" i="2"/>
  <c r="CN97" i="2"/>
  <c r="HJ97" i="2"/>
  <c r="GO97" i="2"/>
  <c r="EY97" i="2"/>
  <c r="Y99" i="2"/>
  <c r="V99" i="2"/>
  <c r="A100" i="2"/>
  <c r="U99" i="2"/>
  <c r="AA98" i="2"/>
  <c r="AB98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EY98" i="2"/>
  <c r="ED98" i="2"/>
  <c r="AA99" i="2"/>
  <c r="V100" i="2"/>
  <c r="U100" i="2"/>
  <c r="A101" i="2"/>
  <c r="Y100" i="2"/>
  <c r="AB99" i="2"/>
  <c r="Z99" i="2"/>
  <c r="AC98" i="2"/>
  <c r="EV100" i="2" l="1"/>
  <c r="EW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DX101" i="2"/>
  <c r="CI101" i="2"/>
  <c r="BM101" i="2"/>
  <c r="X101" i="2"/>
  <c r="DD101" i="2"/>
  <c r="DC101" i="2"/>
  <c r="BN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CN99" i="2"/>
  <c r="GO99" i="2"/>
  <c r="ED99" i="2"/>
  <c r="EY99" i="2"/>
  <c r="FT99" i="2"/>
  <c r="DI99" i="2"/>
  <c r="AB100" i="2"/>
  <c r="AA100" i="2"/>
  <c r="A102" i="2"/>
  <c r="Y101" i="2"/>
  <c r="U101" i="2"/>
  <c r="V101" i="2"/>
  <c r="Z100" i="2"/>
  <c r="AC99" i="2"/>
  <c r="HI101" i="2" l="1"/>
  <c r="EC101" i="2"/>
  <c r="FS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W102" i="2"/>
  <c r="DC102" i="2"/>
  <c r="CI102" i="2"/>
  <c r="BM102" i="2"/>
  <c r="X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EY100" i="2"/>
  <c r="CN100" i="2"/>
  <c r="DI100" i="2"/>
  <c r="FT100" i="2"/>
  <c r="HJ100" i="2"/>
  <c r="ED100" i="2"/>
  <c r="GO100" i="2"/>
  <c r="A103" i="2"/>
  <c r="Y102" i="2"/>
  <c r="V102" i="2"/>
  <c r="U102" i="2"/>
  <c r="AB101" i="2"/>
  <c r="AA101" i="2"/>
  <c r="Z101" i="2"/>
  <c r="AC100" i="2"/>
  <c r="HI102" i="2" l="1"/>
  <c r="EX102" i="2"/>
  <c r="FS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W103" i="2"/>
  <c r="BM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DI101" i="2"/>
  <c r="ED101" i="2"/>
  <c r="U103" i="2"/>
  <c r="V103" i="2"/>
  <c r="Y103" i="2"/>
  <c r="A104" i="2"/>
  <c r="AB102" i="2"/>
  <c r="Z102" i="2"/>
  <c r="AC101" i="2"/>
  <c r="HI103" i="2" l="1"/>
  <c r="EC103" i="2"/>
  <c r="EX103" i="2"/>
  <c r="FS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DY104" i="2"/>
  <c r="DD104" i="2"/>
  <c r="CH104" i="2"/>
  <c r="BN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DI102" i="2"/>
  <c r="EY102" i="2"/>
  <c r="AB103" i="2"/>
  <c r="V104" i="2"/>
  <c r="A105" i="2"/>
  <c r="U104" i="2"/>
  <c r="Y104" i="2"/>
  <c r="Z103" i="2"/>
  <c r="AC102" i="2"/>
  <c r="EW104" i="2" l="1"/>
  <c r="HI104" i="2"/>
  <c r="EC104" i="2"/>
  <c r="EA104" i="2"/>
  <c r="FS104" i="2"/>
  <c r="EB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CI105" i="2"/>
  <c r="BM105" i="2"/>
  <c r="X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FT103" i="2"/>
  <c r="AB104" i="2"/>
  <c r="Y105" i="2"/>
  <c r="A106" i="2"/>
  <c r="U105" i="2"/>
  <c r="V105" i="2"/>
  <c r="AA104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DC106" i="2"/>
  <c r="W106" i="2"/>
  <c r="X106" i="2"/>
  <c r="BM106" i="2"/>
  <c r="CI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EY104" i="2"/>
  <c r="GO104" i="2"/>
  <c r="CN104" i="2"/>
  <c r="AA105" i="2"/>
  <c r="AB105" i="2"/>
  <c r="A107" i="2"/>
  <c r="Y106" i="2"/>
  <c r="U106" i="2"/>
  <c r="V106" i="2"/>
  <c r="Z105" i="2"/>
  <c r="AC104" i="2"/>
  <c r="HG106" i="2" l="1"/>
  <c r="EB106" i="2"/>
  <c r="HI106" i="2"/>
  <c r="FS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CN105" i="2"/>
  <c r="EY105" i="2"/>
  <c r="FT105" i="2"/>
  <c r="V107" i="2"/>
  <c r="U107" i="2"/>
  <c r="A108" i="2"/>
  <c r="Y107" i="2"/>
  <c r="AB106" i="2"/>
  <c r="AA106" i="2"/>
  <c r="Z106" i="2"/>
  <c r="AC105" i="2"/>
  <c r="EX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A107" i="2"/>
  <c r="AB107" i="2"/>
  <c r="Y108" i="2"/>
  <c r="U108" i="2"/>
  <c r="V108" i="2"/>
  <c r="A109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CI109" i="2"/>
  <c r="BM109" i="2"/>
  <c r="DY109" i="2"/>
  <c r="X109" i="2"/>
  <c r="DD109" i="2"/>
  <c r="DC109" i="2"/>
  <c r="BN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FT107" i="2"/>
  <c r="HJ107" i="2"/>
  <c r="CN107" i="2"/>
  <c r="DI107" i="2"/>
  <c r="EY107" i="2"/>
  <c r="GO107" i="2"/>
  <c r="ED107" i="2"/>
  <c r="Y109" i="2"/>
  <c r="U109" i="2"/>
  <c r="V109" i="2"/>
  <c r="A110" i="2"/>
  <c r="AB108" i="2"/>
  <c r="AA108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W110" i="2"/>
  <c r="DY110" i="2"/>
  <c r="CI110" i="2"/>
  <c r="BM110" i="2"/>
  <c r="X110" i="2"/>
  <c r="DC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CN108" i="2"/>
  <c r="AB109" i="2"/>
  <c r="AA109" i="2"/>
  <c r="U110" i="2"/>
  <c r="A111" i="2"/>
  <c r="Y110" i="2"/>
  <c r="V110" i="2"/>
  <c r="Z109" i="2"/>
  <c r="AC108" i="2"/>
  <c r="HG110" i="2" l="1"/>
  <c r="EB110" i="2"/>
  <c r="HI110" i="2"/>
  <c r="EX110" i="2"/>
  <c r="EC110" i="2"/>
  <c r="FS110" i="2"/>
  <c r="EV110" i="2"/>
  <c r="EW110" i="2"/>
  <c r="GN110" i="2"/>
  <c r="DG110" i="2"/>
  <c r="DF110" i="2"/>
  <c r="DH110" i="2"/>
  <c r="FQ110" i="2"/>
  <c r="FR110" i="2"/>
  <c r="GL110" i="2"/>
  <c r="GM110" i="2"/>
  <c r="EA110" i="2"/>
  <c r="CM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W111" i="2"/>
  <c r="CI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DI109" i="2"/>
  <c r="U111" i="2"/>
  <c r="V111" i="2"/>
  <c r="A112" i="2"/>
  <c r="Y111" i="2"/>
  <c r="AB110" i="2"/>
  <c r="AA110" i="2"/>
  <c r="Z110" i="2"/>
  <c r="AC109" i="2"/>
  <c r="FS111" i="2" l="1"/>
  <c r="EX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CH112" i="2"/>
  <c r="DD112" i="2"/>
  <c r="BN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GO110" i="2"/>
  <c r="CN110" i="2"/>
  <c r="DI110" i="2"/>
  <c r="FT110" i="2"/>
  <c r="AA111" i="2"/>
  <c r="Y112" i="2"/>
  <c r="U112" i="2"/>
  <c r="V112" i="2"/>
  <c r="A113" i="2"/>
  <c r="AB111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DY113" i="2"/>
  <c r="CI113" i="2"/>
  <c r="BM113" i="2"/>
  <c r="X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FT111" i="2"/>
  <c r="EY111" i="2"/>
  <c r="HJ111" i="2"/>
  <c r="ED111" i="2"/>
  <c r="CN111" i="2"/>
  <c r="AA112" i="2"/>
  <c r="AB112" i="2"/>
  <c r="V113" i="2"/>
  <c r="A114" i="2"/>
  <c r="Y113" i="2"/>
  <c r="U113" i="2"/>
  <c r="Z112" i="2"/>
  <c r="AC111" i="2"/>
  <c r="HG113" i="2" l="1"/>
  <c r="EB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ES114" i="2"/>
  <c r="DX114" i="2"/>
  <c r="DC114" i="2"/>
  <c r="W114" i="2"/>
  <c r="X114" i="2"/>
  <c r="DY114" i="2"/>
  <c r="BM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CN112" i="2"/>
  <c r="AA113" i="2"/>
  <c r="AB113" i="2"/>
  <c r="V114" i="2"/>
  <c r="A115" i="2"/>
  <c r="Y114" i="2"/>
  <c r="U114" i="2"/>
  <c r="Z113" i="2"/>
  <c r="AC112" i="2"/>
  <c r="EV114" i="2" l="1"/>
  <c r="HH114" i="2"/>
  <c r="HG114" i="2"/>
  <c r="EC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CH115" i="2"/>
  <c r="X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A114" i="2"/>
  <c r="AB114" i="2"/>
  <c r="A116" i="2"/>
  <c r="Y115" i="2"/>
  <c r="V115" i="2"/>
  <c r="U115" i="2"/>
  <c r="Z114" i="2"/>
  <c r="AC113" i="2"/>
  <c r="FS115" i="2" l="1"/>
  <c r="HI115" i="2"/>
  <c r="EC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DI114" i="2"/>
  <c r="ED114" i="2"/>
  <c r="EY114" i="2"/>
  <c r="AB115" i="2"/>
  <c r="U116" i="2"/>
  <c r="V116" i="2"/>
  <c r="A117" i="2"/>
  <c r="Y116" i="2"/>
  <c r="AA115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DX117" i="2"/>
  <c r="CI117" i="2"/>
  <c r="BM117" i="2"/>
  <c r="X117" i="2"/>
  <c r="DD117" i="2"/>
  <c r="DC117" i="2"/>
  <c r="BN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ED115" i="2"/>
  <c r="DI115" i="2"/>
  <c r="EY115" i="2"/>
  <c r="HJ115" i="2"/>
  <c r="GO115" i="2"/>
  <c r="FT115" i="2"/>
  <c r="CN115" i="2"/>
  <c r="AB116" i="2"/>
  <c r="AA116" i="2"/>
  <c r="A118" i="2"/>
  <c r="Y117" i="2"/>
  <c r="U117" i="2"/>
  <c r="V117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W118" i="2"/>
  <c r="DC118" i="2"/>
  <c r="DX118" i="2"/>
  <c r="CI118" i="2"/>
  <c r="BM118" i="2"/>
  <c r="X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CN116" i="2"/>
  <c r="GO116" i="2"/>
  <c r="DI116" i="2"/>
  <c r="AB117" i="2"/>
  <c r="V118" i="2"/>
  <c r="A119" i="2"/>
  <c r="Y118" i="2"/>
  <c r="U118" i="2"/>
  <c r="AA117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W119" i="2"/>
  <c r="DX119" i="2"/>
  <c r="CI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ED117" i="2"/>
  <c r="FT117" i="2"/>
  <c r="CN117" i="2"/>
  <c r="HJ117" i="2"/>
  <c r="AB118" i="2"/>
  <c r="AA118" i="2"/>
  <c r="V119" i="2"/>
  <c r="Y119" i="2"/>
  <c r="U119" i="2"/>
  <c r="A120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BN120" i="2"/>
  <c r="DD120" i="2"/>
  <c r="CH120" i="2"/>
  <c r="X120" i="2"/>
  <c r="W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HJ118" i="2"/>
  <c r="DI118" i="2"/>
  <c r="CN118" i="2"/>
  <c r="FT118" i="2"/>
  <c r="GO118" i="2"/>
  <c r="AA119" i="2"/>
  <c r="A121" i="2"/>
  <c r="Y120" i="2"/>
  <c r="U120" i="2"/>
  <c r="V120" i="2"/>
  <c r="AB119" i="2"/>
  <c r="Z119" i="2"/>
  <c r="AC118" i="2"/>
  <c r="FR120" i="2" l="1"/>
  <c r="FQ120" i="2"/>
  <c r="HI120" i="2"/>
  <c r="EC120" i="2"/>
  <c r="EA120" i="2"/>
  <c r="FS120" i="2"/>
  <c r="EB120" i="2"/>
  <c r="EW120" i="2"/>
  <c r="GN120" i="2"/>
  <c r="HG120" i="2"/>
  <c r="DG120" i="2"/>
  <c r="DF120" i="2"/>
  <c r="DH120" i="2"/>
  <c r="GL120" i="2"/>
  <c r="GM120" i="2"/>
  <c r="EV120" i="2"/>
  <c r="CM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CI121" i="2"/>
  <c r="BM121" i="2"/>
  <c r="X121" i="2"/>
  <c r="ET121" i="2"/>
  <c r="DY121" i="2"/>
  <c r="EB121" i="2" s="1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FT119" i="2"/>
  <c r="EY119" i="2"/>
  <c r="AA120" i="2"/>
  <c r="AB120" i="2"/>
  <c r="V121" i="2"/>
  <c r="Y121" i="2"/>
  <c r="U121" i="2"/>
  <c r="A122" i="2"/>
  <c r="Z120" i="2"/>
  <c r="AC119" i="2"/>
  <c r="FR121" i="2" l="1"/>
  <c r="EA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DC122" i="2"/>
  <c r="W122" i="2"/>
  <c r="X122" i="2"/>
  <c r="CI122" i="2"/>
  <c r="BM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EY120" i="2"/>
  <c r="HJ120" i="2"/>
  <c r="CN120" i="2"/>
  <c r="DI120" i="2"/>
  <c r="FT120" i="2"/>
  <c r="ED120" i="2"/>
  <c r="GO120" i="2"/>
  <c r="AB121" i="2"/>
  <c r="AA121" i="2"/>
  <c r="U122" i="2"/>
  <c r="V122" i="2"/>
  <c r="A123" i="2"/>
  <c r="Y122" i="2"/>
  <c r="Z121" i="2"/>
  <c r="AC120" i="2"/>
  <c r="HH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CH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FT121" i="2"/>
  <c r="HJ121" i="2"/>
  <c r="ED121" i="2"/>
  <c r="GO121" i="2"/>
  <c r="DI121" i="2"/>
  <c r="CN121" i="2"/>
  <c r="EY121" i="2"/>
  <c r="AB122" i="2"/>
  <c r="U123" i="2"/>
  <c r="A124" i="2"/>
  <c r="Y123" i="2"/>
  <c r="V123" i="2"/>
  <c r="AA122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DI122" i="2"/>
  <c r="HJ122" i="2"/>
  <c r="CN122" i="2"/>
  <c r="GO122" i="2"/>
  <c r="AA123" i="2"/>
  <c r="AB123" i="2"/>
  <c r="Y124" i="2"/>
  <c r="U124" i="2"/>
  <c r="V124" i="2"/>
  <c r="A125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CI125" i="2"/>
  <c r="BM125" i="2"/>
  <c r="DX125" i="2"/>
  <c r="X125" i="2"/>
  <c r="DD125" i="2"/>
  <c r="DC125" i="2"/>
  <c r="BN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A124" i="2"/>
  <c r="AB124" i="2"/>
  <c r="V125" i="2"/>
  <c r="A126" i="2"/>
  <c r="Y125" i="2"/>
  <c r="U125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W126" i="2"/>
  <c r="CI126" i="2"/>
  <c r="BM126" i="2"/>
  <c r="X126" i="2"/>
  <c r="DC126" i="2"/>
  <c r="DY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EY124" i="2"/>
  <c r="FT124" i="2"/>
  <c r="ED124" i="2"/>
  <c r="CN124" i="2"/>
  <c r="HJ124" i="2"/>
  <c r="GO124" i="2"/>
  <c r="AA125" i="2"/>
  <c r="V126" i="2"/>
  <c r="A127" i="2"/>
  <c r="Y126" i="2"/>
  <c r="U126" i="2"/>
  <c r="AB125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W127" i="2"/>
  <c r="BM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A126" i="2"/>
  <c r="AB126" i="2"/>
  <c r="A128" i="2"/>
  <c r="Y127" i="2"/>
  <c r="U127" i="2"/>
  <c r="V127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CH128" i="2"/>
  <c r="DD128" i="2"/>
  <c r="BN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DI126" i="2"/>
  <c r="HJ126" i="2"/>
  <c r="AA127" i="2"/>
  <c r="AB127" i="2"/>
  <c r="U128" i="2"/>
  <c r="Y128" i="2"/>
  <c r="V128" i="2"/>
  <c r="A129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DY129" i="2"/>
  <c r="CI129" i="2"/>
  <c r="BM129" i="2"/>
  <c r="X129" i="2"/>
  <c r="ES129" i="2"/>
  <c r="EV129" i="2" s="1"/>
  <c r="DX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HJ127" i="2"/>
  <c r="AA128" i="2"/>
  <c r="Y129" i="2"/>
  <c r="U129" i="2"/>
  <c r="V129" i="2"/>
  <c r="A130" i="2"/>
  <c r="AB128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DY130" i="2"/>
  <c r="EB130" i="2" s="1"/>
  <c r="DC130" i="2"/>
  <c r="W130" i="2"/>
  <c r="FO130" i="2"/>
  <c r="X130" i="2"/>
  <c r="ES130" i="2"/>
  <c r="DX130" i="2"/>
  <c r="CI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BB130" i="2"/>
  <c r="HJ128" i="2"/>
  <c r="AA129" i="2"/>
  <c r="AB129" i="2"/>
  <c r="A131" i="2"/>
  <c r="V130" i="2"/>
  <c r="Y130" i="2"/>
  <c r="U130" i="2"/>
  <c r="Z129" i="2"/>
  <c r="AC128" i="2"/>
  <c r="HH130" i="2" l="1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X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HJ129" i="2"/>
  <c r="GO129" i="2"/>
  <c r="FT129" i="2"/>
  <c r="EY129" i="2"/>
  <c r="CN129" i="2"/>
  <c r="AB130" i="2"/>
  <c r="V131" i="2"/>
  <c r="U131" i="2"/>
  <c r="A132" i="2"/>
  <c r="Y131" i="2"/>
  <c r="AA130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BA132" i="2"/>
  <c r="EY130" i="2"/>
  <c r="DI130" i="2"/>
  <c r="ED130" i="2"/>
  <c r="CN130" i="2"/>
  <c r="FT130" i="2"/>
  <c r="GO130" i="2"/>
  <c r="HJ130" i="2"/>
  <c r="AB131" i="2"/>
  <c r="A133" i="2"/>
  <c r="V132" i="2"/>
  <c r="Y132" i="2"/>
  <c r="U132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DX133" i="2"/>
  <c r="CI133" i="2"/>
  <c r="BM133" i="2"/>
  <c r="X133" i="2"/>
  <c r="DD133" i="2"/>
  <c r="DC133" i="2"/>
  <c r="BN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ED131" i="2"/>
  <c r="DI131" i="2"/>
  <c r="GO131" i="2"/>
  <c r="CN131" i="2"/>
  <c r="AB132" i="2"/>
  <c r="AA132" i="2"/>
  <c r="U133" i="2"/>
  <c r="A134" i="2"/>
  <c r="V133" i="2"/>
  <c r="Y133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W134" i="2"/>
  <c r="DC134" i="2"/>
  <c r="CI134" i="2"/>
  <c r="BM134" i="2"/>
  <c r="X134" i="2"/>
  <c r="DX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DI132" i="2"/>
  <c r="FT132" i="2"/>
  <c r="CN132" i="2"/>
  <c r="ED132" i="2"/>
  <c r="AA133" i="2"/>
  <c r="V134" i="2"/>
  <c r="U134" i="2"/>
  <c r="A135" i="2"/>
  <c r="Y134" i="2"/>
  <c r="AB133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W135" i="2"/>
  <c r="CI135" i="2"/>
  <c r="BM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HJ133" i="2"/>
  <c r="AB134" i="2"/>
  <c r="AA134" i="2"/>
  <c r="U135" i="2"/>
  <c r="V135" i="2"/>
  <c r="Y135" i="2"/>
  <c r="A136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CH136" i="2"/>
  <c r="BN136" i="2"/>
  <c r="DY136" i="2"/>
  <c r="DD136" i="2"/>
  <c r="X136" i="2"/>
  <c r="W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HJ134" i="2"/>
  <c r="DI134" i="2"/>
  <c r="EY134" i="2"/>
  <c r="ED134" i="2"/>
  <c r="FT134" i="2"/>
  <c r="GO134" i="2"/>
  <c r="CN134" i="2"/>
  <c r="AB135" i="2"/>
  <c r="AA135" i="2"/>
  <c r="Y136" i="2"/>
  <c r="A137" i="2"/>
  <c r="U136" i="2"/>
  <c r="V136" i="2"/>
  <c r="Z135" i="2"/>
  <c r="AC134" i="2"/>
  <c r="HI136" i="2" l="1"/>
  <c r="EX136" i="2"/>
  <c r="EC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CI137" i="2"/>
  <c r="BM137" i="2"/>
  <c r="X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138" i="2"/>
  <c r="Y137" i="2"/>
  <c r="U137" i="2"/>
  <c r="V137" i="2"/>
  <c r="AA136" i="2"/>
  <c r="AB136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A137" i="2"/>
  <c r="Y138" i="2"/>
  <c r="U138" i="2"/>
  <c r="V138" i="2"/>
  <c r="A139" i="2"/>
  <c r="AB137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DX139" i="2"/>
  <c r="W139" i="2"/>
  <c r="CH139" i="2"/>
  <c r="X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FT137" i="2"/>
  <c r="GO137" i="2"/>
  <c r="ED137" i="2"/>
  <c r="AA138" i="2"/>
  <c r="AB138" i="2"/>
  <c r="V139" i="2"/>
  <c r="U139" i="2"/>
  <c r="A140" i="2"/>
  <c r="Y139" i="2"/>
  <c r="Z138" i="2"/>
  <c r="AC137" i="2"/>
  <c r="FS139" i="2" l="1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BA140" i="2"/>
  <c r="ED138" i="2"/>
  <c r="GO138" i="2"/>
  <c r="FT138" i="2"/>
  <c r="DI138" i="2"/>
  <c r="HJ138" i="2"/>
  <c r="CN138" i="2"/>
  <c r="AA139" i="2"/>
  <c r="AB139" i="2"/>
  <c r="A141" i="2"/>
  <c r="U140" i="2"/>
  <c r="V140" i="2"/>
  <c r="Y140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DX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FT139" i="2"/>
  <c r="ED139" i="2"/>
  <c r="EY139" i="2"/>
  <c r="AA140" i="2"/>
  <c r="A142" i="2"/>
  <c r="Y141" i="2"/>
  <c r="U141" i="2"/>
  <c r="V141" i="2"/>
  <c r="AB140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BB142" i="2"/>
  <c r="AA141" i="2"/>
  <c r="AB141" i="2"/>
  <c r="U142" i="2"/>
  <c r="V142" i="2"/>
  <c r="A143" i="2"/>
  <c r="Y142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CI143" i="2"/>
  <c r="BM143" i="2"/>
  <c r="CH143" i="2"/>
  <c r="W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ED141" i="2"/>
  <c r="CN141" i="2"/>
  <c r="HJ141" i="2"/>
  <c r="EY141" i="2"/>
  <c r="FT141" i="2"/>
  <c r="GO141" i="2"/>
  <c r="DI141" i="2"/>
  <c r="AB142" i="2"/>
  <c r="U143" i="2"/>
  <c r="V143" i="2"/>
  <c r="Y143" i="2"/>
  <c r="A144" i="2"/>
  <c r="AA142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FT142" i="2"/>
  <c r="CN142" i="2"/>
  <c r="ED142" i="2"/>
  <c r="EY142" i="2"/>
  <c r="DI142" i="2"/>
  <c r="GO142" i="2"/>
  <c r="HJ142" i="2"/>
  <c r="AA143" i="2"/>
  <c r="AB143" i="2"/>
  <c r="A145" i="2"/>
  <c r="Y144" i="2"/>
  <c r="U144" i="2"/>
  <c r="V144" i="2"/>
  <c r="Z143" i="2"/>
  <c r="AC142" i="2"/>
  <c r="FR144" i="2" l="1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ES145" i="2"/>
  <c r="BN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GO143" i="2"/>
  <c r="EY143" i="2"/>
  <c r="ED143" i="2"/>
  <c r="DI143" i="2"/>
  <c r="AA144" i="2"/>
  <c r="AB144" i="2"/>
  <c r="A146" i="2"/>
  <c r="Y145" i="2"/>
  <c r="U145" i="2"/>
  <c r="V145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CI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BB146" i="2"/>
  <c r="GO144" i="2"/>
  <c r="CN144" i="2"/>
  <c r="EY144" i="2"/>
  <c r="HJ144" i="2"/>
  <c r="FT144" i="2"/>
  <c r="AA145" i="2"/>
  <c r="V146" i="2"/>
  <c r="Y146" i="2"/>
  <c r="U146" i="2"/>
  <c r="A147" i="2"/>
  <c r="AB145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W147" i="2"/>
  <c r="GJ147" i="2"/>
  <c r="CH147" i="2"/>
  <c r="X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CN145" i="2"/>
  <c r="GO145" i="2"/>
  <c r="FT145" i="2"/>
  <c r="HJ145" i="2"/>
  <c r="EY145" i="2"/>
  <c r="DI145" i="2"/>
  <c r="ED145" i="2"/>
  <c r="AA146" i="2"/>
  <c r="AB146" i="2"/>
  <c r="V147" i="2"/>
  <c r="U147" i="2"/>
  <c r="Y147" i="2"/>
  <c r="A148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FN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HJ146" i="2"/>
  <c r="AB147" i="2"/>
  <c r="V148" i="2"/>
  <c r="Y148" i="2"/>
  <c r="U148" i="2"/>
  <c r="A149" i="2"/>
  <c r="AA147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FT147" i="2"/>
  <c r="HJ147" i="2"/>
  <c r="CN147" i="2"/>
  <c r="AB148" i="2"/>
  <c r="A150" i="2"/>
  <c r="Y149" i="2"/>
  <c r="U149" i="2"/>
  <c r="V149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CN148" i="2"/>
  <c r="EY148" i="2"/>
  <c r="FT148" i="2"/>
  <c r="GO148" i="2"/>
  <c r="DI148" i="2"/>
  <c r="ED148" i="2"/>
  <c r="V150" i="2"/>
  <c r="A151" i="2"/>
  <c r="Y150" i="2"/>
  <c r="U150" i="2"/>
  <c r="AB149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CH151" i="2"/>
  <c r="W151" i="2"/>
  <c r="DX151" i="2"/>
  <c r="CI151" i="2"/>
  <c r="BM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FT149" i="2"/>
  <c r="CN149" i="2"/>
  <c r="AB150" i="2"/>
  <c r="A152" i="2"/>
  <c r="U151" i="2"/>
  <c r="V151" i="2"/>
  <c r="Y151" i="2"/>
  <c r="Z150" i="2"/>
  <c r="AC149" i="2"/>
  <c r="N17" i="6"/>
  <c r="N19" i="6" s="1"/>
  <c r="EX151" i="2" l="1"/>
  <c r="EC151" i="2"/>
  <c r="HI151" i="2"/>
  <c r="EW151" i="2"/>
  <c r="FS151" i="2"/>
  <c r="EB151" i="2"/>
  <c r="EA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BP151" i="2"/>
  <c r="CK151" i="2"/>
  <c r="CL151" i="2"/>
  <c r="T24" i="6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DD152" i="2"/>
  <c r="CH152" i="2"/>
  <c r="BN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FT150" i="2"/>
  <c r="GO150" i="2"/>
  <c r="HJ150" i="2"/>
  <c r="EY150" i="2"/>
  <c r="AB151" i="2"/>
  <c r="Y152" i="2"/>
  <c r="U152" i="2"/>
  <c r="V152" i="2"/>
  <c r="A153" i="2"/>
  <c r="AA151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DD153" i="2"/>
  <c r="DC153" i="2"/>
  <c r="BN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GO151" i="2"/>
  <c r="CN151" i="2"/>
  <c r="HJ151" i="2"/>
  <c r="EY151" i="2"/>
  <c r="ED151" i="2"/>
  <c r="AA152" i="2"/>
  <c r="AB152" i="2"/>
  <c r="V153" i="2"/>
  <c r="U153" i="2"/>
  <c r="Y153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DW154" i="2"/>
  <c r="CR154" i="2"/>
  <c r="CF154" i="2"/>
  <c r="BM154" i="2"/>
  <c r="BA154" i="2"/>
  <c r="DX154" i="2"/>
  <c r="DA154" i="2"/>
  <c r="DY154" i="2"/>
  <c r="DC154" i="2"/>
  <c r="CI154" i="2"/>
  <c r="BK154" i="2"/>
  <c r="BN154" i="2"/>
  <c r="U154" i="2"/>
  <c r="BV154" i="2"/>
  <c r="BO154" i="2"/>
  <c r="V154" i="2"/>
  <c r="L154" i="2"/>
  <c r="DB154" i="2"/>
  <c r="CG154" i="2"/>
  <c r="W154" i="2"/>
  <c r="CH154" i="2"/>
  <c r="BB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Z153" i="2"/>
  <c r="AC152" i="2"/>
  <c r="AB154" i="2" l="1"/>
  <c r="EB154" i="2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DX155" i="2"/>
  <c r="CF155" i="2"/>
  <c r="U155" i="2"/>
  <c r="V155" i="2"/>
  <c r="CJ155" i="2"/>
  <c r="X155" i="2"/>
  <c r="Y155" i="2"/>
  <c r="BL155" i="2"/>
  <c r="CQ155" i="2"/>
  <c r="BM155" i="2"/>
  <c r="L155" i="2"/>
  <c r="CG155" i="2"/>
  <c r="DA155" i="2"/>
  <c r="BW155" i="2"/>
  <c r="BN155" i="2"/>
  <c r="BA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C154" i="2" l="1"/>
  <c r="EA155" i="2"/>
  <c r="EW155" i="2"/>
  <c r="HH155" i="2"/>
  <c r="EC155" i="2"/>
  <c r="HI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EG156" i="2"/>
  <c r="DY156" i="2"/>
  <c r="BK156" i="2"/>
  <c r="DZ156" i="2"/>
  <c r="DA156" i="2"/>
  <c r="CG156" i="2"/>
  <c r="BN156" i="2"/>
  <c r="CR156" i="2"/>
  <c r="BL156" i="2"/>
  <c r="BA156" i="2"/>
  <c r="X156" i="2"/>
  <c r="BB156" i="2"/>
  <c r="DB156" i="2"/>
  <c r="DD156" i="2"/>
  <c r="BO156" i="2"/>
  <c r="CF156" i="2"/>
  <c r="CH156" i="2"/>
  <c r="CI156" i="2"/>
  <c r="U156" i="2"/>
  <c r="CJ156" i="2"/>
  <c r="V156" i="2"/>
  <c r="BM156" i="2"/>
  <c r="Y156" i="2"/>
  <c r="W156" i="2"/>
  <c r="L156" i="2"/>
  <c r="AB155" i="2"/>
  <c r="H194" i="2"/>
  <c r="D195" i="2"/>
  <c r="G195" i="2" s="1"/>
  <c r="ED155" i="2"/>
  <c r="DH156" i="2" l="1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DA157" i="2"/>
  <c r="CG157" i="2"/>
  <c r="BN157" i="2"/>
  <c r="EQ157" i="2"/>
  <c r="DB157" i="2"/>
  <c r="DL157" i="2"/>
  <c r="DV157" i="2"/>
  <c r="DD157" i="2"/>
  <c r="CJ157" i="2"/>
  <c r="DZ157" i="2"/>
  <c r="CI157" i="2"/>
  <c r="BA157" i="2"/>
  <c r="DC157" i="2"/>
  <c r="BK157" i="2"/>
  <c r="V157" i="2"/>
  <c r="DE157" i="2"/>
  <c r="BL157" i="2"/>
  <c r="W157" i="2"/>
  <c r="BO157" i="2"/>
  <c r="X157" i="2"/>
  <c r="Y157" i="2"/>
  <c r="L157" i="2"/>
  <c r="U157" i="2"/>
  <c r="CH157" i="2"/>
  <c r="AA156" i="2"/>
  <c r="H195" i="2"/>
  <c r="D196" i="2"/>
  <c r="G196" i="2" s="1"/>
  <c r="CN156" i="2" l="1"/>
  <c r="EX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DE158" i="2"/>
  <c r="ES158" i="2"/>
  <c r="BL158" i="2"/>
  <c r="BN158" i="2"/>
  <c r="V158" i="2"/>
  <c r="BW158" i="2"/>
  <c r="CH158" i="2"/>
  <c r="BB158" i="2"/>
  <c r="Y158" i="2"/>
  <c r="X158" i="2"/>
  <c r="DB158" i="2"/>
  <c r="BK158" i="2"/>
  <c r="L158" i="2"/>
  <c r="BM158" i="2"/>
  <c r="U158" i="2"/>
  <c r="BV158" i="2"/>
  <c r="BO158" i="2"/>
  <c r="W158" i="2"/>
  <c r="H196" i="2"/>
  <c r="ED157" i="2"/>
  <c r="D197" i="2"/>
  <c r="G197" i="2" s="1"/>
  <c r="EC158" i="2" l="1"/>
  <c r="EV158" i="2"/>
  <c r="EW158" i="2"/>
  <c r="HH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DL159" i="2"/>
  <c r="BL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U159" i="2"/>
  <c r="BW159" i="2"/>
  <c r="V159" i="2"/>
  <c r="CQ159" i="2"/>
  <c r="CI159" i="2"/>
  <c r="W159" i="2"/>
  <c r="DC159" i="2"/>
  <c r="CJ159" i="2"/>
  <c r="X159" i="2"/>
  <c r="L159" i="2"/>
  <c r="H197" i="2"/>
  <c r="D198" i="2"/>
  <c r="G198" i="2" s="1"/>
  <c r="HI159" i="2" l="1"/>
  <c r="EC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EU160" i="2"/>
  <c r="DM160" i="2"/>
  <c r="BV160" i="2"/>
  <c r="CG160" i="2"/>
  <c r="DD160" i="2"/>
  <c r="CJ160" i="2"/>
  <c r="W160" i="2"/>
  <c r="L160" i="2"/>
  <c r="BK160" i="2"/>
  <c r="X160" i="2"/>
  <c r="BL160" i="2"/>
  <c r="BA160" i="2"/>
  <c r="Y160" i="2"/>
  <c r="BM160" i="2"/>
  <c r="BB160" i="2"/>
  <c r="U160" i="2"/>
  <c r="V160" i="2"/>
  <c r="H198" i="2"/>
  <c r="D199" i="2"/>
  <c r="G199" i="2" s="1"/>
  <c r="HG160" i="2" l="1"/>
  <c r="EC160" i="2"/>
  <c r="DG160" i="2"/>
  <c r="FS160" i="2"/>
  <c r="EX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DV161" i="2"/>
  <c r="DE161" i="2"/>
  <c r="FN161" i="2"/>
  <c r="DW161" i="2"/>
  <c r="DX161" i="2"/>
  <c r="EA161" i="2" s="1"/>
  <c r="DZ161" i="2"/>
  <c r="BV161" i="2"/>
  <c r="BM161" i="2"/>
  <c r="BL161" i="2"/>
  <c r="W161" i="2"/>
  <c r="CQ161" i="2"/>
  <c r="BO161" i="2"/>
  <c r="DA161" i="2"/>
  <c r="BW161" i="2"/>
  <c r="CF161" i="2"/>
  <c r="L161" i="2"/>
  <c r="CG161" i="2"/>
  <c r="U161" i="2"/>
  <c r="BK161" i="2"/>
  <c r="BA161" i="2"/>
  <c r="V161" i="2"/>
  <c r="BN161" i="2"/>
  <c r="X161" i="2"/>
  <c r="Y161" i="2"/>
  <c r="AB160" i="2"/>
  <c r="H199" i="2"/>
  <c r="D200" i="2"/>
  <c r="G200" i="2" s="1"/>
  <c r="AB161" i="2" l="1"/>
  <c r="HH161" i="2"/>
  <c r="FS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ES162" i="2"/>
  <c r="BV162" i="2"/>
  <c r="BM162" i="2"/>
  <c r="BA162" i="2"/>
  <c r="EU162" i="2"/>
  <c r="CQ162" i="2"/>
  <c r="DA162" i="2"/>
  <c r="CG162" i="2"/>
  <c r="DW162" i="2"/>
  <c r="CH162" i="2"/>
  <c r="BB162" i="2"/>
  <c r="BK162" i="2"/>
  <c r="U162" i="2"/>
  <c r="CR162" i="2"/>
  <c r="BN162" i="2"/>
  <c r="V162" i="2"/>
  <c r="L162" i="2"/>
  <c r="DB162" i="2"/>
  <c r="BO162" i="2"/>
  <c r="W162" i="2"/>
  <c r="BW162" i="2"/>
  <c r="X162" i="2"/>
  <c r="CF162" i="2"/>
  <c r="Y162" i="2"/>
  <c r="CI162" i="2"/>
  <c r="H200" i="2"/>
  <c r="D201" i="2"/>
  <c r="G201" i="2" s="1"/>
  <c r="ED161" i="2"/>
  <c r="EC162" i="2" l="1"/>
  <c r="EW162" i="2"/>
  <c r="FS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BN163" i="2"/>
  <c r="W163" i="2"/>
  <c r="BW163" i="2"/>
  <c r="CH163" i="2"/>
  <c r="X163" i="2"/>
  <c r="CI163" i="2"/>
  <c r="Y163" i="2"/>
  <c r="CQ163" i="2"/>
  <c r="BL163" i="2"/>
  <c r="L163" i="2"/>
  <c r="U163" i="2"/>
  <c r="V163" i="2"/>
  <c r="DC163" i="2"/>
  <c r="BM163" i="2"/>
  <c r="BA163" i="2"/>
  <c r="H201" i="2"/>
  <c r="D202" i="2"/>
  <c r="G202" i="2" s="1"/>
  <c r="EY162" i="2"/>
  <c r="HI163" i="2" l="1"/>
  <c r="EB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DD164" i="2"/>
  <c r="CJ164" i="2"/>
  <c r="BK164" i="2"/>
  <c r="DE164" i="2"/>
  <c r="DM164" i="2"/>
  <c r="BN164" i="2"/>
  <c r="EH164" i="2"/>
  <c r="DY164" i="2"/>
  <c r="CR164" i="2"/>
  <c r="Y164" i="2"/>
  <c r="DB164" i="2"/>
  <c r="BM164" i="2"/>
  <c r="BA164" i="2"/>
  <c r="BO164" i="2"/>
  <c r="BB164" i="2"/>
  <c r="CF164" i="2"/>
  <c r="U164" i="2"/>
  <c r="CG164" i="2"/>
  <c r="V164" i="2"/>
  <c r="BL164" i="2"/>
  <c r="CH164" i="2"/>
  <c r="W164" i="2"/>
  <c r="L164" i="2"/>
  <c r="X164" i="2"/>
  <c r="AB163" i="2"/>
  <c r="H202" i="2"/>
  <c r="D203" i="2"/>
  <c r="G203" i="2" s="1"/>
  <c r="ED163" i="2"/>
  <c r="EY163" i="2"/>
  <c r="DH164" i="2" l="1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DZ165" i="2"/>
  <c r="BN165" i="2"/>
  <c r="DB165" i="2"/>
  <c r="CH165" i="2"/>
  <c r="BV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L165" i="2"/>
  <c r="H203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EQ166" i="2"/>
  <c r="DL166" i="2"/>
  <c r="DC166" i="2"/>
  <c r="ER166" i="2"/>
  <c r="DM166" i="2"/>
  <c r="ET166" i="2"/>
  <c r="DW166" i="2"/>
  <c r="EC166" i="2" s="1"/>
  <c r="DE166" i="2"/>
  <c r="BL166" i="2"/>
  <c r="BM166" i="2"/>
  <c r="V166" i="2"/>
  <c r="BO166" i="2"/>
  <c r="Y166" i="2"/>
  <c r="BV166" i="2"/>
  <c r="DD166" i="2"/>
  <c r="CI166" i="2"/>
  <c r="BB166" i="2"/>
  <c r="CJ166" i="2"/>
  <c r="X166" i="2"/>
  <c r="BK166" i="2"/>
  <c r="U166" i="2"/>
  <c r="BN166" i="2"/>
  <c r="W166" i="2"/>
  <c r="L166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DE167" i="2"/>
  <c r="BL167" i="2"/>
  <c r="BV167" i="2"/>
  <c r="BO167" i="2"/>
  <c r="BB167" i="2"/>
  <c r="ER167" i="2"/>
  <c r="EX167" i="2" s="1"/>
  <c r="DL167" i="2"/>
  <c r="CF167" i="2"/>
  <c r="BM167" i="2"/>
  <c r="BN167" i="2"/>
  <c r="U167" i="2"/>
  <c r="V167" i="2"/>
  <c r="CQ167" i="2"/>
  <c r="BA167" i="2"/>
  <c r="W167" i="2"/>
  <c r="Y167" i="2"/>
  <c r="L167" i="2"/>
  <c r="DC167" i="2"/>
  <c r="BW167" i="2"/>
  <c r="X167" i="2"/>
  <c r="CI167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CR168" i="2"/>
  <c r="BB168" i="2"/>
  <c r="DD168" i="2"/>
  <c r="DG168" i="2" s="1"/>
  <c r="BW168" i="2"/>
  <c r="CF168" i="2"/>
  <c r="W168" i="2"/>
  <c r="L168" i="2"/>
  <c r="CJ168" i="2"/>
  <c r="X168" i="2"/>
  <c r="BK168" i="2"/>
  <c r="Y168" i="2"/>
  <c r="BL168" i="2"/>
  <c r="U168" i="2"/>
  <c r="BM168" i="2"/>
  <c r="BA168" i="2"/>
  <c r="V168" i="2"/>
  <c r="EW168" i="2" l="1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DV169" i="2"/>
  <c r="BK169" i="2"/>
  <c r="X169" i="2"/>
  <c r="CQ169" i="2"/>
  <c r="BN169" i="2"/>
  <c r="DE169" i="2"/>
  <c r="BO169" i="2"/>
  <c r="L169" i="2"/>
  <c r="BV169" i="2"/>
  <c r="BW169" i="2"/>
  <c r="U169" i="2"/>
  <c r="BL169" i="2"/>
  <c r="BA169" i="2"/>
  <c r="CH169" i="2"/>
  <c r="V169" i="2"/>
  <c r="W169" i="2"/>
  <c r="Y169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CG170" i="2"/>
  <c r="BB170" i="2"/>
  <c r="CH170" i="2"/>
  <c r="U170" i="2"/>
  <c r="CR170" i="2"/>
  <c r="BK170" i="2"/>
  <c r="V170" i="2"/>
  <c r="W170" i="2"/>
  <c r="L170" i="2"/>
  <c r="DB170" i="2"/>
  <c r="BN170" i="2"/>
  <c r="BO170" i="2"/>
  <c r="X170" i="2"/>
  <c r="CF170" i="2"/>
  <c r="Y170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DX171" i="2"/>
  <c r="BM171" i="2"/>
  <c r="U171" i="2"/>
  <c r="BA171" i="2"/>
  <c r="X171" i="2"/>
  <c r="CF171" i="2"/>
  <c r="Y171" i="2"/>
  <c r="CG171" i="2"/>
  <c r="DA171" i="2"/>
  <c r="CI171" i="2"/>
  <c r="L171" i="2"/>
  <c r="V171" i="2"/>
  <c r="W171" i="2"/>
  <c r="DC171" i="2"/>
  <c r="CJ171" i="2"/>
  <c r="BL171" i="2"/>
  <c r="BN171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ES172" i="2"/>
  <c r="EV172" i="2" s="1"/>
  <c r="CR172" i="2"/>
  <c r="CF172" i="2"/>
  <c r="DD172" i="2"/>
  <c r="CJ172" i="2"/>
  <c r="BL172" i="2"/>
  <c r="BM172" i="2"/>
  <c r="BO172" i="2"/>
  <c r="BA172" i="2"/>
  <c r="BB172" i="2"/>
  <c r="U172" i="2"/>
  <c r="V172" i="2"/>
  <c r="X172" i="2"/>
  <c r="W172" i="2"/>
  <c r="L172" i="2"/>
  <c r="CI172" i="2"/>
  <c r="Y172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DZ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Y173" i="2"/>
  <c r="BO173" i="2"/>
  <c r="U173" i="2"/>
  <c r="AA172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CJ174" i="2"/>
  <c r="BK174" i="2"/>
  <c r="L174" i="2"/>
  <c r="BN174" i="2"/>
  <c r="BO174" i="2"/>
  <c r="Y174" i="2"/>
  <c r="DB174" i="2"/>
  <c r="DD174" i="2"/>
  <c r="BW174" i="2"/>
  <c r="BM174" i="2"/>
  <c r="W174" i="2"/>
  <c r="X174" i="2"/>
  <c r="CH174" i="2"/>
  <c r="BB174" i="2"/>
  <c r="U174" i="2"/>
  <c r="V174" i="2"/>
  <c r="EY173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BW175" i="2"/>
  <c r="CJ175" i="2"/>
  <c r="BM175" i="2"/>
  <c r="U175" i="2"/>
  <c r="BN175" i="2"/>
  <c r="V175" i="2"/>
  <c r="CQ175" i="2"/>
  <c r="W175" i="2"/>
  <c r="Y175" i="2"/>
  <c r="BV175" i="2"/>
  <c r="DE175" i="2"/>
  <c r="X175" i="2"/>
  <c r="L175" i="2"/>
  <c r="ED173" i="2"/>
  <c r="AA174" i="2"/>
  <c r="AA175" i="2" s="1"/>
  <c r="ED174" i="2"/>
  <c r="EW175" i="2" l="1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DM176" i="2"/>
  <c r="CR176" i="2"/>
  <c r="BM176" i="2"/>
  <c r="U176" i="2"/>
  <c r="DD176" i="2"/>
  <c r="BB176" i="2"/>
  <c r="W176" i="2"/>
  <c r="L176" i="2"/>
  <c r="BV176" i="2"/>
  <c r="X176" i="2"/>
  <c r="CF176" i="2"/>
  <c r="Y176" i="2"/>
  <c r="CG176" i="2"/>
  <c r="BK176" i="2"/>
  <c r="CJ176" i="2"/>
  <c r="BL176" i="2"/>
  <c r="BA176" i="2"/>
  <c r="V176" i="2"/>
  <c r="HH176" i="2" l="1"/>
  <c r="EC176" i="2"/>
  <c r="EX176" i="2"/>
  <c r="FS176" i="2"/>
  <c r="FQ176" i="2"/>
  <c r="EV176" i="2"/>
  <c r="HI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EU177" i="2"/>
  <c r="CF177" i="2"/>
  <c r="DA177" i="2"/>
  <c r="BL177" i="2"/>
  <c r="DE177" i="2"/>
  <c r="BN177" i="2"/>
  <c r="BA177" i="2"/>
  <c r="BO177" i="2"/>
  <c r="L177" i="2"/>
  <c r="U177" i="2"/>
  <c r="Y177" i="2"/>
  <c r="V177" i="2"/>
  <c r="W177" i="2"/>
  <c r="CG177" i="2"/>
  <c r="BK177" i="2"/>
  <c r="X177" i="2"/>
  <c r="FQ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U178" i="2"/>
  <c r="CR178" i="2"/>
  <c r="CF178" i="2"/>
  <c r="BB178" i="2"/>
  <c r="V178" i="2"/>
  <c r="L178" i="2"/>
  <c r="CI178" i="2"/>
  <c r="BK178" i="2"/>
  <c r="W178" i="2"/>
  <c r="BN178" i="2"/>
  <c r="X178" i="2"/>
  <c r="BO178" i="2"/>
  <c r="Y178" i="2"/>
  <c r="AB177" i="2"/>
  <c r="EB178" i="2" l="1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CH179" i="2"/>
  <c r="BL179" i="2"/>
  <c r="U179" i="2"/>
  <c r="BN179" i="2"/>
  <c r="X179" i="2"/>
  <c r="Y179" i="2"/>
  <c r="CQ179" i="2"/>
  <c r="BA179" i="2"/>
  <c r="DA179" i="2"/>
  <c r="BW179" i="2"/>
  <c r="L179" i="2"/>
  <c r="CI179" i="2"/>
  <c r="BM179" i="2"/>
  <c r="V179" i="2"/>
  <c r="DC179" i="2"/>
  <c r="CG179" i="2"/>
  <c r="W179" i="2"/>
  <c r="ED178" i="2"/>
  <c r="DF179" i="2" l="1"/>
  <c r="EB179" i="2"/>
  <c r="FS179" i="2"/>
  <c r="EX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ER180" i="2"/>
  <c r="EX180" i="2" s="1"/>
  <c r="DY180" i="2"/>
  <c r="DB180" i="2"/>
  <c r="Y180" i="2"/>
  <c r="DD180" i="2"/>
  <c r="CG180" i="2"/>
  <c r="CH180" i="2"/>
  <c r="BL180" i="2"/>
  <c r="CJ180" i="2"/>
  <c r="BM180" i="2"/>
  <c r="BO180" i="2"/>
  <c r="U180" i="2"/>
  <c r="BA180" i="2"/>
  <c r="V180" i="2"/>
  <c r="X180" i="2"/>
  <c r="BB180" i="2"/>
  <c r="W180" i="2"/>
  <c r="L180" i="2"/>
  <c r="EY179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CI181" i="2"/>
  <c r="BO181" i="2"/>
  <c r="BA181" i="2"/>
  <c r="DA181" i="2"/>
  <c r="DE181" i="2"/>
  <c r="V181" i="2"/>
  <c r="W181" i="2"/>
  <c r="BV181" i="2"/>
  <c r="X181" i="2"/>
  <c r="BW181" i="2"/>
  <c r="BK181" i="2"/>
  <c r="Y181" i="2"/>
  <c r="L181" i="2"/>
  <c r="U181" i="2"/>
  <c r="CH181" i="2"/>
  <c r="BL181" i="2"/>
  <c r="HG181" i="2" l="1"/>
  <c r="FS181" i="2"/>
  <c r="EV181" i="2"/>
  <c r="EC181" i="2"/>
  <c r="HI181" i="2"/>
  <c r="EA181" i="2"/>
  <c r="EX181" i="2"/>
  <c r="EB181" i="2"/>
  <c r="FQ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DZ182" i="2"/>
  <c r="BW182" i="2"/>
  <c r="BM182" i="2"/>
  <c r="CF182" i="2"/>
  <c r="BN182" i="2"/>
  <c r="Y182" i="2"/>
  <c r="DB182" i="2"/>
  <c r="CI182" i="2"/>
  <c r="BO182" i="2"/>
  <c r="DD182" i="2"/>
  <c r="CJ182" i="2"/>
  <c r="BB182" i="2"/>
  <c r="L182" i="2"/>
  <c r="X182" i="2"/>
  <c r="U182" i="2"/>
  <c r="V182" i="2"/>
  <c r="BV182" i="2"/>
  <c r="BK182" i="2"/>
  <c r="W182" i="2"/>
  <c r="AB181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EB182" i="2"/>
  <c r="CM182" i="2"/>
  <c r="BP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BA183" i="2"/>
  <c r="U183" i="2"/>
  <c r="L183" i="2"/>
  <c r="BM183" i="2"/>
  <c r="V183" i="2"/>
  <c r="DC183" i="2"/>
  <c r="BW183" i="2"/>
  <c r="BN183" i="2"/>
  <c r="W183" i="2"/>
  <c r="Y183" i="2"/>
  <c r="CJ183" i="2"/>
  <c r="DE183" i="2"/>
  <c r="CF183" i="2"/>
  <c r="X183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DV184" i="2"/>
  <c r="CR184" i="2"/>
  <c r="BL184" i="2"/>
  <c r="BV184" i="2"/>
  <c r="CF184" i="2"/>
  <c r="BA184" i="2"/>
  <c r="W184" i="2"/>
  <c r="L184" i="2"/>
  <c r="CG184" i="2"/>
  <c r="BB184" i="2"/>
  <c r="X184" i="2"/>
  <c r="CH184" i="2"/>
  <c r="Y184" i="2"/>
  <c r="BM184" i="2"/>
  <c r="U184" i="2"/>
  <c r="BK184" i="2"/>
  <c r="V184" i="2"/>
  <c r="HI184" i="2" l="1"/>
  <c r="FS184" i="2"/>
  <c r="EX184" i="2"/>
  <c r="EC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ET185" i="2"/>
  <c r="DY185" i="2"/>
  <c r="CG185" i="2"/>
  <c r="X185" i="2"/>
  <c r="CQ185" i="2"/>
  <c r="DA185" i="2"/>
  <c r="CI185" i="2"/>
  <c r="BK185" i="2"/>
  <c r="Y185" i="2"/>
  <c r="DE185" i="2"/>
  <c r="BL185" i="2"/>
  <c r="BN185" i="2"/>
  <c r="L185" i="2"/>
  <c r="BO185" i="2"/>
  <c r="BA185" i="2"/>
  <c r="BV185" i="2"/>
  <c r="U185" i="2"/>
  <c r="BW185" i="2"/>
  <c r="V185" i="2"/>
  <c r="W185" i="2"/>
  <c r="CH185" i="2"/>
  <c r="EY184" i="2"/>
  <c r="EA185" i="2" l="1"/>
  <c r="HG185" i="2"/>
  <c r="EB185" i="2"/>
  <c r="EW185" i="2"/>
  <c r="EV185" i="2"/>
  <c r="HI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BW186" i="2"/>
  <c r="U186" i="2"/>
  <c r="DB186" i="2"/>
  <c r="CF186" i="2"/>
  <c r="V186" i="2"/>
  <c r="CH186" i="2"/>
  <c r="W186" i="2"/>
  <c r="L186" i="2"/>
  <c r="CI186" i="2"/>
  <c r="BK186" i="2"/>
  <c r="BB186" i="2"/>
  <c r="X186" i="2"/>
  <c r="CJ186" i="2"/>
  <c r="BN186" i="2"/>
  <c r="Y186" i="2"/>
  <c r="EW186" i="2" l="1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DW187" i="2"/>
  <c r="CF187" i="2"/>
  <c r="CI187" i="2"/>
  <c r="BM187" i="2"/>
  <c r="CJ187" i="2"/>
  <c r="BN187" i="2"/>
  <c r="X187" i="2"/>
  <c r="Y187" i="2"/>
  <c r="CQ187" i="2"/>
  <c r="DA187" i="2"/>
  <c r="L187" i="2"/>
  <c r="U187" i="2"/>
  <c r="CG187" i="2"/>
  <c r="V187" i="2"/>
  <c r="BA187" i="2"/>
  <c r="BL187" i="2"/>
  <c r="W187" i="2"/>
  <c r="AB186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Y188" i="2"/>
  <c r="DC188" i="2"/>
  <c r="DD188" i="2"/>
  <c r="BV188" i="2"/>
  <c r="BL188" i="2"/>
  <c r="CG188" i="2"/>
  <c r="BM188" i="2"/>
  <c r="U188" i="2"/>
  <c r="CH188" i="2"/>
  <c r="BO188" i="2"/>
  <c r="V188" i="2"/>
  <c r="CR188" i="2"/>
  <c r="CJ188" i="2"/>
  <c r="W188" i="2"/>
  <c r="L188" i="2"/>
  <c r="X188" i="2"/>
  <c r="BB188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FB189" i="2"/>
  <c r="BV189" i="2"/>
  <c r="BL189" i="2"/>
  <c r="CH189" i="2"/>
  <c r="BA189" i="2"/>
  <c r="DB189" i="2"/>
  <c r="CI189" i="2"/>
  <c r="V189" i="2"/>
  <c r="DC189" i="2"/>
  <c r="W189" i="2"/>
  <c r="DE189" i="2"/>
  <c r="X189" i="2"/>
  <c r="Y189" i="2"/>
  <c r="U189" i="2"/>
  <c r="BK189" i="2"/>
  <c r="L189" i="2"/>
  <c r="BW189" i="2"/>
  <c r="BO189" i="2"/>
  <c r="AA188" i="2"/>
  <c r="EY188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EU190" i="2"/>
  <c r="DV190" i="2"/>
  <c r="DE190" i="2"/>
  <c r="CJ190" i="2"/>
  <c r="BK190" i="2"/>
  <c r="BM190" i="2"/>
  <c r="BB190" i="2"/>
  <c r="Y190" i="2"/>
  <c r="BV190" i="2"/>
  <c r="BN190" i="2"/>
  <c r="BW190" i="2"/>
  <c r="BO190" i="2"/>
  <c r="CQ190" i="2"/>
  <c r="CF190" i="2"/>
  <c r="V190" i="2"/>
  <c r="W190" i="2"/>
  <c r="X190" i="2"/>
  <c r="DB190" i="2"/>
  <c r="CI190" i="2"/>
  <c r="U190" i="2"/>
  <c r="L190" i="2"/>
  <c r="ED189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Y191" i="2"/>
  <c r="L191" i="2"/>
  <c r="CQ191" i="2"/>
  <c r="DC191" i="2"/>
  <c r="CF191" i="2"/>
  <c r="DD191" i="2"/>
  <c r="CG191" i="2"/>
  <c r="DE191" i="2"/>
  <c r="CJ191" i="2"/>
  <c r="BA191" i="2"/>
  <c r="U191" i="2"/>
  <c r="V191" i="2"/>
  <c r="BM191" i="2"/>
  <c r="W191" i="2"/>
  <c r="BW191" i="2"/>
  <c r="BN191" i="2"/>
  <c r="X191" i="2"/>
  <c r="HI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DL192" i="2"/>
  <c r="CH192" i="2"/>
  <c r="BK192" i="2"/>
  <c r="BM192" i="2"/>
  <c r="W192" i="2"/>
  <c r="L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EB192" i="2" l="1"/>
  <c r="EA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ES193" i="2"/>
  <c r="DW193" i="2"/>
  <c r="CR193" i="2"/>
  <c r="X193" i="2"/>
  <c r="DA193" i="2"/>
  <c r="BW193" i="2"/>
  <c r="CG193" i="2"/>
  <c r="BK193" i="2"/>
  <c r="CH193" i="2"/>
  <c r="BL193" i="2"/>
  <c r="L193" i="2"/>
  <c r="CI193" i="2"/>
  <c r="BN193" i="2"/>
  <c r="BO193" i="2"/>
  <c r="U193" i="2"/>
  <c r="Y193" i="2"/>
  <c r="CQ193" i="2"/>
  <c r="BA193" i="2"/>
  <c r="V193" i="2"/>
  <c r="W193" i="2"/>
  <c r="BV193" i="2"/>
  <c r="AA192" i="2"/>
  <c r="ED192" i="2"/>
  <c r="EY192" i="2"/>
  <c r="EB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CR194" i="2"/>
  <c r="U194" i="2"/>
  <c r="DB194" i="2"/>
  <c r="V194" i="2"/>
  <c r="L194" i="2"/>
  <c r="DC194" i="2"/>
  <c r="W194" i="2"/>
  <c r="BW194" i="2"/>
  <c r="X194" i="2"/>
  <c r="CI194" i="2"/>
  <c r="CF194" i="2"/>
  <c r="BK194" i="2"/>
  <c r="Y194" i="2"/>
  <c r="BO194" i="2"/>
  <c r="ED193" i="2"/>
  <c r="CN193" i="2" l="1"/>
  <c r="HG194" i="2"/>
  <c r="HI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DC195" i="2"/>
  <c r="BL195" i="2"/>
  <c r="CF195" i="2"/>
  <c r="BM195" i="2"/>
  <c r="X195" i="2"/>
  <c r="CG195" i="2"/>
  <c r="BN195" i="2"/>
  <c r="Y195" i="2"/>
  <c r="CI195" i="2"/>
  <c r="CQ195" i="2"/>
  <c r="CJ195" i="2"/>
  <c r="L195" i="2"/>
  <c r="U195" i="2"/>
  <c r="BA195" i="2"/>
  <c r="V195" i="2"/>
  <c r="DB195" i="2"/>
  <c r="DH195" i="2" s="1"/>
  <c r="W195" i="2"/>
  <c r="AA194" i="2"/>
  <c r="AA195" i="2" l="1"/>
  <c r="EX195" i="2"/>
  <c r="HI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DB196" i="2"/>
  <c r="BB196" i="2"/>
  <c r="DE196" i="2"/>
  <c r="U196" i="2"/>
  <c r="BL196" i="2"/>
  <c r="BM196" i="2"/>
  <c r="V196" i="2"/>
  <c r="BV196" i="2"/>
  <c r="BO196" i="2"/>
  <c r="W196" i="2"/>
  <c r="L196" i="2"/>
  <c r="X196" i="2"/>
  <c r="CH196" i="2"/>
  <c r="Y196" i="2"/>
  <c r="HH196" i="2" l="1"/>
  <c r="FS196" i="2"/>
  <c r="HI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DE197" i="2"/>
  <c r="BK197" i="2"/>
  <c r="BO197" i="2"/>
  <c r="BV197" i="2"/>
  <c r="V197" i="2"/>
  <c r="BW197" i="2"/>
  <c r="BA197" i="2"/>
  <c r="W197" i="2"/>
  <c r="U197" i="2"/>
  <c r="DA197" i="2"/>
  <c r="CH197" i="2"/>
  <c r="X197" i="2"/>
  <c r="DC197" i="2"/>
  <c r="CI197" i="2"/>
  <c r="Y197" i="2"/>
  <c r="L197" i="2"/>
  <c r="BL197" i="2"/>
  <c r="DD197" i="2"/>
  <c r="AA196" i="2"/>
  <c r="EW197" i="2" l="1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ET198" i="2"/>
  <c r="DL198" i="2"/>
  <c r="BW198" i="2"/>
  <c r="W198" i="2"/>
  <c r="L198" i="2"/>
  <c r="X198" i="2"/>
  <c r="DC198" i="2"/>
  <c r="DD198" i="2"/>
  <c r="CI198" i="2"/>
  <c r="CJ198" i="2"/>
  <c r="BK198" i="2"/>
  <c r="Y198" i="2"/>
  <c r="BM198" i="2"/>
  <c r="BN198" i="2"/>
  <c r="BB198" i="2"/>
  <c r="BO198" i="2"/>
  <c r="V198" i="2"/>
  <c r="CF198" i="2"/>
  <c r="BV198" i="2"/>
  <c r="U198" i="2"/>
  <c r="ED197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CN197" i="2"/>
  <c r="CM198" i="2"/>
  <c r="BR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CQ199" i="2"/>
  <c r="CR199" i="2"/>
  <c r="BW199" i="2"/>
  <c r="U199" i="2"/>
  <c r="V199" i="2"/>
  <c r="DC199" i="2"/>
  <c r="CF199" i="2"/>
  <c r="CG199" i="2"/>
  <c r="BA199" i="2"/>
  <c r="W199" i="2"/>
  <c r="L199" i="2"/>
  <c r="CJ199" i="2"/>
  <c r="BM199" i="2"/>
  <c r="X199" i="2"/>
  <c r="Y199" i="2"/>
  <c r="EY198" i="2"/>
  <c r="HG199" i="2" l="1"/>
  <c r="EA199" i="2"/>
  <c r="EB199" i="2"/>
  <c r="HH199" i="2"/>
  <c r="HI199" i="2"/>
  <c r="EC199" i="2"/>
  <c r="DF199" i="2"/>
  <c r="EX199" i="2"/>
  <c r="GN199" i="2"/>
  <c r="DI198" i="2"/>
  <c r="DG199" i="2"/>
  <c r="DH199" i="2"/>
  <c r="FR199" i="2"/>
  <c r="FQ199" i="2"/>
  <c r="GM199" i="2"/>
  <c r="GL199" i="2"/>
  <c r="CM199" i="2"/>
  <c r="BR199" i="2"/>
  <c r="BP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FO200" i="2"/>
  <c r="DZ200" i="2"/>
  <c r="DD200" i="2"/>
  <c r="BV200" i="2"/>
  <c r="BB200" i="2"/>
  <c r="DE200" i="2"/>
  <c r="CG200" i="2"/>
  <c r="BL200" i="2"/>
  <c r="CH200" i="2"/>
  <c r="BM200" i="2"/>
  <c r="W200" i="2"/>
  <c r="L200" i="2"/>
  <c r="V200" i="2"/>
  <c r="X200" i="2"/>
  <c r="Y200" i="2"/>
  <c r="CQ200" i="2"/>
  <c r="A201" i="2"/>
  <c r="U200" i="2"/>
  <c r="CR200" i="2"/>
  <c r="CS4" i="2" s="1" a="1"/>
  <c r="CS4" i="2" s="1"/>
  <c r="CT4" i="2" s="1"/>
  <c r="BA200" i="2"/>
  <c r="CF200" i="2"/>
  <c r="BK200" i="2"/>
  <c r="BC4" i="2" a="1"/>
  <c r="BC4" i="2" s="1"/>
  <c r="BD4" i="2" s="1"/>
  <c r="AB199" i="2"/>
  <c r="BX4" i="2" a="1"/>
  <c r="BX4" i="2" s="1"/>
  <c r="BY4" i="2" s="1"/>
  <c r="AA199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EG201" i="2"/>
  <c r="CI201" i="2"/>
  <c r="DM201" i="2"/>
  <c r="CQ201" i="2"/>
  <c r="DB201" i="2"/>
  <c r="DE201" i="2"/>
  <c r="BV201" i="2"/>
  <c r="BK201" i="2"/>
  <c r="L201" i="2"/>
  <c r="M5" i="2" s="1" a="1"/>
  <c r="M5" i="2" s="1"/>
  <c r="BW201" i="2"/>
  <c r="BL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EI4" i="2" a="1"/>
  <c r="EI4" i="2" s="1"/>
  <c r="EJ4" i="2" s="1"/>
  <c r="HG201" i="2" l="1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DW202" i="2"/>
  <c r="CF202" i="2"/>
  <c r="BO202" i="2"/>
  <c r="BB202" i="2"/>
  <c r="CH202" i="2"/>
  <c r="U202" i="2"/>
  <c r="CI202" i="2"/>
  <c r="V202" i="2"/>
  <c r="L202" i="2"/>
  <c r="CR202" i="2"/>
  <c r="CJ202" i="2"/>
  <c r="W202" i="2"/>
  <c r="A203" i="2"/>
  <c r="DA202" i="2"/>
  <c r="X202" i="2"/>
  <c r="BW202" i="2"/>
  <c r="BN202" i="2"/>
  <c r="DB202" i="2"/>
  <c r="Y202" i="2"/>
  <c r="FD5" i="2" a="1"/>
  <c r="FD5" i="2" s="1"/>
  <c r="FE5" i="2" s="1"/>
  <c r="CS6" i="2" a="1"/>
  <c r="CS6" i="2" s="1"/>
  <c r="CS5" i="2" a="1"/>
  <c r="CS5" i="2" s="1"/>
  <c r="CT5" i="2" s="1"/>
  <c r="HI202" i="2" l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EQ203" i="2"/>
  <c r="CR203" i="2"/>
  <c r="CS58" i="2" s="1" a="1"/>
  <c r="CS58" i="2" s="1"/>
  <c r="CI203" i="2"/>
  <c r="V203" i="2"/>
  <c r="DB203" i="2"/>
  <c r="DV203" i="2"/>
  <c r="DC203" i="2"/>
  <c r="BL203" i="2"/>
  <c r="BA203" i="2"/>
  <c r="X203" i="2"/>
  <c r="DZ203" i="2"/>
  <c r="BM203" i="2"/>
  <c r="Y203" i="2"/>
  <c r="BN203" i="2"/>
  <c r="CF203" i="2"/>
  <c r="L203" i="2"/>
  <c r="M203" i="2" s="1" a="1"/>
  <c r="M203" i="2" s="1"/>
  <c r="W203" i="2"/>
  <c r="CG203" i="2"/>
  <c r="U203" i="2"/>
  <c r="CJ203" i="2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126" i="2" a="1"/>
  <c r="BC12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41" i="2" a="1"/>
  <c r="DN41" i="2" s="1"/>
  <c r="DN29" i="2" a="1"/>
  <c r="DN29" i="2" s="1"/>
  <c r="DN115" i="2" a="1"/>
  <c r="DN115" i="2" s="1"/>
  <c r="DN177" i="2" a="1"/>
  <c r="DN177" i="2" s="1"/>
  <c r="CS116" i="2" a="1"/>
  <c r="CS116" i="2" s="1"/>
  <c r="EI195" i="2" a="1"/>
  <c r="EI195" i="2" s="1"/>
  <c r="CS137" i="2" a="1"/>
  <c r="CS137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BC55" i="2" l="1" a="1"/>
  <c r="BC55" i="2" s="1"/>
  <c r="BC58" i="2" a="1"/>
  <c r="BC58" i="2" s="1"/>
  <c r="BC7" i="2" a="1"/>
  <c r="BC7" i="2" s="1"/>
  <c r="BC18" i="2" a="1"/>
  <c r="BC18" i="2" s="1"/>
  <c r="BC84" i="2" a="1"/>
  <c r="BC84" i="2" s="1"/>
  <c r="BC117" i="2" a="1"/>
  <c r="BC117" i="2" s="1"/>
  <c r="BC38" i="2" a="1"/>
  <c r="BC38" i="2" s="1"/>
  <c r="BC185" i="2" a="1"/>
  <c r="BC185" i="2" s="1"/>
  <c r="BC32" i="2" a="1"/>
  <c r="BC32" i="2" s="1"/>
  <c r="BC130" i="2" a="1"/>
  <c r="BC130" i="2" s="1"/>
  <c r="BC181" i="2" a="1"/>
  <c r="BC181" i="2" s="1"/>
  <c r="BC82" i="2" a="1"/>
  <c r="BC82" i="2" s="1"/>
  <c r="BC34" i="2" a="1"/>
  <c r="BC34" i="2" s="1"/>
  <c r="BC83" i="2" a="1"/>
  <c r="BC83" i="2" s="1"/>
  <c r="BC143" i="2" a="1"/>
  <c r="BC143" i="2" s="1"/>
  <c r="BC164" i="2" a="1"/>
  <c r="BC164" i="2" s="1"/>
  <c r="BC65" i="2" a="1"/>
  <c r="BC65" i="2" s="1"/>
  <c r="BC47" i="2" a="1"/>
  <c r="BC47" i="2" s="1"/>
  <c r="BC151" i="2" a="1"/>
  <c r="BC151" i="2" s="1"/>
  <c r="BC31" i="2" a="1"/>
  <c r="BC31" i="2" s="1"/>
  <c r="BC192" i="2" a="1"/>
  <c r="BC192" i="2" s="1"/>
  <c r="BC114" i="2" a="1"/>
  <c r="BC114" i="2" s="1"/>
  <c r="BC68" i="2" a="1"/>
  <c r="BC68" i="2" s="1"/>
  <c r="BP203" i="2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DN150" i="2" a="1"/>
  <c r="DN150" i="2" s="1"/>
  <c r="DN50" i="2" a="1"/>
  <c r="DN5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FR203" i="2"/>
  <c r="EC203" i="2"/>
  <c r="EX203" i="2"/>
  <c r="HI203" i="2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DN106" i="2" a="1"/>
  <c r="DN106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BC26" i="2" a="1"/>
  <c r="BC26" i="2" s="1"/>
  <c r="CN203" i="2" l="1"/>
  <c r="FZ9" i="2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J8" i="4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BS19" i="2"/>
  <c r="BE20" i="2"/>
  <c r="BF20" i="2" s="1"/>
  <c r="BE21" i="2"/>
  <c r="K8" i="4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D8" i="4"/>
  <c r="BF34" i="2"/>
  <c r="BG34" i="2" s="1"/>
  <c r="BH34" i="2" s="1"/>
  <c r="BE35" i="2"/>
  <c r="BS33" i="2"/>
  <c r="H8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BS161" i="2" l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  <c r="AI4" i="2"/>
  <c r="AJ4" i="2" s="1"/>
  <c r="AI6" i="2"/>
  <c r="AJ6" i="2" s="1"/>
  <c r="AI7" i="2"/>
  <c r="AJ7" i="2" s="1"/>
  <c r="F10" i="1" a="1"/>
  <c r="F10" i="1" s="1"/>
  <c r="I73" i="1"/>
  <c r="AS3" i="2"/>
  <c r="AR3" i="2"/>
  <c r="AT3" i="2"/>
  <c r="AG3" i="2"/>
  <c r="AP3" i="2"/>
  <c r="AR4" i="2"/>
  <c r="AT4" i="2"/>
  <c r="AP4" i="2"/>
  <c r="AF4" i="2"/>
  <c r="AS4" i="2"/>
  <c r="AS5" i="2"/>
  <c r="AQ5" i="2"/>
  <c r="AP5" i="2"/>
  <c r="AT5" i="2"/>
  <c r="AR5" i="2"/>
  <c r="AF5" i="2"/>
  <c r="AT6" i="2"/>
  <c r="AP6" i="2"/>
  <c r="AR6" i="2"/>
  <c r="AF6" i="2"/>
  <c r="AS6" i="2"/>
  <c r="AQ6" i="2"/>
  <c r="AQ7" i="2"/>
  <c r="AR7" i="2"/>
  <c r="AP7" i="2"/>
  <c r="AS7" i="2"/>
  <c r="AF7" i="2"/>
  <c r="AT7" i="2"/>
  <c r="AR8" i="2"/>
  <c r="AQ8" i="2"/>
  <c r="AS8" i="2"/>
  <c r="AT8" i="2"/>
  <c r="AF8" i="2"/>
  <c r="AP8" i="2"/>
  <c r="AR19" i="2"/>
  <c r="AS19" i="2"/>
  <c r="AP19" i="2"/>
  <c r="AQ19" i="2"/>
  <c r="AT19" i="2"/>
  <c r="AF19" i="2"/>
  <c r="AP20" i="2"/>
  <c r="AS20" i="2"/>
  <c r="AF20" i="2"/>
  <c r="AR20" i="2"/>
  <c r="AQ20" i="2"/>
  <c r="AT20" i="2"/>
  <c r="AF21" i="2"/>
  <c r="AR21" i="2"/>
  <c r="AP21" i="2"/>
  <c r="AS21" i="2"/>
  <c r="AT21" i="2"/>
  <c r="AQ21" i="2"/>
  <c r="AS22" i="2"/>
  <c r="AF22" i="2"/>
  <c r="AT22" i="2"/>
  <c r="AQ22" i="2"/>
  <c r="AR22" i="2"/>
  <c r="AP22" i="2"/>
  <c r="AT23" i="2"/>
  <c r="AF23" i="2"/>
  <c r="AQ23" i="2"/>
  <c r="AS23" i="2"/>
  <c r="AR23" i="2"/>
  <c r="AP23" i="2"/>
  <c r="AT24" i="2"/>
  <c r="AQ24" i="2"/>
  <c r="AR24" i="2"/>
  <c r="AS24" i="2"/>
  <c r="AP24" i="2"/>
  <c r="AF24" i="2"/>
  <c r="AP25" i="2"/>
  <c r="AS25" i="2"/>
  <c r="AT25" i="2"/>
  <c r="AF25" i="2"/>
  <c r="AR25" i="2"/>
  <c r="AQ25" i="2"/>
  <c r="AP26" i="2"/>
  <c r="AS26" i="2"/>
  <c r="AR26" i="2"/>
  <c r="AF26" i="2"/>
  <c r="AT26" i="2"/>
  <c r="AQ26" i="2"/>
  <c r="AQ27" i="2"/>
  <c r="AR27" i="2"/>
  <c r="AP27" i="2"/>
  <c r="AS27" i="2"/>
  <c r="AT27" i="2"/>
  <c r="AF27" i="2"/>
  <c r="AQ28" i="2"/>
  <c r="AS28" i="2"/>
  <c r="AT28" i="2"/>
  <c r="AR28" i="2"/>
  <c r="AF28" i="2"/>
  <c r="AP28" i="2"/>
  <c r="AT29" i="2"/>
  <c r="AQ29" i="2"/>
  <c r="AR29" i="2"/>
  <c r="AS29" i="2"/>
  <c r="AP29" i="2"/>
  <c r="AF29" i="2"/>
  <c r="AF30" i="2"/>
  <c r="AR30" i="2"/>
  <c r="AT30" i="2"/>
  <c r="AQ30" i="2"/>
  <c r="AS30" i="2"/>
  <c r="AP30" i="2"/>
  <c r="AT31" i="2"/>
  <c r="AP31" i="2"/>
  <c r="AS31" i="2"/>
  <c r="AQ31" i="2"/>
  <c r="AR31" i="2"/>
  <c r="AF31" i="2"/>
  <c r="AQ32" i="2"/>
  <c r="AS32" i="2"/>
  <c r="AT32" i="2"/>
  <c r="AF32" i="2"/>
  <c r="AR32" i="2"/>
  <c r="AP32" i="2"/>
  <c r="AP33" i="2"/>
  <c r="AS33" i="2"/>
  <c r="AF33" i="2"/>
  <c r="AQ33" i="2"/>
  <c r="AR33" i="2"/>
  <c r="AT33" i="2"/>
  <c r="AF34" i="2"/>
  <c r="AS34" i="2"/>
  <c r="AR34" i="2"/>
  <c r="AQ34" i="2"/>
  <c r="AT34" i="2"/>
  <c r="AP34" i="2"/>
  <c r="AQ35" i="2"/>
  <c r="AR35" i="2"/>
  <c r="AT35" i="2"/>
  <c r="AF35" i="2"/>
  <c r="AP35" i="2"/>
  <c r="AS35" i="2"/>
  <c r="AQ36" i="2"/>
  <c r="AF36" i="2"/>
  <c r="AS36" i="2"/>
  <c r="AP36" i="2"/>
  <c r="AR36" i="2"/>
  <c r="AT36" i="2"/>
  <c r="AQ37" i="2"/>
  <c r="AR37" i="2"/>
  <c r="AS37" i="2"/>
  <c r="AF37" i="2"/>
  <c r="AT37" i="2"/>
  <c r="AP37" i="2"/>
  <c r="AQ38" i="2"/>
  <c r="AR38" i="2"/>
  <c r="AP38" i="2"/>
  <c r="AS38" i="2"/>
  <c r="AT38" i="2"/>
  <c r="AF38" i="2"/>
  <c r="AF39" i="2"/>
  <c r="AT39" i="2"/>
  <c r="AR39" i="2"/>
  <c r="AQ39" i="2"/>
  <c r="AS39" i="2"/>
  <c r="AP39" i="2"/>
  <c r="AQ40" i="2"/>
  <c r="AR40" i="2"/>
  <c r="AS40" i="2"/>
  <c r="AT40" i="2"/>
  <c r="AP40" i="2"/>
  <c r="AF40" i="2"/>
  <c r="AS41" i="2"/>
  <c r="AP41" i="2"/>
  <c r="AR41" i="2"/>
  <c r="AF41" i="2"/>
  <c r="AT41" i="2"/>
  <c r="AQ41" i="2"/>
  <c r="AP42" i="2"/>
  <c r="AQ42" i="2"/>
  <c r="AR42" i="2"/>
  <c r="AS42" i="2"/>
  <c r="AT42" i="2"/>
  <c r="AF42" i="2"/>
  <c r="AS43" i="2"/>
  <c r="AQ43" i="2"/>
  <c r="AR43" i="2"/>
  <c r="AP43" i="2"/>
  <c r="AT43" i="2"/>
  <c r="AF43" i="2"/>
  <c r="AF44" i="2"/>
  <c r="AS44" i="2"/>
  <c r="AQ44" i="2"/>
  <c r="AR44" i="2"/>
  <c r="AT44" i="2"/>
  <c r="AP44" i="2"/>
  <c r="AS45" i="2"/>
  <c r="AF45" i="2"/>
  <c r="AT45" i="2"/>
  <c r="AP45" i="2"/>
  <c r="AR45" i="2"/>
  <c r="AQ45" i="2"/>
  <c r="AF46" i="2"/>
  <c r="AR46" i="2"/>
  <c r="AQ46" i="2"/>
  <c r="AT46" i="2"/>
  <c r="AS46" i="2"/>
  <c r="AP46" i="2"/>
  <c r="AP47" i="2"/>
  <c r="AR47" i="2"/>
  <c r="AS47" i="2"/>
  <c r="AQ47" i="2"/>
  <c r="AT47" i="2"/>
  <c r="AF47" i="2"/>
  <c r="AP48" i="2"/>
  <c r="AR48" i="2"/>
  <c r="AS48" i="2"/>
  <c r="AQ48" i="2"/>
  <c r="AT48" i="2"/>
  <c r="AF48" i="2"/>
  <c r="AP49" i="2"/>
  <c r="AT49" i="2"/>
  <c r="AF49" i="2"/>
  <c r="AQ49" i="2"/>
  <c r="AS49" i="2"/>
  <c r="AR49" i="2"/>
  <c r="AS50" i="2"/>
  <c r="AR50" i="2"/>
  <c r="AP50" i="2"/>
  <c r="AF50" i="2"/>
  <c r="AQ50" i="2"/>
  <c r="AT50" i="2"/>
  <c r="AF51" i="2"/>
  <c r="AR51" i="2"/>
  <c r="AQ51" i="2"/>
  <c r="AS51" i="2"/>
  <c r="AT51" i="2"/>
  <c r="AP51" i="2"/>
  <c r="AT52" i="2"/>
  <c r="AF52" i="2"/>
  <c r="AS52" i="2"/>
  <c r="AQ52" i="2"/>
  <c r="AR52" i="2"/>
  <c r="AP52" i="2"/>
  <c r="AR53" i="2"/>
  <c r="AQ53" i="2"/>
  <c r="AS53" i="2"/>
  <c r="AT53" i="2"/>
  <c r="AP53" i="2"/>
  <c r="AF53" i="2"/>
  <c r="AS54" i="2"/>
  <c r="AQ54" i="2"/>
  <c r="AT54" i="2"/>
  <c r="AP54" i="2"/>
  <c r="AF54" i="2"/>
  <c r="AR54" i="2"/>
  <c r="AR55" i="2"/>
  <c r="AQ55" i="2"/>
  <c r="AT55" i="2"/>
  <c r="AF55" i="2"/>
  <c r="AS55" i="2"/>
  <c r="AP55" i="2"/>
  <c r="AQ56" i="2"/>
  <c r="AR56" i="2"/>
  <c r="AP56" i="2"/>
  <c r="AS56" i="2"/>
  <c r="AT56" i="2"/>
  <c r="AF56" i="2"/>
  <c r="AF57" i="2"/>
  <c r="AP57" i="2"/>
  <c r="AQ57" i="2"/>
  <c r="AT57" i="2"/>
  <c r="AS57" i="2"/>
  <c r="AR57" i="2"/>
  <c r="AS58" i="2"/>
  <c r="AR58" i="2"/>
  <c r="AT58" i="2"/>
  <c r="AF58" i="2"/>
  <c r="AQ58" i="2"/>
  <c r="AP58" i="2"/>
  <c r="AS59" i="2"/>
  <c r="AP59" i="2"/>
  <c r="AF59" i="2"/>
  <c r="AT59" i="2"/>
  <c r="AR59" i="2"/>
  <c r="AQ59" i="2"/>
  <c r="AS60" i="2"/>
  <c r="AF60" i="2"/>
  <c r="AQ60" i="2"/>
  <c r="AR60" i="2"/>
  <c r="AT60" i="2"/>
  <c r="AP60" i="2"/>
  <c r="AT61" i="2"/>
  <c r="AP61" i="2"/>
  <c r="AR61" i="2"/>
  <c r="AF61" i="2"/>
  <c r="AS61" i="2"/>
  <c r="AQ61" i="2"/>
  <c r="AR62" i="2"/>
  <c r="AF62" i="2"/>
  <c r="AT62" i="2"/>
  <c r="AS62" i="2"/>
  <c r="AP62" i="2"/>
  <c r="AQ62" i="2"/>
  <c r="AS63" i="2"/>
  <c r="AR63" i="2"/>
  <c r="AQ63" i="2"/>
  <c r="AP63" i="2"/>
  <c r="AT63" i="2"/>
  <c r="AF63" i="2"/>
  <c r="AR64" i="2"/>
  <c r="AP64" i="2"/>
  <c r="AF64" i="2"/>
  <c r="AT64" i="2"/>
  <c r="AQ64" i="2"/>
  <c r="AS64" i="2"/>
  <c r="AS65" i="2"/>
  <c r="AP65" i="2"/>
  <c r="AF65" i="2"/>
  <c r="AR65" i="2"/>
  <c r="AT65" i="2"/>
  <c r="AQ65" i="2"/>
  <c r="AS66" i="2"/>
  <c r="AP66" i="2"/>
  <c r="AR66" i="2"/>
  <c r="AQ66" i="2"/>
  <c r="AT66" i="2"/>
  <c r="AF66" i="2"/>
  <c r="AT67" i="2"/>
  <c r="AF67" i="2"/>
  <c r="AQ67" i="2"/>
  <c r="AS67" i="2"/>
  <c r="AP67" i="2"/>
  <c r="AR67" i="2"/>
  <c r="AT68" i="2"/>
  <c r="AQ68" i="2"/>
  <c r="AF68" i="2"/>
  <c r="AS68" i="2"/>
  <c r="AR68" i="2"/>
  <c r="AP68" i="2"/>
  <c r="AS69" i="2"/>
  <c r="AP69" i="2"/>
  <c r="AQ69" i="2"/>
  <c r="AT69" i="2"/>
  <c r="AR69" i="2"/>
  <c r="AF69" i="2"/>
  <c r="AT70" i="2"/>
  <c r="AQ70" i="2"/>
  <c r="AP70" i="2"/>
  <c r="AS70" i="2"/>
  <c r="AR70" i="2"/>
  <c r="AF70" i="2"/>
  <c r="AT71" i="2"/>
  <c r="AQ71" i="2"/>
  <c r="AP71" i="2"/>
  <c r="AR71" i="2"/>
  <c r="AF71" i="2"/>
  <c r="AS71" i="2"/>
  <c r="AQ72" i="2"/>
  <c r="AR72" i="2"/>
  <c r="AS72" i="2"/>
  <c r="AP72" i="2"/>
  <c r="AT72" i="2"/>
  <c r="AF72" i="2"/>
  <c r="AT73" i="2"/>
  <c r="AP73" i="2"/>
  <c r="AS73" i="2"/>
  <c r="AR73" i="2"/>
  <c r="AF73" i="2"/>
  <c r="AQ73" i="2"/>
  <c r="AF74" i="2"/>
  <c r="AQ74" i="2"/>
  <c r="AR74" i="2"/>
  <c r="AS74" i="2"/>
  <c r="AT74" i="2"/>
  <c r="AP74" i="2"/>
  <c r="AR75" i="2"/>
  <c r="AT75" i="2"/>
  <c r="AQ75" i="2"/>
  <c r="AP75" i="2"/>
  <c r="AF75" i="2"/>
  <c r="AS75" i="2"/>
  <c r="AQ76" i="2"/>
  <c r="AP76" i="2"/>
  <c r="AS76" i="2"/>
  <c r="AT76" i="2"/>
  <c r="AF76" i="2"/>
  <c r="AR76" i="2"/>
  <c r="AT77" i="2"/>
  <c r="AP77" i="2"/>
  <c r="AR77" i="2"/>
  <c r="AF77" i="2"/>
  <c r="AS77" i="2"/>
  <c r="AQ77" i="2"/>
  <c r="AF78" i="2"/>
  <c r="AR78" i="2"/>
  <c r="AQ78" i="2"/>
  <c r="AS78" i="2"/>
  <c r="AT78" i="2"/>
  <c r="AP78" i="2"/>
  <c r="AS79" i="2"/>
  <c r="AP79" i="2"/>
  <c r="AF79" i="2"/>
  <c r="AT79" i="2"/>
  <c r="AQ79" i="2"/>
  <c r="AR79" i="2"/>
  <c r="AQ80" i="2"/>
  <c r="AT80" i="2"/>
  <c r="AP80" i="2"/>
  <c r="AR80" i="2"/>
  <c r="AS80" i="2"/>
  <c r="AF80" i="2"/>
  <c r="AP81" i="2"/>
  <c r="AT81" i="2"/>
  <c r="AS81" i="2"/>
  <c r="AQ81" i="2"/>
  <c r="AR81" i="2"/>
  <c r="AF81" i="2"/>
  <c r="AF82" i="2"/>
  <c r="AS82" i="2"/>
  <c r="AR82" i="2"/>
  <c r="AP82" i="2"/>
  <c r="AQ82" i="2"/>
  <c r="AT82" i="2"/>
  <c r="AR83" i="2"/>
  <c r="AF83" i="2"/>
  <c r="AS83" i="2"/>
  <c r="AT83" i="2"/>
  <c r="AP83" i="2"/>
  <c r="AQ83" i="2"/>
  <c r="AS84" i="2"/>
  <c r="AF84" i="2"/>
  <c r="AR84" i="2"/>
  <c r="AQ84" i="2"/>
  <c r="AT84" i="2"/>
  <c r="AP84" i="2"/>
  <c r="AR85" i="2"/>
  <c r="AQ85" i="2"/>
  <c r="AS85" i="2"/>
  <c r="AT85" i="2"/>
  <c r="AF85" i="2"/>
  <c r="AP85" i="2"/>
  <c r="AS86" i="2"/>
  <c r="AR86" i="2"/>
  <c r="AQ86" i="2"/>
  <c r="AT86" i="2"/>
  <c r="AP86" i="2"/>
  <c r="AF86" i="2"/>
  <c r="AP87" i="2"/>
  <c r="AS87" i="2"/>
  <c r="AR87" i="2"/>
  <c r="AF87" i="2"/>
  <c r="AT87" i="2"/>
  <c r="AQ87" i="2"/>
  <c r="AS88" i="2"/>
  <c r="AP88" i="2"/>
  <c r="AR88" i="2"/>
  <c r="AF88" i="2"/>
  <c r="AQ88" i="2"/>
  <c r="AT88" i="2"/>
  <c r="AR89" i="2"/>
  <c r="AT89" i="2"/>
  <c r="AP89" i="2"/>
  <c r="AS89" i="2"/>
  <c r="AF89" i="2"/>
  <c r="AQ89" i="2"/>
  <c r="AF90" i="2"/>
  <c r="AR90" i="2"/>
  <c r="AQ90" i="2"/>
  <c r="AS90" i="2"/>
  <c r="AT90" i="2"/>
  <c r="AP90" i="2"/>
  <c r="AS91" i="2"/>
  <c r="AR91" i="2"/>
  <c r="AT91" i="2"/>
  <c r="AP91" i="2"/>
  <c r="AQ91" i="2"/>
  <c r="AF91" i="2"/>
  <c r="AR92" i="2"/>
  <c r="AT92" i="2"/>
  <c r="AQ92" i="2"/>
  <c r="AF92" i="2"/>
  <c r="AS92" i="2"/>
  <c r="AP92" i="2"/>
  <c r="AQ93" i="2"/>
  <c r="AT93" i="2"/>
  <c r="AR93" i="2"/>
  <c r="AP93" i="2"/>
  <c r="AS93" i="2"/>
  <c r="AF93" i="2"/>
  <c r="AF94" i="2"/>
  <c r="AR94" i="2"/>
  <c r="AQ94" i="2"/>
  <c r="AS94" i="2"/>
  <c r="AT94" i="2"/>
  <c r="AP94" i="2"/>
  <c r="AF95" i="2"/>
  <c r="AT95" i="2"/>
  <c r="AQ95" i="2"/>
  <c r="AS95" i="2"/>
  <c r="AR95" i="2"/>
  <c r="AP95" i="2"/>
  <c r="AS96" i="2"/>
  <c r="AT96" i="2"/>
  <c r="AP96" i="2"/>
  <c r="AR96" i="2"/>
  <c r="AQ96" i="2"/>
  <c r="AF96" i="2"/>
  <c r="AS97" i="2"/>
  <c r="AP97" i="2"/>
  <c r="AF97" i="2"/>
  <c r="AQ97" i="2"/>
  <c r="AR97" i="2"/>
  <c r="AT97" i="2"/>
  <c r="AT98" i="2"/>
  <c r="AF98" i="2"/>
  <c r="AS98" i="2"/>
  <c r="AP98" i="2"/>
  <c r="AQ98" i="2"/>
  <c r="AR98" i="2"/>
  <c r="AF99" i="2"/>
  <c r="AR99" i="2"/>
  <c r="AT99" i="2"/>
  <c r="AP99" i="2"/>
  <c r="AS99" i="2"/>
  <c r="AQ99" i="2"/>
  <c r="AF100" i="2"/>
  <c r="AS100" i="2"/>
  <c r="AP100" i="2"/>
  <c r="AR100" i="2"/>
  <c r="AQ100" i="2"/>
  <c r="AT100" i="2"/>
  <c r="AQ101" i="2"/>
  <c r="AS101" i="2"/>
  <c r="AR101" i="2"/>
  <c r="AF101" i="2"/>
  <c r="AT101" i="2"/>
  <c r="AP101" i="2"/>
  <c r="AF102" i="2"/>
  <c r="AR102" i="2"/>
  <c r="AQ102" i="2"/>
  <c r="AS102" i="2"/>
  <c r="AT102" i="2"/>
  <c r="AP102" i="2"/>
  <c r="AT103" i="2"/>
  <c r="AP103" i="2"/>
  <c r="AR103" i="2"/>
  <c r="AF103" i="2"/>
  <c r="AS103" i="2"/>
  <c r="AQ103" i="2"/>
  <c r="AR104" i="2"/>
  <c r="AT104" i="2"/>
  <c r="AQ104" i="2"/>
  <c r="AS104" i="2"/>
  <c r="AP104" i="2"/>
  <c r="AF104" i="2"/>
  <c r="AS105" i="2"/>
  <c r="AR105" i="2"/>
  <c r="AT105" i="2"/>
  <c r="AF105" i="2"/>
  <c r="AQ105" i="2"/>
  <c r="AP105" i="2"/>
  <c r="AS106" i="2"/>
  <c r="AP106" i="2"/>
  <c r="AR106" i="2"/>
  <c r="AF106" i="2"/>
  <c r="AQ106" i="2"/>
  <c r="AT106" i="2"/>
  <c r="AS107" i="2"/>
  <c r="AQ107" i="2"/>
  <c r="AR107" i="2"/>
  <c r="AF107" i="2"/>
  <c r="AT107" i="2"/>
  <c r="AP107" i="2"/>
  <c r="AQ108" i="2"/>
  <c r="AS108" i="2"/>
  <c r="AF108" i="2"/>
  <c r="AR108" i="2"/>
  <c r="AT108" i="2"/>
  <c r="AP108" i="2"/>
  <c r="AF109" i="2"/>
  <c r="AP109" i="2"/>
  <c r="AT109" i="2"/>
  <c r="AQ109" i="2"/>
  <c r="AS109" i="2"/>
  <c r="AR109" i="2"/>
  <c r="AS110" i="2"/>
  <c r="AT110" i="2"/>
  <c r="AP110" i="2"/>
  <c r="AF110" i="2"/>
  <c r="AR110" i="2"/>
  <c r="AQ110" i="2"/>
  <c r="AT111" i="2"/>
  <c r="AP111" i="2"/>
  <c r="AR111" i="2"/>
  <c r="AQ111" i="2"/>
  <c r="AS111" i="2"/>
  <c r="AF111" i="2"/>
  <c r="AQ112" i="2"/>
  <c r="AT112" i="2"/>
  <c r="AF112" i="2"/>
  <c r="AR112" i="2"/>
  <c r="AS112" i="2"/>
  <c r="AP112" i="2"/>
  <c r="AS113" i="2"/>
  <c r="AT113" i="2"/>
  <c r="AP113" i="2"/>
  <c r="AR113" i="2"/>
  <c r="AF113" i="2"/>
  <c r="AQ113" i="2"/>
  <c r="AT114" i="2"/>
  <c r="AF114" i="2"/>
  <c r="AP114" i="2"/>
  <c r="AS114" i="2"/>
  <c r="AR114" i="2"/>
  <c r="AQ114" i="2"/>
  <c r="AQ115" i="2"/>
  <c r="AR115" i="2"/>
  <c r="AP115" i="2"/>
  <c r="AS115" i="2"/>
  <c r="AT115" i="2"/>
  <c r="AF115" i="2"/>
  <c r="AS116" i="2"/>
  <c r="AQ116" i="2"/>
  <c r="AF116" i="2"/>
  <c r="AR116" i="2"/>
  <c r="AP116" i="2"/>
  <c r="AT116" i="2"/>
  <c r="AF117" i="2"/>
  <c r="AS117" i="2"/>
  <c r="AR117" i="2"/>
  <c r="AQ117" i="2"/>
  <c r="AT117" i="2"/>
  <c r="AP117" i="2"/>
  <c r="AP118" i="2"/>
  <c r="AF118" i="2"/>
  <c r="AR118" i="2"/>
  <c r="AQ118" i="2"/>
  <c r="AS118" i="2"/>
  <c r="AT118" i="2"/>
  <c r="AQ119" i="2"/>
  <c r="AT119" i="2"/>
  <c r="AP119" i="2"/>
  <c r="AS119" i="2"/>
  <c r="AR119" i="2"/>
  <c r="AF119" i="2"/>
  <c r="AT120" i="2"/>
  <c r="AR120" i="2"/>
  <c r="AP120" i="2"/>
  <c r="AF120" i="2"/>
  <c r="AS120" i="2"/>
  <c r="AQ120" i="2"/>
  <c r="AF121" i="2"/>
  <c r="AR121" i="2"/>
  <c r="AQ121" i="2"/>
  <c r="AT121" i="2"/>
  <c r="AS121" i="2"/>
  <c r="AP121" i="2"/>
  <c r="AR122" i="2"/>
  <c r="AF122" i="2"/>
  <c r="AT122" i="2"/>
  <c r="AQ122" i="2"/>
  <c r="AS122" i="2"/>
  <c r="AP122" i="2"/>
  <c r="AR123" i="2"/>
  <c r="AP123" i="2"/>
  <c r="AQ123" i="2"/>
  <c r="AS123" i="2"/>
  <c r="AF123" i="2"/>
  <c r="AT123" i="2"/>
  <c r="AS124" i="2"/>
  <c r="AP124" i="2"/>
  <c r="AR124" i="2"/>
  <c r="AT124" i="2"/>
  <c r="AQ124" i="2"/>
  <c r="AF124" i="2"/>
  <c r="AT125" i="2"/>
  <c r="AS125" i="2"/>
  <c r="AR125" i="2"/>
  <c r="AP125" i="2"/>
  <c r="AF125" i="2"/>
  <c r="AQ125" i="2"/>
  <c r="AF126" i="2"/>
  <c r="AQ126" i="2"/>
  <c r="AR126" i="2"/>
  <c r="AS126" i="2"/>
  <c r="AT126" i="2"/>
  <c r="AP126" i="2"/>
  <c r="AS127" i="2"/>
  <c r="AQ127" i="2"/>
  <c r="AT127" i="2"/>
  <c r="AP127" i="2"/>
  <c r="AF127" i="2"/>
  <c r="AR127" i="2"/>
  <c r="AT128" i="2"/>
  <c r="AF128" i="2"/>
  <c r="AR128" i="2"/>
  <c r="AS128" i="2"/>
  <c r="AQ128" i="2"/>
  <c r="AP128" i="2"/>
  <c r="AS129" i="2"/>
  <c r="AT129" i="2"/>
  <c r="AF129" i="2"/>
  <c r="AQ129" i="2"/>
  <c r="AR129" i="2"/>
  <c r="AP129" i="2"/>
  <c r="AS130" i="2"/>
  <c r="AP130" i="2"/>
  <c r="AR130" i="2"/>
  <c r="AQ130" i="2"/>
  <c r="AT130" i="2"/>
  <c r="AF130" i="2"/>
  <c r="AF131" i="2"/>
  <c r="AR131" i="2"/>
  <c r="AP131" i="2"/>
  <c r="AQ131" i="2"/>
  <c r="AT131" i="2"/>
  <c r="AS131" i="2"/>
  <c r="AF132" i="2"/>
  <c r="AS132" i="2"/>
  <c r="AQ132" i="2"/>
  <c r="AR132" i="2"/>
  <c r="AT132" i="2"/>
  <c r="AP132" i="2"/>
  <c r="AS133" i="2"/>
  <c r="AR133" i="2"/>
  <c r="AP133" i="2"/>
  <c r="AQ133" i="2"/>
  <c r="AT133" i="2"/>
  <c r="AF133" i="2"/>
  <c r="AP134" i="2"/>
  <c r="AR134" i="2"/>
  <c r="AF134" i="2"/>
  <c r="AS134" i="2"/>
  <c r="AT134" i="2"/>
  <c r="AQ134" i="2"/>
  <c r="AT135" i="2"/>
  <c r="AQ135" i="2"/>
  <c r="AP135" i="2"/>
  <c r="AS135" i="2"/>
  <c r="AR135" i="2"/>
  <c r="AF135" i="2"/>
  <c r="AQ136" i="2"/>
  <c r="AS136" i="2"/>
  <c r="AR136" i="2"/>
  <c r="AT136" i="2"/>
  <c r="AP136" i="2"/>
  <c r="AF136" i="2"/>
  <c r="AQ137" i="2"/>
  <c r="AT137" i="2"/>
  <c r="AS137" i="2"/>
  <c r="AR137" i="2"/>
  <c r="AP137" i="2"/>
  <c r="AF137" i="2"/>
  <c r="AR138" i="2"/>
  <c r="AP138" i="2"/>
  <c r="AS138" i="2"/>
  <c r="AF138" i="2"/>
  <c r="AT138" i="2"/>
  <c r="AQ138" i="2"/>
  <c r="AR139" i="2"/>
  <c r="AQ139" i="2"/>
  <c r="AF139" i="2"/>
  <c r="AT139" i="2"/>
  <c r="AS139" i="2"/>
  <c r="AP139" i="2"/>
  <c r="AS140" i="2"/>
  <c r="AQ140" i="2"/>
  <c r="AF140" i="2"/>
  <c r="AP140" i="2"/>
  <c r="AT140" i="2"/>
  <c r="AR140" i="2"/>
  <c r="AS141" i="2"/>
  <c r="AP141" i="2"/>
  <c r="AR141" i="2"/>
  <c r="AT141" i="2"/>
  <c r="AF141" i="2"/>
  <c r="AQ141" i="2"/>
  <c r="AS142" i="2"/>
  <c r="AR142" i="2"/>
  <c r="AT142" i="2"/>
  <c r="AP142" i="2"/>
  <c r="AF142" i="2"/>
  <c r="AQ142" i="2"/>
  <c r="AS143" i="2"/>
  <c r="AQ143" i="2"/>
  <c r="AR143" i="2"/>
  <c r="AP143" i="2"/>
  <c r="AT143" i="2"/>
  <c r="AF143" i="2"/>
  <c r="AR144" i="2"/>
  <c r="AF144" i="2"/>
  <c r="AS144" i="2"/>
  <c r="AQ144" i="2"/>
  <c r="AT144" i="2"/>
  <c r="AP144" i="2"/>
  <c r="AS145" i="2"/>
  <c r="AP145" i="2"/>
  <c r="AR145" i="2"/>
  <c r="AT145" i="2"/>
  <c r="AF145" i="2"/>
  <c r="AQ145" i="2"/>
  <c r="AP146" i="2"/>
  <c r="AR146" i="2"/>
  <c r="AQ146" i="2"/>
  <c r="AS146" i="2"/>
  <c r="AT146" i="2"/>
  <c r="AF146" i="2"/>
  <c r="AS147" i="2"/>
  <c r="AP147" i="2"/>
  <c r="AR147" i="2"/>
  <c r="AQ147" i="2"/>
  <c r="AT147" i="2"/>
  <c r="AF147" i="2"/>
  <c r="AS148" i="2"/>
  <c r="AT148" i="2"/>
  <c r="AQ148" i="2"/>
  <c r="AR148" i="2"/>
  <c r="AP148" i="2"/>
  <c r="AF148" i="2"/>
  <c r="AT149" i="2"/>
  <c r="AP149" i="2"/>
  <c r="AR149" i="2"/>
  <c r="AQ149" i="2"/>
  <c r="AS149" i="2"/>
  <c r="AF149" i="2"/>
  <c r="AT150" i="2"/>
  <c r="AF150" i="2"/>
  <c r="AQ150" i="2"/>
  <c r="AS150" i="2"/>
  <c r="AR150" i="2"/>
  <c r="AP150" i="2"/>
  <c r="AF151" i="2"/>
  <c r="AR151" i="2"/>
  <c r="AP151" i="2"/>
  <c r="AS151" i="2"/>
  <c r="AT151" i="2"/>
  <c r="AQ151" i="2"/>
  <c r="AQ152" i="2"/>
  <c r="AT152" i="2"/>
  <c r="AR152" i="2"/>
  <c r="AS152" i="2"/>
  <c r="AF152" i="2"/>
  <c r="AP152" i="2"/>
  <c r="AT153" i="2"/>
  <c r="AP153" i="2"/>
  <c r="AF153" i="2"/>
  <c r="AR153" i="2"/>
  <c r="AS153" i="2"/>
  <c r="AQ153" i="2"/>
  <c r="AF154" i="2"/>
  <c r="AR154" i="2"/>
  <c r="AS154" i="2"/>
  <c r="AP154" i="2"/>
  <c r="AT154" i="2"/>
  <c r="AQ154" i="2"/>
  <c r="AP155" i="2"/>
  <c r="AF155" i="2"/>
  <c r="AQ155" i="2"/>
  <c r="AT155" i="2"/>
  <c r="AR155" i="2"/>
  <c r="AS155" i="2"/>
  <c r="AT156" i="2"/>
  <c r="AP156" i="2"/>
  <c r="AF156" i="2"/>
  <c r="AQ156" i="2"/>
  <c r="AR156" i="2"/>
  <c r="AS156" i="2"/>
  <c r="AP157" i="2"/>
  <c r="AR157" i="2"/>
  <c r="AF157" i="2"/>
  <c r="AT157" i="2"/>
  <c r="AQ157" i="2"/>
  <c r="AS157" i="2"/>
  <c r="AQ158" i="2"/>
  <c r="AF158" i="2"/>
  <c r="AR158" i="2"/>
  <c r="AT158" i="2"/>
  <c r="AP158" i="2"/>
  <c r="AS158" i="2"/>
  <c r="AP159" i="2"/>
  <c r="AF159" i="2"/>
  <c r="AS159" i="2"/>
  <c r="AR159" i="2"/>
  <c r="AT159" i="2"/>
  <c r="AQ159" i="2"/>
  <c r="AQ160" i="2"/>
  <c r="AS160" i="2"/>
  <c r="AR160" i="2"/>
  <c r="AF160" i="2"/>
  <c r="AP160" i="2"/>
  <c r="AT160" i="2"/>
  <c r="AQ161" i="2"/>
  <c r="AP161" i="2"/>
  <c r="AS161" i="2"/>
  <c r="AF161" i="2"/>
  <c r="AT161" i="2"/>
  <c r="AR161" i="2"/>
  <c r="AS162" i="2"/>
  <c r="AT162" i="2"/>
  <c r="AR162" i="2"/>
  <c r="AF162" i="2"/>
  <c r="AP162" i="2"/>
  <c r="AQ162" i="2"/>
  <c r="AP163" i="2"/>
  <c r="AT163" i="2"/>
  <c r="AF163" i="2"/>
  <c r="AR163" i="2"/>
  <c r="AS163" i="2"/>
  <c r="AQ163" i="2"/>
  <c r="AT164" i="2"/>
  <c r="AS164" i="2"/>
  <c r="AQ164" i="2"/>
  <c r="AR164" i="2"/>
  <c r="AP164" i="2"/>
  <c r="AF164" i="2"/>
  <c r="AR165" i="2"/>
  <c r="AS165" i="2"/>
  <c r="AT165" i="2"/>
  <c r="AF165" i="2"/>
  <c r="AP165" i="2"/>
  <c r="AQ165" i="2"/>
  <c r="AF166" i="2"/>
  <c r="AT166" i="2"/>
  <c r="AP166" i="2"/>
  <c r="AR166" i="2"/>
  <c r="AS166" i="2"/>
  <c r="AQ166" i="2"/>
  <c r="AT167" i="2"/>
  <c r="AP167" i="2"/>
  <c r="AS167" i="2"/>
  <c r="AQ167" i="2"/>
  <c r="AR167" i="2"/>
  <c r="AF167" i="2"/>
  <c r="AT168" i="2"/>
  <c r="AF168" i="2"/>
  <c r="AS168" i="2"/>
  <c r="AQ168" i="2"/>
  <c r="AP168" i="2"/>
  <c r="AR168" i="2"/>
  <c r="AT169" i="2"/>
  <c r="AQ169" i="2"/>
  <c r="AP169" i="2"/>
  <c r="AR169" i="2"/>
  <c r="AF169" i="2"/>
  <c r="AS169" i="2"/>
  <c r="AF170" i="2"/>
  <c r="AT170" i="2"/>
  <c r="AS170" i="2"/>
  <c r="AQ170" i="2"/>
  <c r="AP170" i="2"/>
  <c r="AR170" i="2"/>
  <c r="AT171" i="2"/>
  <c r="AQ171" i="2"/>
  <c r="AR171" i="2"/>
  <c r="AP171" i="2"/>
  <c r="AF171" i="2"/>
  <c r="AS171" i="2"/>
  <c r="AT172" i="2"/>
  <c r="AP172" i="2"/>
  <c r="AQ172" i="2"/>
  <c r="AF172" i="2"/>
  <c r="AS172" i="2"/>
  <c r="AR172" i="2"/>
  <c r="AP173" i="2"/>
  <c r="AF173" i="2"/>
  <c r="AT173" i="2"/>
  <c r="AS173" i="2"/>
  <c r="AR173" i="2"/>
  <c r="AQ173" i="2"/>
  <c r="AR174" i="2"/>
  <c r="AQ174" i="2"/>
  <c r="AF174" i="2"/>
  <c r="AS174" i="2"/>
  <c r="AT174" i="2"/>
  <c r="AP174" i="2"/>
  <c r="AF175" i="2"/>
  <c r="AP175" i="2"/>
  <c r="AR175" i="2"/>
  <c r="AQ175" i="2"/>
  <c r="AT175" i="2"/>
  <c r="AS175" i="2"/>
  <c r="AQ176" i="2"/>
  <c r="AS176" i="2"/>
  <c r="AF176" i="2"/>
  <c r="AP176" i="2"/>
  <c r="AT176" i="2"/>
  <c r="AR176" i="2"/>
  <c r="AT177" i="2"/>
  <c r="AF177" i="2"/>
  <c r="AR177" i="2"/>
  <c r="AS177" i="2"/>
  <c r="AP177" i="2"/>
  <c r="AQ177" i="2"/>
  <c r="AP178" i="2"/>
  <c r="AT178" i="2"/>
  <c r="AQ178" i="2"/>
  <c r="AS178" i="2"/>
  <c r="AR178" i="2"/>
  <c r="AF178" i="2"/>
  <c r="AR179" i="2"/>
  <c r="AT179" i="2"/>
  <c r="AQ179" i="2"/>
  <c r="AS179" i="2"/>
  <c r="AF179" i="2"/>
  <c r="AP179" i="2"/>
  <c r="AF180" i="2"/>
  <c r="AR180" i="2"/>
  <c r="AQ180" i="2"/>
  <c r="AT180" i="2"/>
  <c r="AP180" i="2"/>
  <c r="AS180" i="2"/>
  <c r="AF181" i="2"/>
  <c r="AQ181" i="2"/>
  <c r="AS181" i="2"/>
  <c r="AP181" i="2"/>
  <c r="AR181" i="2"/>
  <c r="AT181" i="2"/>
  <c r="AS182" i="2"/>
  <c r="AP182" i="2"/>
  <c r="AT182" i="2"/>
  <c r="AQ182" i="2"/>
  <c r="AF182" i="2"/>
  <c r="AR182" i="2"/>
  <c r="AP183" i="2"/>
  <c r="AS183" i="2"/>
  <c r="AR183" i="2"/>
  <c r="AQ183" i="2"/>
  <c r="AT183" i="2"/>
  <c r="AF183" i="2"/>
  <c r="AT184" i="2"/>
  <c r="AQ184" i="2"/>
  <c r="AS184" i="2"/>
  <c r="AP184" i="2"/>
  <c r="AF184" i="2"/>
  <c r="AR184" i="2"/>
  <c r="AT185" i="2"/>
  <c r="AP185" i="2"/>
  <c r="AQ185" i="2"/>
  <c r="AF185" i="2"/>
  <c r="AS185" i="2"/>
  <c r="AR185" i="2"/>
  <c r="AR186" i="2"/>
  <c r="AT186" i="2"/>
  <c r="AP186" i="2"/>
  <c r="AF186" i="2"/>
  <c r="AQ186" i="2"/>
  <c r="AS186" i="2"/>
  <c r="AF187" i="2"/>
  <c r="AQ187" i="2"/>
  <c r="AR187" i="2"/>
  <c r="AT187" i="2"/>
  <c r="AP187" i="2"/>
  <c r="AS187" i="2"/>
  <c r="AP188" i="2"/>
  <c r="AQ188" i="2"/>
  <c r="AS188" i="2"/>
  <c r="AR188" i="2"/>
  <c r="AF188" i="2"/>
  <c r="AT188" i="2"/>
  <c r="AS189" i="2"/>
  <c r="AT189" i="2"/>
  <c r="AQ189" i="2"/>
  <c r="AR189" i="2"/>
  <c r="AF189" i="2"/>
  <c r="AP189" i="2"/>
  <c r="AR190" i="2"/>
  <c r="AQ190" i="2"/>
  <c r="AS190" i="2"/>
  <c r="AP190" i="2"/>
  <c r="AT190" i="2"/>
  <c r="AF190" i="2"/>
  <c r="AF191" i="2"/>
  <c r="AR191" i="2"/>
  <c r="AS191" i="2"/>
  <c r="AQ191" i="2"/>
  <c r="AT191" i="2"/>
  <c r="AP191" i="2"/>
  <c r="AF192" i="2"/>
  <c r="AS192" i="2"/>
  <c r="AQ192" i="2"/>
  <c r="AP192" i="2"/>
  <c r="AT192" i="2"/>
  <c r="AR192" i="2"/>
  <c r="AQ193" i="2"/>
  <c r="AR193" i="2"/>
  <c r="AT193" i="2"/>
  <c r="AS193" i="2"/>
  <c r="AP193" i="2"/>
  <c r="AF193" i="2"/>
  <c r="AR194" i="2"/>
  <c r="AP194" i="2"/>
  <c r="AF194" i="2"/>
  <c r="AQ194" i="2"/>
  <c r="AS194" i="2"/>
  <c r="AT194" i="2"/>
  <c r="AF195" i="2"/>
  <c r="AR195" i="2"/>
  <c r="AQ195" i="2"/>
  <c r="AT195" i="2"/>
  <c r="AS195" i="2"/>
  <c r="AP195" i="2"/>
  <c r="AR196" i="2"/>
  <c r="AP196" i="2"/>
  <c r="AQ196" i="2"/>
  <c r="AT196" i="2"/>
  <c r="AF196" i="2"/>
  <c r="AS196" i="2"/>
  <c r="AP197" i="2"/>
  <c r="AQ197" i="2"/>
  <c r="AT197" i="2"/>
  <c r="AF197" i="2"/>
  <c r="AS197" i="2"/>
  <c r="AR197" i="2"/>
  <c r="AS198" i="2"/>
  <c r="AP198" i="2"/>
  <c r="AF198" i="2"/>
  <c r="AR198" i="2"/>
  <c r="AT198" i="2"/>
  <c r="AQ198" i="2"/>
  <c r="AT199" i="2"/>
  <c r="AQ199" i="2"/>
  <c r="AP199" i="2"/>
  <c r="AF199" i="2"/>
  <c r="AR199" i="2"/>
  <c r="AS199" i="2"/>
  <c r="AF200" i="2"/>
  <c r="AS200" i="2"/>
  <c r="AT200" i="2"/>
  <c r="AP200" i="2"/>
  <c r="AR200" i="2"/>
  <c r="AQ200" i="2"/>
  <c r="AP201" i="2"/>
  <c r="AR201" i="2"/>
  <c r="AT201" i="2"/>
  <c r="AQ201" i="2"/>
  <c r="AS201" i="2"/>
  <c r="AF201" i="2"/>
  <c r="AQ202" i="2"/>
  <c r="AR202" i="2"/>
  <c r="AF202" i="2"/>
  <c r="AS202" i="2"/>
  <c r="AT202" i="2"/>
  <c r="AP202" i="2"/>
  <c r="AP203" i="2"/>
  <c r="AS203" i="2"/>
  <c r="AF203" i="2"/>
  <c r="AT203" i="2"/>
  <c r="AQ203" i="2"/>
  <c r="AR203" i="2"/>
  <c r="A64" i="6"/>
  <c r="T11" i="6" s="1"/>
  <c r="V11" i="6" s="1"/>
  <c r="T23" i="6" s="1"/>
  <c r="T25" i="6" s="1"/>
  <c r="T26" i="6" s="1"/>
  <c r="AG5" i="2"/>
  <c r="AG4" i="2"/>
  <c r="AG6" i="2"/>
  <c r="AG151" i="2"/>
  <c r="AG90" i="2"/>
  <c r="AG198" i="2"/>
  <c r="AG143" i="2"/>
  <c r="AG186" i="2"/>
  <c r="AG83" i="2"/>
  <c r="AG38" i="2"/>
  <c r="AG32" i="2"/>
  <c r="AG108" i="2"/>
  <c r="AG29" i="2"/>
  <c r="AG137" i="2"/>
  <c r="AG120" i="2"/>
  <c r="AG26" i="2"/>
  <c r="AG73" i="2"/>
  <c r="AG81" i="2"/>
  <c r="AG178" i="2"/>
  <c r="AG95" i="2"/>
  <c r="AG30" i="2"/>
  <c r="AG159" i="2"/>
  <c r="AG54" i="2"/>
  <c r="AG173" i="2"/>
  <c r="AG40" i="2"/>
  <c r="AG132" i="2"/>
  <c r="AG188" i="2"/>
  <c r="AG41" i="2"/>
  <c r="AG67" i="2"/>
  <c r="AG202" i="2"/>
  <c r="AG194" i="2"/>
  <c r="AG141" i="2"/>
  <c r="AG75" i="2"/>
  <c r="AG177" i="2"/>
  <c r="AG94" i="2"/>
  <c r="AG60" i="2"/>
  <c r="AG129" i="2"/>
  <c r="AG126" i="2"/>
  <c r="AG165" i="2"/>
  <c r="AG127" i="2"/>
  <c r="AG66" i="2"/>
  <c r="AG53" i="2"/>
  <c r="AG195" i="2"/>
  <c r="AG147" i="2"/>
  <c r="AG160" i="2"/>
  <c r="AG128" i="2"/>
  <c r="AG121" i="2"/>
  <c r="AG183" i="2"/>
  <c r="AG22" i="2"/>
  <c r="AG70" i="2"/>
  <c r="AG163" i="2"/>
  <c r="AG37" i="2"/>
  <c r="AG56" i="2"/>
  <c r="AG79" i="2"/>
  <c r="AG162" i="2"/>
  <c r="AG104" i="2"/>
  <c r="AG135" i="2"/>
  <c r="AG35" i="2"/>
  <c r="AG130" i="2"/>
  <c r="AG122" i="2"/>
  <c r="AG189" i="2"/>
  <c r="AG55" i="2"/>
  <c r="AG44" i="2"/>
  <c r="AG34" i="2"/>
  <c r="AG33" i="2"/>
  <c r="AG102" i="2"/>
  <c r="AG57" i="2"/>
  <c r="AG142" i="2"/>
  <c r="AG148" i="2"/>
  <c r="AG85" i="2"/>
  <c r="AG167" i="2"/>
  <c r="AG193" i="2"/>
  <c r="AG176" i="2"/>
  <c r="AG133" i="2"/>
  <c r="AG175" i="2"/>
  <c r="AG88" i="2"/>
  <c r="AG116" i="2"/>
  <c r="AG139" i="2"/>
  <c r="AG115" i="2"/>
  <c r="AG45" i="2"/>
  <c r="AG47" i="2"/>
  <c r="AG200" i="2"/>
  <c r="AG48" i="2"/>
  <c r="AG74" i="2"/>
  <c r="AG71" i="2"/>
  <c r="AG59" i="2"/>
  <c r="AG117" i="2"/>
  <c r="AG196" i="2"/>
  <c r="AG103" i="2"/>
  <c r="AG138" i="2"/>
  <c r="AG171" i="2"/>
  <c r="AG49" i="2"/>
  <c r="AG68" i="2"/>
  <c r="AG153" i="2"/>
  <c r="AG192" i="2"/>
  <c r="AG118" i="2"/>
  <c r="AG62" i="2"/>
  <c r="AG92" i="2"/>
  <c r="AG146" i="2"/>
  <c r="AG201" i="2"/>
  <c r="AG140" i="2"/>
  <c r="AG89" i="2"/>
  <c r="AG185" i="2"/>
  <c r="AG39" i="2"/>
  <c r="AG21" i="2"/>
  <c r="AG63" i="2"/>
  <c r="AG150" i="2"/>
  <c r="AG169" i="2"/>
  <c r="AG46" i="2"/>
  <c r="AG23" i="2"/>
  <c r="AG174" i="2"/>
  <c r="AG125" i="2"/>
  <c r="AG168" i="2"/>
  <c r="AG52" i="2"/>
  <c r="AG113" i="2"/>
  <c r="AG156" i="2"/>
  <c r="AG164" i="2"/>
  <c r="AG101" i="2"/>
  <c r="AG154" i="2"/>
  <c r="AG20" i="2"/>
  <c r="AG43" i="2"/>
  <c r="AG184" i="2"/>
  <c r="AG161" i="2"/>
  <c r="AG145" i="2"/>
  <c r="AG112" i="2"/>
  <c r="AG109" i="2"/>
  <c r="AG61" i="2"/>
  <c r="AG181" i="2"/>
  <c r="AG72" i="2"/>
  <c r="AG86" i="2"/>
  <c r="AG134" i="2"/>
  <c r="AG65" i="2"/>
  <c r="AG191" i="2"/>
  <c r="AG107" i="2"/>
  <c r="AG98" i="2"/>
  <c r="AG69" i="2"/>
  <c r="AG36" i="2"/>
  <c r="AG76" i="2"/>
  <c r="AG106" i="2"/>
  <c r="AG110" i="2"/>
  <c r="AG80" i="2"/>
  <c r="AG8" i="2"/>
  <c r="AG96" i="2"/>
  <c r="AG152" i="2"/>
  <c r="AG166" i="2"/>
  <c r="AG199" i="2"/>
  <c r="AG144" i="2"/>
  <c r="AG197" i="2"/>
  <c r="AG155" i="2"/>
  <c r="AG157" i="2"/>
  <c r="AG136" i="2"/>
  <c r="AG203" i="2"/>
  <c r="AH199" i="2" s="1" a="1"/>
  <c r="AH199" i="2" s="1"/>
  <c r="AG172" i="2"/>
  <c r="AG149" i="2"/>
  <c r="AG100" i="2"/>
  <c r="AG180" i="2"/>
  <c r="AG51" i="2"/>
  <c r="AG97" i="2"/>
  <c r="AG87" i="2"/>
  <c r="AG50" i="2"/>
  <c r="AG64" i="2"/>
  <c r="AG190" i="2"/>
  <c r="AG111" i="2"/>
  <c r="AG187" i="2"/>
  <c r="AG27" i="2"/>
  <c r="AG131" i="2"/>
  <c r="AG7" i="2"/>
  <c r="AG179" i="2"/>
  <c r="AG77" i="2"/>
  <c r="AG114" i="2"/>
  <c r="AG182" i="2"/>
  <c r="AG158" i="2"/>
  <c r="AG31" i="2"/>
  <c r="AG82" i="2"/>
  <c r="AG170" i="2"/>
  <c r="AG58" i="2"/>
  <c r="AG42" i="2"/>
  <c r="AG25" i="2"/>
  <c r="AG84" i="2"/>
  <c r="AG93" i="2"/>
  <c r="AG124" i="2"/>
  <c r="AG119" i="2"/>
  <c r="AG24" i="2"/>
  <c r="AG123" i="2"/>
  <c r="AH123" i="2" s="1" a="1"/>
  <c r="AH123" i="2" s="1"/>
  <c r="AG28" i="2"/>
  <c r="AG91" i="2"/>
  <c r="AG78" i="2"/>
  <c r="AG99" i="2"/>
  <c r="AG105" i="2"/>
  <c r="AQ3" i="2"/>
  <c r="AQ4" i="2"/>
  <c r="AU4" i="2" s="1"/>
  <c r="AU5" i="2" s="1"/>
  <c r="I72" i="1"/>
  <c r="AG19" i="2" s="1"/>
  <c r="J7" i="4" l="1"/>
  <c r="J16" i="4" s="1"/>
  <c r="AH189" i="2" a="1"/>
  <c r="AH189" i="2" s="1"/>
  <c r="AH105" i="2" a="1"/>
  <c r="AH105" i="2" s="1"/>
  <c r="AH124" i="2" a="1"/>
  <c r="AH124" i="2" s="1"/>
  <c r="AH179" i="2" a="1"/>
  <c r="AH179" i="2" s="1"/>
  <c r="AH185" i="2" a="1"/>
  <c r="AH185" i="2" s="1"/>
  <c r="AH203" i="2" a="1"/>
  <c r="AH203" i="2" s="1"/>
  <c r="AH192" i="2" a="1"/>
  <c r="AH192" i="2" s="1"/>
  <c r="AK6" i="2"/>
  <c r="AL6" i="2" s="1"/>
  <c r="AM6" i="2" s="1"/>
  <c r="AK4" i="2"/>
  <c r="AL4" i="2" s="1"/>
  <c r="AM4" i="2" s="1"/>
  <c r="AK7" i="2"/>
  <c r="AL7" i="2" s="1"/>
  <c r="AM7" i="2" s="1"/>
  <c r="AH31" i="2" a="1"/>
  <c r="AH31" i="2" s="1"/>
  <c r="AH25" i="2" a="1"/>
  <c r="AH25" i="2" s="1"/>
  <c r="AH197" i="2" a="1"/>
  <c r="AH197" i="2" s="1"/>
  <c r="AH191" i="2" a="1"/>
  <c r="AH191" i="2" s="1"/>
  <c r="AH10" i="2" a="1"/>
  <c r="AH10" i="2" s="1"/>
  <c r="AI10" i="2" s="1"/>
  <c r="AJ10" i="2" s="1"/>
  <c r="AH58" i="2" a="1"/>
  <c r="AH58" i="2" s="1"/>
  <c r="AH111" i="2" a="1"/>
  <c r="AH111" i="2" s="1"/>
  <c r="AH16" i="2" a="1"/>
  <c r="AH16" i="2" s="1"/>
  <c r="AH19" i="2" a="1"/>
  <c r="AH19" i="2" s="1"/>
  <c r="AH11" i="2" a="1"/>
  <c r="AH11" i="2" s="1"/>
  <c r="AH9" i="2" a="1"/>
  <c r="AH9" i="2" s="1"/>
  <c r="AH12" i="2" a="1"/>
  <c r="AH12" i="2" s="1"/>
  <c r="AH18" i="2" a="1"/>
  <c r="AH18" i="2" s="1"/>
  <c r="AH17" i="2" a="1"/>
  <c r="AH17" i="2" s="1"/>
  <c r="AH14" i="2" a="1"/>
  <c r="AH14" i="2" s="1"/>
  <c r="AH15" i="2" a="1"/>
  <c r="AH15" i="2" s="1"/>
  <c r="AH13" i="2" a="1"/>
  <c r="AH13" i="2" s="1"/>
  <c r="AH8" i="2" a="1"/>
  <c r="AH8" i="2" s="1"/>
  <c r="AU6" i="2"/>
  <c r="AV4" i="2"/>
  <c r="AV5" i="2" s="1"/>
  <c r="AV6" i="2" s="1"/>
  <c r="AV7" i="2" s="1"/>
  <c r="AV8" i="2" s="1"/>
  <c r="AV9" i="2" s="1"/>
  <c r="AV10" i="2" s="1"/>
  <c r="AV11" i="2" s="1"/>
  <c r="AV12" i="2" s="1"/>
  <c r="AV13" i="2" s="1"/>
  <c r="AV14" i="2" s="1"/>
  <c r="AV15" i="2" s="1"/>
  <c r="AV16" i="2" s="1"/>
  <c r="AV17" i="2" s="1"/>
  <c r="AV18" i="2" s="1"/>
  <c r="AV19" i="2" s="1"/>
  <c r="AV20" i="2" s="1"/>
  <c r="AV21" i="2" s="1"/>
  <c r="AV22" i="2" s="1"/>
  <c r="AV23" i="2" s="1"/>
  <c r="AV24" i="2" s="1"/>
  <c r="AV25" i="2" s="1"/>
  <c r="AV26" i="2" s="1"/>
  <c r="AV27" i="2" s="1"/>
  <c r="AV28" i="2" s="1"/>
  <c r="AV29" i="2" s="1"/>
  <c r="AV30" i="2" s="1"/>
  <c r="AV31" i="2" s="1"/>
  <c r="AV32" i="2" s="1"/>
  <c r="AV33" i="2" s="1"/>
  <c r="AV34" i="2" s="1"/>
  <c r="AV35" i="2" s="1"/>
  <c r="AV36" i="2" s="1"/>
  <c r="AV37" i="2" s="1"/>
  <c r="AV38" i="2" s="1"/>
  <c r="AV39" i="2" s="1"/>
  <c r="AV40" i="2" s="1"/>
  <c r="AV41" i="2" s="1"/>
  <c r="AV42" i="2" s="1"/>
  <c r="AV43" i="2" s="1"/>
  <c r="AV44" i="2" s="1"/>
  <c r="AV45" i="2" s="1"/>
  <c r="AV46" i="2" s="1"/>
  <c r="AV47" i="2" s="1"/>
  <c r="AV48" i="2" s="1"/>
  <c r="AV49" i="2" s="1"/>
  <c r="AV50" i="2" s="1"/>
  <c r="AV51" i="2" s="1"/>
  <c r="AV52" i="2" s="1"/>
  <c r="AV53" i="2" s="1"/>
  <c r="AV54" i="2" s="1"/>
  <c r="AV55" i="2" s="1"/>
  <c r="AV56" i="2" s="1"/>
  <c r="AV57" i="2" s="1"/>
  <c r="AV58" i="2" s="1"/>
  <c r="AV59" i="2" s="1"/>
  <c r="AV60" i="2" s="1"/>
  <c r="AV61" i="2" s="1"/>
  <c r="AV62" i="2" s="1"/>
  <c r="AV63" i="2" s="1"/>
  <c r="AV64" i="2" s="1"/>
  <c r="AV65" i="2" s="1"/>
  <c r="AV66" i="2" s="1"/>
  <c r="AV67" i="2" s="1"/>
  <c r="AV68" i="2" s="1"/>
  <c r="AV69" i="2" s="1"/>
  <c r="AV70" i="2" s="1"/>
  <c r="AV71" i="2" s="1"/>
  <c r="AV72" i="2" s="1"/>
  <c r="AV73" i="2" s="1"/>
  <c r="AV74" i="2" s="1"/>
  <c r="AV75" i="2" s="1"/>
  <c r="AV76" i="2" s="1"/>
  <c r="AV77" i="2" s="1"/>
  <c r="AV78" i="2" s="1"/>
  <c r="AV79" i="2" s="1"/>
  <c r="AV80" i="2" s="1"/>
  <c r="AV81" i="2" s="1"/>
  <c r="AV82" i="2" s="1"/>
  <c r="AV83" i="2" s="1"/>
  <c r="AV84" i="2" s="1"/>
  <c r="AV85" i="2" s="1"/>
  <c r="AV86" i="2" s="1"/>
  <c r="AV87" i="2" s="1"/>
  <c r="AV88" i="2" s="1"/>
  <c r="AV89" i="2" s="1"/>
  <c r="AV90" i="2" s="1"/>
  <c r="AV91" i="2" s="1"/>
  <c r="AV92" i="2" s="1"/>
  <c r="AV93" i="2" s="1"/>
  <c r="AV94" i="2" s="1"/>
  <c r="AV95" i="2" s="1"/>
  <c r="AV96" i="2" s="1"/>
  <c r="AV97" i="2" s="1"/>
  <c r="AV98" i="2" s="1"/>
  <c r="AV99" i="2" s="1"/>
  <c r="AV100" i="2" s="1"/>
  <c r="AV101" i="2" s="1"/>
  <c r="AV102" i="2" s="1"/>
  <c r="AV103" i="2" s="1"/>
  <c r="AV104" i="2" s="1"/>
  <c r="AV105" i="2" s="1"/>
  <c r="AV106" i="2" s="1"/>
  <c r="AV107" i="2" s="1"/>
  <c r="AV108" i="2" s="1"/>
  <c r="AV109" i="2" s="1"/>
  <c r="AV110" i="2" s="1"/>
  <c r="AV111" i="2" s="1"/>
  <c r="AV112" i="2" s="1"/>
  <c r="AV113" i="2" s="1"/>
  <c r="AV114" i="2" s="1"/>
  <c r="AV115" i="2" s="1"/>
  <c r="AV116" i="2" s="1"/>
  <c r="AV117" i="2" s="1"/>
  <c r="AV118" i="2" s="1"/>
  <c r="AV119" i="2" s="1"/>
  <c r="AV120" i="2" s="1"/>
  <c r="AV121" i="2" s="1"/>
  <c r="AV122" i="2" s="1"/>
  <c r="AV123" i="2" s="1"/>
  <c r="AV124" i="2" s="1"/>
  <c r="AV125" i="2" s="1"/>
  <c r="AV126" i="2" s="1"/>
  <c r="AV127" i="2" s="1"/>
  <c r="AV128" i="2" s="1"/>
  <c r="AV129" i="2" s="1"/>
  <c r="AV130" i="2" s="1"/>
  <c r="AV131" i="2" s="1"/>
  <c r="AV132" i="2" s="1"/>
  <c r="AV133" i="2" s="1"/>
  <c r="AV134" i="2" s="1"/>
  <c r="AV135" i="2" s="1"/>
  <c r="AV136" i="2" s="1"/>
  <c r="AV137" i="2" s="1"/>
  <c r="AV138" i="2" s="1"/>
  <c r="AV139" i="2" s="1"/>
  <c r="AV140" i="2" s="1"/>
  <c r="AV141" i="2" s="1"/>
  <c r="AV142" i="2" s="1"/>
  <c r="AV143" i="2" s="1"/>
  <c r="AV144" i="2" s="1"/>
  <c r="AV145" i="2" s="1"/>
  <c r="AV146" i="2" s="1"/>
  <c r="AV147" i="2" s="1"/>
  <c r="AV148" i="2" s="1"/>
  <c r="AV149" i="2" s="1"/>
  <c r="AV150" i="2" s="1"/>
  <c r="AV151" i="2" s="1"/>
  <c r="AV152" i="2" s="1"/>
  <c r="AV153" i="2" s="1"/>
  <c r="AV154" i="2" s="1"/>
  <c r="AV155" i="2" s="1"/>
  <c r="AV156" i="2" s="1"/>
  <c r="AV157" i="2" s="1"/>
  <c r="AV158" i="2" s="1"/>
  <c r="AV159" i="2" s="1"/>
  <c r="AV160" i="2" s="1"/>
  <c r="AV161" i="2" s="1"/>
  <c r="AV162" i="2" s="1"/>
  <c r="AV163" i="2" s="1"/>
  <c r="AV164" i="2" s="1"/>
  <c r="AV165" i="2" s="1"/>
  <c r="AV166" i="2" s="1"/>
  <c r="AV167" i="2" s="1"/>
  <c r="AV168" i="2" s="1"/>
  <c r="AV169" i="2" s="1"/>
  <c r="AV170" i="2" s="1"/>
  <c r="AV171" i="2" s="1"/>
  <c r="AV172" i="2" s="1"/>
  <c r="AV173" i="2" s="1"/>
  <c r="AV174" i="2" s="1"/>
  <c r="AV175" i="2" s="1"/>
  <c r="AV176" i="2" s="1"/>
  <c r="AV177" i="2" s="1"/>
  <c r="AV178" i="2" s="1"/>
  <c r="AV179" i="2" s="1"/>
  <c r="AV180" i="2" s="1"/>
  <c r="AV181" i="2" s="1"/>
  <c r="AV182" i="2" s="1"/>
  <c r="AV183" i="2" s="1"/>
  <c r="AV184" i="2" s="1"/>
  <c r="AV185" i="2" s="1"/>
  <c r="AV186" i="2" s="1"/>
  <c r="AV187" i="2" s="1"/>
  <c r="AV188" i="2" s="1"/>
  <c r="AV189" i="2" s="1"/>
  <c r="AV190" i="2" s="1"/>
  <c r="AV191" i="2" s="1"/>
  <c r="AV192" i="2" s="1"/>
  <c r="AV193" i="2" s="1"/>
  <c r="AV194" i="2" s="1"/>
  <c r="AV195" i="2" s="1"/>
  <c r="AV196" i="2" s="1"/>
  <c r="AV197" i="2" s="1"/>
  <c r="AV198" i="2" s="1"/>
  <c r="AV199" i="2" s="1"/>
  <c r="AV200" i="2" s="1"/>
  <c r="AV201" i="2" s="1"/>
  <c r="AV202" i="2" s="1"/>
  <c r="AV203" i="2" s="1"/>
  <c r="AW4" i="2"/>
  <c r="AW5" i="2" s="1"/>
  <c r="AW6" i="2" s="1"/>
  <c r="AW7" i="2" s="1"/>
  <c r="AW8" i="2" s="1"/>
  <c r="AW9" i="2" s="1"/>
  <c r="AW10" i="2" s="1"/>
  <c r="AW11" i="2" s="1"/>
  <c r="AW12" i="2" s="1"/>
  <c r="AW13" i="2" s="1"/>
  <c r="AW14" i="2" s="1"/>
  <c r="AW15" i="2" s="1"/>
  <c r="AW16" i="2" s="1"/>
  <c r="AW17" i="2" s="1"/>
  <c r="AW18" i="2" s="1"/>
  <c r="AW19" i="2" s="1"/>
  <c r="AW20" i="2" s="1"/>
  <c r="AW21" i="2" s="1"/>
  <c r="AW22" i="2" s="1"/>
  <c r="AW23" i="2" s="1"/>
  <c r="AW24" i="2" s="1"/>
  <c r="AW25" i="2" s="1"/>
  <c r="AW26" i="2" s="1"/>
  <c r="AW27" i="2" s="1"/>
  <c r="AW28" i="2" s="1"/>
  <c r="AW29" i="2" s="1"/>
  <c r="AW30" i="2" s="1"/>
  <c r="AW31" i="2" s="1"/>
  <c r="AW32" i="2" s="1"/>
  <c r="AW33" i="2" s="1"/>
  <c r="AW34" i="2" s="1"/>
  <c r="AW35" i="2" s="1"/>
  <c r="AW36" i="2" s="1"/>
  <c r="AW37" i="2" s="1"/>
  <c r="AW38" i="2" s="1"/>
  <c r="AW39" i="2" s="1"/>
  <c r="AW40" i="2" s="1"/>
  <c r="AW41" i="2" s="1"/>
  <c r="AW42" i="2" s="1"/>
  <c r="AW43" i="2" s="1"/>
  <c r="AW44" i="2" s="1"/>
  <c r="AW45" i="2" s="1"/>
  <c r="AW46" i="2" s="1"/>
  <c r="AW47" i="2" s="1"/>
  <c r="AW48" i="2" s="1"/>
  <c r="AW49" i="2" s="1"/>
  <c r="AW50" i="2" s="1"/>
  <c r="AW51" i="2" s="1"/>
  <c r="AW52" i="2" s="1"/>
  <c r="AW53" i="2" s="1"/>
  <c r="AW54" i="2" s="1"/>
  <c r="AW55" i="2" s="1"/>
  <c r="AW56" i="2" s="1"/>
  <c r="AW57" i="2" s="1"/>
  <c r="AW58" i="2" s="1"/>
  <c r="AW59" i="2" s="1"/>
  <c r="AW60" i="2" s="1"/>
  <c r="AW61" i="2" s="1"/>
  <c r="AW62" i="2" s="1"/>
  <c r="AW63" i="2" s="1"/>
  <c r="AW64" i="2" s="1"/>
  <c r="AW65" i="2" s="1"/>
  <c r="AW66" i="2" s="1"/>
  <c r="AW67" i="2" s="1"/>
  <c r="AW68" i="2" s="1"/>
  <c r="AW69" i="2" s="1"/>
  <c r="AW70" i="2" s="1"/>
  <c r="AW71" i="2" s="1"/>
  <c r="AW72" i="2" s="1"/>
  <c r="AW73" i="2" s="1"/>
  <c r="AW74" i="2" s="1"/>
  <c r="AW75" i="2" s="1"/>
  <c r="AW76" i="2" s="1"/>
  <c r="AW77" i="2" s="1"/>
  <c r="AW78" i="2" s="1"/>
  <c r="AW79" i="2" s="1"/>
  <c r="AW80" i="2" s="1"/>
  <c r="AW81" i="2" s="1"/>
  <c r="AW82" i="2" s="1"/>
  <c r="AW83" i="2" s="1"/>
  <c r="AW84" i="2" s="1"/>
  <c r="AW85" i="2" s="1"/>
  <c r="AW86" i="2" s="1"/>
  <c r="AW87" i="2" s="1"/>
  <c r="AW88" i="2" s="1"/>
  <c r="AW89" i="2" s="1"/>
  <c r="AW90" i="2" s="1"/>
  <c r="AW91" i="2" s="1"/>
  <c r="AW92" i="2" s="1"/>
  <c r="AW93" i="2" s="1"/>
  <c r="AW94" i="2" s="1"/>
  <c r="AW95" i="2" s="1"/>
  <c r="AW96" i="2" s="1"/>
  <c r="AW97" i="2" s="1"/>
  <c r="AW98" i="2" s="1"/>
  <c r="AW99" i="2" s="1"/>
  <c r="AW100" i="2" s="1"/>
  <c r="AW101" i="2" s="1"/>
  <c r="AW102" i="2" s="1"/>
  <c r="AW103" i="2" s="1"/>
  <c r="AW104" i="2" s="1"/>
  <c r="AW105" i="2" s="1"/>
  <c r="AW106" i="2" s="1"/>
  <c r="AW107" i="2" s="1"/>
  <c r="AW108" i="2" s="1"/>
  <c r="AW109" i="2" s="1"/>
  <c r="AW110" i="2" s="1"/>
  <c r="AW111" i="2" s="1"/>
  <c r="AW112" i="2" s="1"/>
  <c r="AW113" i="2" s="1"/>
  <c r="AW114" i="2" s="1"/>
  <c r="AW115" i="2" s="1"/>
  <c r="AW116" i="2" s="1"/>
  <c r="AW117" i="2" s="1"/>
  <c r="AW118" i="2" s="1"/>
  <c r="AW119" i="2" s="1"/>
  <c r="AW120" i="2" s="1"/>
  <c r="AW121" i="2" s="1"/>
  <c r="AW122" i="2" s="1"/>
  <c r="AW123" i="2" s="1"/>
  <c r="AW124" i="2" s="1"/>
  <c r="AW125" i="2" s="1"/>
  <c r="AW126" i="2" s="1"/>
  <c r="AW127" i="2" s="1"/>
  <c r="AW128" i="2" s="1"/>
  <c r="AW129" i="2" s="1"/>
  <c r="AW130" i="2" s="1"/>
  <c r="AW131" i="2" s="1"/>
  <c r="AW132" i="2" s="1"/>
  <c r="AW133" i="2" s="1"/>
  <c r="AW134" i="2" s="1"/>
  <c r="AW135" i="2" s="1"/>
  <c r="AW136" i="2" s="1"/>
  <c r="AW137" i="2" s="1"/>
  <c r="AW138" i="2" s="1"/>
  <c r="AW139" i="2" s="1"/>
  <c r="AW140" i="2" s="1"/>
  <c r="AW141" i="2" s="1"/>
  <c r="AW142" i="2" s="1"/>
  <c r="AW143" i="2" s="1"/>
  <c r="AW144" i="2" s="1"/>
  <c r="AW145" i="2" s="1"/>
  <c r="AW146" i="2" s="1"/>
  <c r="AW147" i="2" s="1"/>
  <c r="AW148" i="2" s="1"/>
  <c r="AW149" i="2" s="1"/>
  <c r="AW150" i="2" s="1"/>
  <c r="AW151" i="2" s="1"/>
  <c r="AW152" i="2" s="1"/>
  <c r="AW153" i="2" s="1"/>
  <c r="AW154" i="2" s="1"/>
  <c r="AW155" i="2" s="1"/>
  <c r="AW156" i="2" s="1"/>
  <c r="AW157" i="2" s="1"/>
  <c r="AW158" i="2" s="1"/>
  <c r="AW159" i="2" s="1"/>
  <c r="AW160" i="2" s="1"/>
  <c r="AW161" i="2" s="1"/>
  <c r="AW162" i="2" s="1"/>
  <c r="AW163" i="2" s="1"/>
  <c r="AW164" i="2" s="1"/>
  <c r="AW165" i="2" s="1"/>
  <c r="AW166" i="2" s="1"/>
  <c r="AW167" i="2" s="1"/>
  <c r="AW168" i="2" s="1"/>
  <c r="AW169" i="2" s="1"/>
  <c r="AW170" i="2" s="1"/>
  <c r="AW171" i="2" s="1"/>
  <c r="AW172" i="2" s="1"/>
  <c r="AW173" i="2" s="1"/>
  <c r="AW174" i="2" s="1"/>
  <c r="AW175" i="2" s="1"/>
  <c r="AW176" i="2" s="1"/>
  <c r="AW177" i="2" s="1"/>
  <c r="AW178" i="2" s="1"/>
  <c r="AW179" i="2" s="1"/>
  <c r="AW180" i="2" s="1"/>
  <c r="AW181" i="2" s="1"/>
  <c r="AW182" i="2" s="1"/>
  <c r="AW183" i="2" s="1"/>
  <c r="AW184" i="2" s="1"/>
  <c r="AW185" i="2" s="1"/>
  <c r="AW186" i="2" s="1"/>
  <c r="AW187" i="2" s="1"/>
  <c r="AW188" i="2" s="1"/>
  <c r="AW189" i="2" s="1"/>
  <c r="AW190" i="2" s="1"/>
  <c r="AW191" i="2" s="1"/>
  <c r="AW192" i="2" s="1"/>
  <c r="AW193" i="2" s="1"/>
  <c r="AW194" i="2" s="1"/>
  <c r="AW195" i="2" s="1"/>
  <c r="AW196" i="2" s="1"/>
  <c r="AW197" i="2" s="1"/>
  <c r="AW198" i="2" s="1"/>
  <c r="AW199" i="2" s="1"/>
  <c r="AW200" i="2" s="1"/>
  <c r="AW201" i="2" s="1"/>
  <c r="AW202" i="2" s="1"/>
  <c r="AW203" i="2" s="1"/>
  <c r="K7" i="4"/>
  <c r="K16" i="4" s="1"/>
  <c r="AH97" i="2" a="1"/>
  <c r="AH97" i="2" s="1"/>
  <c r="AH91" i="2" a="1"/>
  <c r="AH91" i="2" s="1"/>
  <c r="AH23" i="2" a="1"/>
  <c r="AH23" i="2" s="1"/>
  <c r="AH20" i="2" a="1"/>
  <c r="AH20" i="2" s="1"/>
  <c r="AH24" i="2" a="1"/>
  <c r="AH24" i="2" s="1"/>
  <c r="AH87" i="2" a="1"/>
  <c r="AH87" i="2" s="1"/>
  <c r="AH41" i="2" a="1"/>
  <c r="AH41" i="2" s="1"/>
  <c r="AH39" i="2" a="1"/>
  <c r="AH39" i="2" s="1"/>
  <c r="AH169" i="2" a="1"/>
  <c r="AH169" i="2" s="1"/>
  <c r="AH170" i="2" a="1"/>
  <c r="AH170" i="2" s="1"/>
  <c r="AH152" i="2" a="1"/>
  <c r="AH152" i="2" s="1"/>
  <c r="AH157" i="2" a="1"/>
  <c r="AH157" i="2" s="1"/>
  <c r="AH149" i="2" a="1"/>
  <c r="AH149" i="2" s="1"/>
  <c r="AH114" i="2" a="1"/>
  <c r="AH114" i="2" s="1"/>
  <c r="AH76" i="2" a="1"/>
  <c r="AH76" i="2" s="1"/>
  <c r="AH65" i="2" a="1"/>
  <c r="AH65" i="2" s="1"/>
  <c r="AH69" i="2" a="1"/>
  <c r="AH69" i="2" s="1"/>
  <c r="AH4" i="2" a="1"/>
  <c r="AH4" i="2" s="1"/>
  <c r="AH6" i="2" a="1"/>
  <c r="AH6" i="2" s="1"/>
  <c r="AH7" i="2" a="1"/>
  <c r="AH7" i="2" s="1"/>
  <c r="AH110" i="2" a="1"/>
  <c r="AH110" i="2" s="1"/>
  <c r="AH26" i="2" a="1"/>
  <c r="AH26" i="2" s="1"/>
  <c r="AH27" i="2" a="1"/>
  <c r="AH27" i="2" s="1"/>
  <c r="AH103" i="2" a="1"/>
  <c r="AH103" i="2" s="1"/>
  <c r="AH101" i="2" a="1"/>
  <c r="AH101" i="2" s="1"/>
  <c r="AH100" i="2" a="1"/>
  <c r="AH100" i="2" s="1"/>
  <c r="AH78" i="2" a="1"/>
  <c r="AH78" i="2" s="1"/>
  <c r="AH119" i="2" a="1"/>
  <c r="AH119" i="2" s="1"/>
  <c r="AH83" i="2" a="1"/>
  <c r="AH83" i="2" s="1"/>
  <c r="AH84" i="2" a="1"/>
  <c r="AH84" i="2" s="1"/>
  <c r="AH57" i="2" a="1"/>
  <c r="AH57" i="2" s="1"/>
  <c r="AH52" i="2" a="1"/>
  <c r="AH52" i="2" s="1"/>
  <c r="AH50" i="2" a="1"/>
  <c r="AH50" i="2" s="1"/>
  <c r="AH82" i="2" a="1"/>
  <c r="AH82" i="2" s="1"/>
  <c r="AH180" i="2" a="1"/>
  <c r="AH180" i="2" s="1"/>
  <c r="AH182" i="2" a="1"/>
  <c r="AH182" i="2" s="1"/>
  <c r="AH181" i="2" a="1"/>
  <c r="AH181" i="2" s="1"/>
  <c r="AH175" i="2" a="1"/>
  <c r="AH175" i="2" s="1"/>
  <c r="AH176" i="2" a="1"/>
  <c r="AH176" i="2" s="1"/>
  <c r="AH131" i="2" a="1"/>
  <c r="AH131" i="2" s="1"/>
  <c r="AH144" i="2" a="1"/>
  <c r="AH144" i="2" s="1"/>
  <c r="AH99" i="2" a="1"/>
  <c r="AH99" i="2" s="1"/>
  <c r="AH28" i="2" a="1"/>
  <c r="AH28" i="2" s="1"/>
  <c r="AH93" i="2" a="1"/>
  <c r="AH93" i="2" s="1"/>
  <c r="AH42" i="2" a="1"/>
  <c r="AH42" i="2" s="1"/>
  <c r="AH158" i="2" a="1"/>
  <c r="AH158" i="2" s="1"/>
  <c r="AH77" i="2" a="1"/>
  <c r="AH77" i="2" s="1"/>
  <c r="AH190" i="2" a="1"/>
  <c r="AH190" i="2" s="1"/>
  <c r="AH136" i="2" a="1"/>
  <c r="AH136" i="2" s="1"/>
  <c r="AH36" i="2" a="1"/>
  <c r="AH36" i="2" s="1"/>
  <c r="AH72" i="2" a="1"/>
  <c r="AH72" i="2" s="1"/>
  <c r="AH161" i="2" a="1"/>
  <c r="AH161" i="2" s="1"/>
  <c r="AH154" i="2" a="1"/>
  <c r="AH154" i="2" s="1"/>
  <c r="AH113" i="2" a="1"/>
  <c r="AH113" i="2" s="1"/>
  <c r="AH174" i="2" a="1"/>
  <c r="AH174" i="2" s="1"/>
  <c r="AH150" i="2" a="1"/>
  <c r="AH150" i="2" s="1"/>
  <c r="AH86" i="2" a="1"/>
  <c r="AH86" i="2" s="1"/>
  <c r="AH51" i="2" a="1"/>
  <c r="AH51" i="2" s="1"/>
  <c r="AH148" i="2" a="1"/>
  <c r="AH148" i="2" s="1"/>
  <c r="AH146" i="2" a="1"/>
  <c r="AH146" i="2" s="1"/>
  <c r="AH145" i="2" a="1"/>
  <c r="AH145" i="2" s="1"/>
  <c r="AH135" i="2" a="1"/>
  <c r="AH135" i="2" s="1"/>
  <c r="AH156" i="2" a="1"/>
  <c r="AH156" i="2" s="1"/>
  <c r="AH140" i="2" a="1"/>
  <c r="AH140" i="2" s="1"/>
  <c r="AH165" i="2" a="1"/>
  <c r="AH165" i="2" s="1"/>
  <c r="AH166" i="2" a="1"/>
  <c r="AH166" i="2" s="1"/>
  <c r="AH95" i="2" a="1"/>
  <c r="AH95" i="2" s="1"/>
  <c r="AH94" i="2" a="1"/>
  <c r="AH94" i="2" s="1"/>
  <c r="AH96" i="2" a="1"/>
  <c r="AH96" i="2" s="1"/>
  <c r="AH80" i="2" a="1"/>
  <c r="AH80" i="2" s="1"/>
  <c r="AH106" i="2" a="1"/>
  <c r="AH106" i="2" s="1"/>
  <c r="AH134" i="2" a="1"/>
  <c r="AH134" i="2" s="1"/>
  <c r="AH112" i="2" a="1"/>
  <c r="AH112" i="2" s="1"/>
  <c r="AH43" i="2" a="1"/>
  <c r="AH43" i="2" s="1"/>
  <c r="AH164" i="2" a="1"/>
  <c r="AH164" i="2" s="1"/>
  <c r="AH168" i="2" a="1"/>
  <c r="AH168" i="2" s="1"/>
  <c r="AH46" i="2" a="1"/>
  <c r="AH46" i="2" s="1"/>
  <c r="AH21" i="2" a="1"/>
  <c r="AH21" i="2" s="1"/>
  <c r="AH90" i="2" a="1"/>
  <c r="AH90" i="2" s="1"/>
  <c r="AH130" i="2" a="1"/>
  <c r="AH130" i="2" s="1"/>
  <c r="AH125" i="2" a="1"/>
  <c r="AH125" i="2" s="1"/>
  <c r="AH187" i="2" a="1"/>
  <c r="AH187" i="2" s="1"/>
  <c r="AH109" i="2" a="1"/>
  <c r="AH109" i="2" s="1"/>
  <c r="AH107" i="2" a="1"/>
  <c r="AH107" i="2" s="1"/>
  <c r="AH63" i="2" a="1"/>
  <c r="AH63" i="2" s="1"/>
  <c r="AH64" i="2" a="1"/>
  <c r="AH64" i="2" s="1"/>
  <c r="AH62" i="2" a="1"/>
  <c r="AH62" i="2" s="1"/>
  <c r="AH171" i="2" a="1"/>
  <c r="AH171" i="2" s="1"/>
  <c r="AH172" i="2" a="1"/>
  <c r="AH172" i="2" s="1"/>
  <c r="AH155" i="2" a="1"/>
  <c r="AH155" i="2" s="1"/>
  <c r="AH98" i="2" a="1"/>
  <c r="AH98" i="2" s="1"/>
  <c r="AH61" i="2" a="1"/>
  <c r="AH61" i="2" s="1"/>
  <c r="AH75" i="2" a="1"/>
  <c r="AH75" i="2" s="1"/>
  <c r="AH108" i="2" a="1"/>
  <c r="AH108" i="2" s="1"/>
  <c r="AH22" i="2" a="1"/>
  <c r="AH22" i="2" s="1"/>
  <c r="AH89" i="2" a="1"/>
  <c r="AH89" i="2" s="1"/>
  <c r="AH201" i="2" a="1"/>
  <c r="AH201" i="2" s="1"/>
  <c r="AH92" i="2" a="1"/>
  <c r="AH92" i="2" s="1"/>
  <c r="AH115" i="2" a="1"/>
  <c r="AH115" i="2" s="1"/>
  <c r="AH117" i="2" a="1"/>
  <c r="AH117" i="2" s="1"/>
  <c r="AH118" i="2" a="1"/>
  <c r="AH118" i="2" s="1"/>
  <c r="AH153" i="2" a="1"/>
  <c r="AH153" i="2" s="1"/>
  <c r="AH116" i="2" a="1"/>
  <c r="AH116" i="2" s="1"/>
  <c r="AH47" i="2" a="1"/>
  <c r="AH47" i="2" s="1"/>
  <c r="AH56" i="2" a="1"/>
  <c r="AH56" i="2" s="1"/>
  <c r="AH162" i="2" a="1"/>
  <c r="AH162" i="2" s="1"/>
  <c r="AH160" i="2" a="1"/>
  <c r="AH160" i="2" s="1"/>
  <c r="AH173" i="2" a="1"/>
  <c r="AH173" i="2" s="1"/>
  <c r="AH138" i="2" a="1"/>
  <c r="AH138" i="2" s="1"/>
  <c r="AH59" i="2" a="1"/>
  <c r="AH59" i="2" s="1"/>
  <c r="AH200" i="2" a="1"/>
  <c r="AH200" i="2" s="1"/>
  <c r="AH139" i="2" a="1"/>
  <c r="AH139" i="2" s="1"/>
  <c r="AH133" i="2" a="1"/>
  <c r="AH133" i="2" s="1"/>
  <c r="AH85" i="2" a="1"/>
  <c r="AH85" i="2" s="1"/>
  <c r="AH102" i="2" a="1"/>
  <c r="AH102" i="2" s="1"/>
  <c r="AH55" i="2" a="1"/>
  <c r="AH55" i="2" s="1"/>
  <c r="AH35" i="2" a="1"/>
  <c r="AH35" i="2" s="1"/>
  <c r="AH186" i="2" a="1"/>
  <c r="AH186" i="2" s="1"/>
  <c r="AH151" i="2" a="1"/>
  <c r="AH151" i="2" s="1"/>
  <c r="AH68" i="2" a="1"/>
  <c r="AH68" i="2" s="1"/>
  <c r="AH71" i="2" a="1"/>
  <c r="AH71" i="2" s="1"/>
  <c r="AH184" i="2" a="1"/>
  <c r="AH184" i="2" s="1"/>
  <c r="AH163" i="2" a="1"/>
  <c r="AH163" i="2" s="1"/>
  <c r="AH167" i="2" a="1"/>
  <c r="AH167" i="2" s="1"/>
  <c r="AH48" i="2" a="1"/>
  <c r="AH48" i="2" s="1"/>
  <c r="AH196" i="2" a="1"/>
  <c r="AH196" i="2" s="1"/>
  <c r="AH74" i="2" a="1"/>
  <c r="AH74" i="2" s="1"/>
  <c r="AH44" i="2" a="1"/>
  <c r="AH44" i="2" s="1"/>
  <c r="AH88" i="2" a="1"/>
  <c r="AH88" i="2" s="1"/>
  <c r="AH193" i="2" a="1"/>
  <c r="AH193" i="2" s="1"/>
  <c r="AH142" i="2" a="1"/>
  <c r="AH142" i="2" s="1"/>
  <c r="AH34" i="2" a="1"/>
  <c r="AH34" i="2" s="1"/>
  <c r="AH121" i="2" a="1"/>
  <c r="AH121" i="2" s="1"/>
  <c r="AH104" i="2" a="1"/>
  <c r="AH104" i="2" s="1"/>
  <c r="AH49" i="2" a="1"/>
  <c r="AH49" i="2" s="1"/>
  <c r="AH45" i="2" a="1"/>
  <c r="AH45" i="2" s="1"/>
  <c r="AH122" i="2" a="1"/>
  <c r="AH122" i="2" s="1"/>
  <c r="AH129" i="2" a="1"/>
  <c r="AH129" i="2" s="1"/>
  <c r="AH159" i="2" a="1"/>
  <c r="AH159" i="2" s="1"/>
  <c r="AH188" i="2" a="1"/>
  <c r="AH188" i="2" s="1"/>
  <c r="AH54" i="2" a="1"/>
  <c r="AH54" i="2" s="1"/>
  <c r="AH178" i="2" a="1"/>
  <c r="AH178" i="2" s="1"/>
  <c r="AH120" i="2" a="1"/>
  <c r="AH120" i="2" s="1"/>
  <c r="AH32" i="2" a="1"/>
  <c r="AH32" i="2" s="1"/>
  <c r="AH143" i="2" a="1"/>
  <c r="AH143" i="2" s="1"/>
  <c r="AH5" i="2" a="1"/>
  <c r="AH5" i="2" s="1"/>
  <c r="AH195" i="2" a="1"/>
  <c r="AH195" i="2" s="1"/>
  <c r="AH73" i="2" a="1"/>
  <c r="AH73" i="2" s="1"/>
  <c r="AH33" i="2" a="1"/>
  <c r="AH33" i="2" s="1"/>
  <c r="AH79" i="2" a="1"/>
  <c r="AH79" i="2" s="1"/>
  <c r="AH53" i="2" a="1"/>
  <c r="AH53" i="2" s="1"/>
  <c r="AH126" i="2" a="1"/>
  <c r="AH126" i="2" s="1"/>
  <c r="AH177" i="2" a="1"/>
  <c r="AH177" i="2" s="1"/>
  <c r="AH202" i="2" a="1"/>
  <c r="AH202" i="2" s="1"/>
  <c r="AH81" i="2" a="1"/>
  <c r="AH81" i="2" s="1"/>
  <c r="AH137" i="2" a="1"/>
  <c r="AH137" i="2" s="1"/>
  <c r="AH38" i="2" a="1"/>
  <c r="AH38" i="2" s="1"/>
  <c r="AH198" i="2" a="1"/>
  <c r="AH198" i="2" s="1"/>
  <c r="AH66" i="2" a="1"/>
  <c r="AH66" i="2" s="1"/>
  <c r="AH37" i="2" a="1"/>
  <c r="AH37" i="2" s="1"/>
  <c r="AH70" i="2" a="1"/>
  <c r="AH70" i="2" s="1"/>
  <c r="AH183" i="2" a="1"/>
  <c r="AH183" i="2" s="1"/>
  <c r="AH128" i="2" a="1"/>
  <c r="AH128" i="2" s="1"/>
  <c r="AH147" i="2" a="1"/>
  <c r="AH147" i="2" s="1"/>
  <c r="AH67" i="2" a="1"/>
  <c r="AH67" i="2" s="1"/>
  <c r="AH40" i="2" a="1"/>
  <c r="AH40" i="2" s="1"/>
  <c r="AH29" i="2" a="1"/>
  <c r="AH29" i="2" s="1"/>
  <c r="AH132" i="2" a="1"/>
  <c r="AH132" i="2" s="1"/>
  <c r="AH194" i="2" a="1"/>
  <c r="AH194" i="2" s="1"/>
  <c r="AH127" i="2" a="1"/>
  <c r="AH127" i="2" s="1"/>
  <c r="AH60" i="2" a="1"/>
  <c r="AH60" i="2" s="1"/>
  <c r="AH141" i="2" a="1"/>
  <c r="AH141" i="2" s="1"/>
  <c r="AH30" i="2" a="1"/>
  <c r="AH30" i="2" s="1"/>
  <c r="AI11" i="2" l="1"/>
  <c r="AJ11" i="2" s="1"/>
  <c r="AX6" i="2"/>
  <c r="AU7" i="2"/>
  <c r="AX4" i="2"/>
  <c r="AX5" i="2"/>
  <c r="AK10" i="2"/>
  <c r="AL10" i="2"/>
  <c r="AM10" i="2" s="1"/>
  <c r="AI12" i="2" l="1"/>
  <c r="AX7" i="2"/>
  <c r="AU8" i="2"/>
  <c r="AJ12" i="2"/>
  <c r="AI13" i="2"/>
  <c r="AK11" i="2"/>
  <c r="AL11" i="2" s="1"/>
  <c r="AM11" i="2" s="1"/>
  <c r="AJ13" i="2" l="1"/>
  <c r="AI14" i="2"/>
  <c r="AK12" i="2"/>
  <c r="AL12" i="2" s="1"/>
  <c r="AM12" i="2" s="1"/>
  <c r="AX8" i="2"/>
  <c r="AU9" i="2"/>
  <c r="AX9" i="2" l="1"/>
  <c r="AU10" i="2"/>
  <c r="AJ14" i="2"/>
  <c r="AI15" i="2"/>
  <c r="AK13" i="2"/>
  <c r="AL13" i="2" s="1"/>
  <c r="AM13" i="2" s="1"/>
  <c r="AJ15" i="2" l="1"/>
  <c r="AI16" i="2"/>
  <c r="AK14" i="2"/>
  <c r="AL14" i="2" s="1"/>
  <c r="AM14" i="2" s="1"/>
  <c r="AX10" i="2"/>
  <c r="AU11" i="2"/>
  <c r="AX11" i="2" l="1"/>
  <c r="AU12" i="2"/>
  <c r="AJ16" i="2"/>
  <c r="AI17" i="2"/>
  <c r="AK15" i="2"/>
  <c r="AL15" i="2" s="1"/>
  <c r="AM15" i="2" s="1"/>
  <c r="AX12" i="2" l="1"/>
  <c r="AU13" i="2"/>
  <c r="AJ17" i="2"/>
  <c r="AI18" i="2"/>
  <c r="AK16" i="2"/>
  <c r="AL16" i="2"/>
  <c r="AM16" i="2" s="1"/>
  <c r="AJ18" i="2" l="1"/>
  <c r="AI19" i="2"/>
  <c r="AK17" i="2"/>
  <c r="AL17" i="2" s="1"/>
  <c r="AM17" i="2" s="1"/>
  <c r="AX13" i="2"/>
  <c r="AU14" i="2"/>
  <c r="AX14" i="2" l="1"/>
  <c r="AU15" i="2"/>
  <c r="AJ19" i="2"/>
  <c r="AI20" i="2"/>
  <c r="AK18" i="2"/>
  <c r="AL18" i="2"/>
  <c r="AM18" i="2" s="1"/>
  <c r="AJ20" i="2" l="1"/>
  <c r="AI21" i="2"/>
  <c r="AX15" i="2"/>
  <c r="AU16" i="2"/>
  <c r="AK19" i="2"/>
  <c r="AL19" i="2" s="1"/>
  <c r="AM19" i="2" s="1"/>
  <c r="AX16" i="2" l="1"/>
  <c r="AU17" i="2"/>
  <c r="AJ21" i="2"/>
  <c r="AI22" i="2"/>
  <c r="AK20" i="2"/>
  <c r="AL20" i="2"/>
  <c r="AM20" i="2" s="1"/>
  <c r="AJ22" i="2" l="1"/>
  <c r="AI23" i="2"/>
  <c r="AX17" i="2"/>
  <c r="AU18" i="2"/>
  <c r="AK21" i="2"/>
  <c r="AL21" i="2" s="1"/>
  <c r="AM21" i="2" s="1"/>
  <c r="AX18" i="2" l="1"/>
  <c r="AU19" i="2"/>
  <c r="AJ23" i="2"/>
  <c r="AI24" i="2"/>
  <c r="AK22" i="2"/>
  <c r="AL22" i="2"/>
  <c r="AM22" i="2" s="1"/>
  <c r="AJ24" i="2" l="1"/>
  <c r="AI25" i="2"/>
  <c r="AX19" i="2"/>
  <c r="AU20" i="2"/>
  <c r="AK23" i="2"/>
  <c r="AL23" i="2" s="1"/>
  <c r="AM23" i="2" s="1"/>
  <c r="AX20" i="2" l="1"/>
  <c r="AU21" i="2"/>
  <c r="AO3" i="2"/>
  <c r="AN92" i="2"/>
  <c r="AN132" i="2"/>
  <c r="AN98" i="2"/>
  <c r="AN171" i="2"/>
  <c r="AN152" i="2"/>
  <c r="AN120" i="2"/>
  <c r="AN156" i="2"/>
  <c r="AN200" i="2"/>
  <c r="AN84" i="2"/>
  <c r="AN164" i="2"/>
  <c r="AN89" i="2"/>
  <c r="AN38" i="2"/>
  <c r="AN104" i="2"/>
  <c r="AN190" i="2"/>
  <c r="AN95" i="2"/>
  <c r="AN180" i="2"/>
  <c r="AN94" i="2"/>
  <c r="AN195" i="2"/>
  <c r="AN130" i="2"/>
  <c r="AN159" i="2"/>
  <c r="AN41" i="2"/>
  <c r="AN96" i="2"/>
  <c r="AN203" i="2"/>
  <c r="AN182" i="2"/>
  <c r="AN12" i="2"/>
  <c r="AN99" i="2"/>
  <c r="AN30" i="2"/>
  <c r="AN131" i="2"/>
  <c r="AN46" i="2"/>
  <c r="AN154" i="2"/>
  <c r="AN147" i="2"/>
  <c r="AN72" i="2"/>
  <c r="AN73" i="2"/>
  <c r="AN54" i="2"/>
  <c r="AN64" i="2"/>
  <c r="AN106" i="2"/>
  <c r="AN129" i="2"/>
  <c r="AN36" i="2"/>
  <c r="AN122" i="2"/>
  <c r="AN183" i="2"/>
  <c r="AN23" i="2"/>
  <c r="AN109" i="2"/>
  <c r="AN69" i="2"/>
  <c r="AN76" i="2"/>
  <c r="AN49" i="2"/>
  <c r="AN26" i="2"/>
  <c r="AN175" i="2"/>
  <c r="AN194" i="2"/>
  <c r="AN61" i="2"/>
  <c r="AN115" i="2"/>
  <c r="AN135" i="2"/>
  <c r="AN47" i="2"/>
  <c r="AN22" i="2"/>
  <c r="AN199" i="2"/>
  <c r="AN15" i="2"/>
  <c r="AN44" i="2"/>
  <c r="AN37" i="2"/>
  <c r="AN14" i="2"/>
  <c r="AN56" i="2"/>
  <c r="AN93" i="2"/>
  <c r="AN186" i="2"/>
  <c r="AN158" i="2"/>
  <c r="AN82" i="2"/>
  <c r="AN140" i="2"/>
  <c r="AN136" i="2"/>
  <c r="AN85" i="2"/>
  <c r="AN187" i="2"/>
  <c r="AN74" i="2"/>
  <c r="AN160" i="2"/>
  <c r="AN142" i="2"/>
  <c r="AN167" i="2"/>
  <c r="AN4" i="2"/>
  <c r="AN6" i="2"/>
  <c r="AN58" i="2"/>
  <c r="AN121" i="2"/>
  <c r="AN87" i="2"/>
  <c r="AN88" i="2"/>
  <c r="AN177" i="2"/>
  <c r="AN5" i="2"/>
  <c r="AN33" i="2"/>
  <c r="AN55" i="2"/>
  <c r="AN11" i="2"/>
  <c r="AN153" i="2"/>
  <c r="AN176" i="2"/>
  <c r="AN77" i="2"/>
  <c r="AN113" i="2"/>
  <c r="AN65" i="2"/>
  <c r="AN110" i="2"/>
  <c r="AN48" i="2"/>
  <c r="AN141" i="2"/>
  <c r="AN191" i="2"/>
  <c r="AN127" i="2"/>
  <c r="AN138" i="2"/>
  <c r="AN50" i="2"/>
  <c r="AN39" i="2"/>
  <c r="AN181" i="2"/>
  <c r="AN169" i="2"/>
  <c r="AN114" i="2"/>
  <c r="AN111" i="2"/>
  <c r="AN196" i="2"/>
  <c r="AN35" i="2"/>
  <c r="AN53" i="2"/>
  <c r="AN150" i="2"/>
  <c r="AN197" i="2"/>
  <c r="AN45" i="2"/>
  <c r="AN62" i="2"/>
  <c r="AN52" i="2"/>
  <c r="AN102" i="2"/>
  <c r="AN163" i="2"/>
  <c r="AN71" i="2"/>
  <c r="AN81" i="2"/>
  <c r="AN7" i="2"/>
  <c r="AN57" i="2"/>
  <c r="AN29" i="2"/>
  <c r="AN78" i="2"/>
  <c r="AN123" i="2"/>
  <c r="AN157" i="2"/>
  <c r="AN193" i="2"/>
  <c r="AN139" i="2"/>
  <c r="AN162" i="2"/>
  <c r="AN133" i="2"/>
  <c r="AN66" i="2"/>
  <c r="AN107" i="2"/>
  <c r="AN42" i="2"/>
  <c r="AN143" i="2"/>
  <c r="AN68" i="2"/>
  <c r="AN32" i="2"/>
  <c r="AN19" i="2"/>
  <c r="AN144" i="2"/>
  <c r="AN25" i="2"/>
  <c r="AN105" i="2"/>
  <c r="AN40" i="2"/>
  <c r="AN202" i="2"/>
  <c r="AN116" i="2"/>
  <c r="AN27" i="2"/>
  <c r="AN67" i="2"/>
  <c r="AN17" i="2"/>
  <c r="AN83" i="2"/>
  <c r="AN170" i="2"/>
  <c r="AN124" i="2"/>
  <c r="AN86" i="2"/>
  <c r="AN166" i="2"/>
  <c r="AN172" i="2"/>
  <c r="AN70" i="2"/>
  <c r="AN97" i="2"/>
  <c r="AN149" i="2"/>
  <c r="AN75" i="2"/>
  <c r="AN79" i="2"/>
  <c r="AN16" i="2"/>
  <c r="AN31" i="2"/>
  <c r="AN8" i="2"/>
  <c r="AN161" i="2"/>
  <c r="AN80" i="2"/>
  <c r="AN125" i="2"/>
  <c r="AN184" i="2"/>
  <c r="AN137" i="2"/>
  <c r="AN185" i="2"/>
  <c r="AN173" i="2"/>
  <c r="AN119" i="2"/>
  <c r="AN151" i="2"/>
  <c r="AN165" i="2"/>
  <c r="AN168" i="2"/>
  <c r="AN59" i="2"/>
  <c r="AN201" i="2"/>
  <c r="AN117" i="2"/>
  <c r="AN188" i="2"/>
  <c r="AN174" i="2"/>
  <c r="AN63" i="2"/>
  <c r="AN100" i="2"/>
  <c r="AN9" i="2"/>
  <c r="AN112" i="2"/>
  <c r="AN34" i="2"/>
  <c r="AN18" i="2"/>
  <c r="AN103" i="2"/>
  <c r="AN178" i="2"/>
  <c r="AN24" i="2"/>
  <c r="AN51" i="2"/>
  <c r="AN28" i="2"/>
  <c r="AN198" i="2"/>
  <c r="AN108" i="2"/>
  <c r="AN145" i="2"/>
  <c r="AN118" i="2"/>
  <c r="AN189" i="2"/>
  <c r="AN60" i="2"/>
  <c r="AN13" i="2"/>
  <c r="AN20" i="2"/>
  <c r="AN146" i="2"/>
  <c r="AN101" i="2"/>
  <c r="AN128" i="2"/>
  <c r="AN3" i="2"/>
  <c r="C7" i="4" s="1"/>
  <c r="AN134" i="2"/>
  <c r="AN10" i="2"/>
  <c r="AN148" i="2"/>
  <c r="AN43" i="2"/>
  <c r="AN179" i="2"/>
  <c r="AN192" i="2"/>
  <c r="AN126" i="2"/>
  <c r="AN90" i="2"/>
  <c r="AN21" i="2"/>
  <c r="AN155" i="2"/>
  <c r="AN91" i="2"/>
  <c r="AJ25" i="2"/>
  <c r="AI26" i="2"/>
  <c r="AK24" i="2"/>
  <c r="AL24" i="2" s="1"/>
  <c r="AM24" i="2" s="1"/>
  <c r="AK25" i="2" l="1"/>
  <c r="AL25" i="2" s="1"/>
  <c r="AM25" i="2" s="1"/>
  <c r="AO18" i="2"/>
  <c r="AO166" i="2"/>
  <c r="AO116" i="2"/>
  <c r="AO137" i="2"/>
  <c r="AO54" i="2"/>
  <c r="AO139" i="2"/>
  <c r="AO17" i="2"/>
  <c r="AO181" i="2"/>
  <c r="AO186" i="2"/>
  <c r="AO135" i="2"/>
  <c r="AO51" i="2"/>
  <c r="AO24" i="2"/>
  <c r="AO141" i="2"/>
  <c r="AO162" i="2"/>
  <c r="AO111" i="2"/>
  <c r="AO180" i="2"/>
  <c r="AO4" i="2"/>
  <c r="AO134" i="2"/>
  <c r="AO52" i="2"/>
  <c r="AO105" i="2"/>
  <c r="AO22" i="2"/>
  <c r="AO107" i="2"/>
  <c r="AO112" i="2"/>
  <c r="AO124" i="2"/>
  <c r="AO26" i="2"/>
  <c r="AO174" i="2"/>
  <c r="AO132" i="2"/>
  <c r="AO145" i="2"/>
  <c r="AO62" i="2"/>
  <c r="AO83" i="2"/>
  <c r="AO72" i="2"/>
  <c r="AO197" i="2"/>
  <c r="AO194" i="2"/>
  <c r="AO143" i="2"/>
  <c r="AO37" i="2"/>
  <c r="AO146" i="2"/>
  <c r="AO95" i="2"/>
  <c r="AO140" i="2"/>
  <c r="AO34" i="2"/>
  <c r="AO190" i="2"/>
  <c r="AO148" i="2"/>
  <c r="AO89" i="2"/>
  <c r="AO120" i="2"/>
  <c r="AO91" i="2"/>
  <c r="AO80" i="2"/>
  <c r="AO14" i="2"/>
  <c r="AO202" i="2"/>
  <c r="AO151" i="2"/>
  <c r="AO133" i="2"/>
  <c r="AO154" i="2"/>
  <c r="AO103" i="2"/>
  <c r="AO156" i="2"/>
  <c r="AO42" i="2"/>
  <c r="AO15" i="2"/>
  <c r="AO12" i="2"/>
  <c r="AO97" i="2"/>
  <c r="AO168" i="2"/>
  <c r="AO99" i="2"/>
  <c r="AO104" i="2"/>
  <c r="AO182" i="2"/>
  <c r="D7" i="4"/>
  <c r="AO7" i="2"/>
  <c r="AO56" i="2"/>
  <c r="AO167" i="2"/>
  <c r="AO61" i="2"/>
  <c r="AO106" i="2"/>
  <c r="AO55" i="2"/>
  <c r="AO164" i="2"/>
  <c r="AO161" i="2"/>
  <c r="AO78" i="2"/>
  <c r="AO163" i="2"/>
  <c r="AO49" i="2"/>
  <c r="AO165" i="2"/>
  <c r="AO82" i="2"/>
  <c r="AO31" i="2"/>
  <c r="AO28" i="2"/>
  <c r="AO201" i="2"/>
  <c r="AO118" i="2"/>
  <c r="AO203" i="2"/>
  <c r="AO25" i="2"/>
  <c r="AO101" i="2"/>
  <c r="AO27" i="2"/>
  <c r="AO199" i="2"/>
  <c r="AO109" i="2"/>
  <c r="AO138" i="2"/>
  <c r="AO87" i="2"/>
  <c r="AO45" i="2"/>
  <c r="AO90" i="2"/>
  <c r="AO39" i="2"/>
  <c r="AO36" i="2"/>
  <c r="AO10" i="2"/>
  <c r="AO126" i="2"/>
  <c r="AO147" i="2"/>
  <c r="AO33" i="2"/>
  <c r="AO125" i="2"/>
  <c r="AO35" i="2"/>
  <c r="AO8" i="2"/>
  <c r="AO117" i="2"/>
  <c r="AO11" i="2"/>
  <c r="AO159" i="2"/>
  <c r="AO53" i="2"/>
  <c r="AO98" i="2"/>
  <c r="AO47" i="2"/>
  <c r="AO44" i="2"/>
  <c r="AO153" i="2"/>
  <c r="AO70" i="2"/>
  <c r="AO155" i="2"/>
  <c r="AO41" i="2"/>
  <c r="AO149" i="2"/>
  <c r="AO43" i="2"/>
  <c r="AO16" i="2"/>
  <c r="AO110" i="2"/>
  <c r="AO19" i="2"/>
  <c r="AO29" i="2"/>
  <c r="AO23" i="2"/>
  <c r="AO128" i="2"/>
  <c r="AO136" i="2"/>
  <c r="AO77" i="2"/>
  <c r="AO88" i="2"/>
  <c r="AO169" i="2"/>
  <c r="AO171" i="2"/>
  <c r="AO38" i="2"/>
  <c r="AO160" i="2"/>
  <c r="AO192" i="2"/>
  <c r="AO196" i="2"/>
  <c r="AO144" i="2"/>
  <c r="AO177" i="2"/>
  <c r="AO100" i="2"/>
  <c r="AO46" i="2"/>
  <c r="AO176" i="2"/>
  <c r="AO178" i="2"/>
  <c r="AO13" i="2"/>
  <c r="AO9" i="2"/>
  <c r="AO195" i="2"/>
  <c r="AO191" i="2"/>
  <c r="AO79" i="2"/>
  <c r="AO57" i="2"/>
  <c r="AO59" i="2"/>
  <c r="AO157" i="2"/>
  <c r="AO119" i="2"/>
  <c r="AO96" i="2"/>
  <c r="AO76" i="2"/>
  <c r="AO30" i="2"/>
  <c r="AO65" i="2"/>
  <c r="AO67" i="2"/>
  <c r="AO173" i="2"/>
  <c r="AO63" i="2"/>
  <c r="AO152" i="2"/>
  <c r="AO92" i="2"/>
  <c r="AO102" i="2"/>
  <c r="AO73" i="2"/>
  <c r="AO75" i="2"/>
  <c r="AO85" i="2"/>
  <c r="AO71" i="2"/>
  <c r="AO184" i="2"/>
  <c r="AO20" i="2"/>
  <c r="AO81" i="2"/>
  <c r="AO93" i="2"/>
  <c r="AO74" i="2"/>
  <c r="AO115" i="2"/>
  <c r="AO200" i="2"/>
  <c r="AO175" i="2"/>
  <c r="AO50" i="2"/>
  <c r="AO172" i="2"/>
  <c r="AO86" i="2"/>
  <c r="AO121" i="2"/>
  <c r="AO123" i="2"/>
  <c r="AO21" i="2"/>
  <c r="AO183" i="2"/>
  <c r="AO58" i="2"/>
  <c r="AO188" i="2"/>
  <c r="AO94" i="2"/>
  <c r="AO129" i="2"/>
  <c r="AO131" i="2"/>
  <c r="AO69" i="2"/>
  <c r="AO127" i="2"/>
  <c r="AO66" i="2"/>
  <c r="AO5" i="2"/>
  <c r="AO193" i="2"/>
  <c r="AO48" i="2"/>
  <c r="AO130" i="2"/>
  <c r="AO108" i="2"/>
  <c r="AO189" i="2"/>
  <c r="AO32" i="2"/>
  <c r="AO170" i="2"/>
  <c r="AO60" i="2"/>
  <c r="AO142" i="2"/>
  <c r="AO113" i="2"/>
  <c r="AO179" i="2"/>
  <c r="AO6" i="2"/>
  <c r="AO40" i="2"/>
  <c r="AO114" i="2"/>
  <c r="AO68" i="2"/>
  <c r="AO150" i="2"/>
  <c r="AO185" i="2"/>
  <c r="AO187" i="2"/>
  <c r="AO198" i="2"/>
  <c r="AO64" i="2"/>
  <c r="AO122" i="2"/>
  <c r="AO84" i="2"/>
  <c r="AO158" i="2"/>
  <c r="AX21" i="2"/>
  <c r="AU22" i="2"/>
  <c r="AJ26" i="2"/>
  <c r="AI27" i="2"/>
  <c r="E7" i="4"/>
  <c r="F7" i="4" s="1"/>
  <c r="G7" i="4" l="1"/>
  <c r="G16" i="4" s="1"/>
  <c r="F16" i="4"/>
  <c r="AJ27" i="2"/>
  <c r="AI28" i="2"/>
  <c r="AK26" i="2"/>
  <c r="AL26" i="2" s="1"/>
  <c r="AM26" i="2" s="1"/>
  <c r="AX22" i="2"/>
  <c r="AU23" i="2"/>
  <c r="AJ28" i="2" l="1"/>
  <c r="AI29" i="2"/>
  <c r="AK27" i="2"/>
  <c r="AL27" i="2" s="1"/>
  <c r="AM27" i="2" s="1"/>
  <c r="AX23" i="2"/>
  <c r="AU24" i="2"/>
  <c r="AX24" i="2" l="1"/>
  <c r="AU25" i="2"/>
  <c r="AJ29" i="2"/>
  <c r="AI30" i="2"/>
  <c r="AK28" i="2"/>
  <c r="AL28" i="2" s="1"/>
  <c r="AM28" i="2" s="1"/>
  <c r="AJ30" i="2" l="1"/>
  <c r="AI31" i="2"/>
  <c r="AX25" i="2"/>
  <c r="AU26" i="2"/>
  <c r="AK29" i="2"/>
  <c r="AL29" i="2" s="1"/>
  <c r="AM29" i="2" s="1"/>
  <c r="AX26" i="2" l="1"/>
  <c r="AU27" i="2"/>
  <c r="AJ31" i="2"/>
  <c r="AI32" i="2"/>
  <c r="AK30" i="2"/>
  <c r="AL30" i="2" s="1"/>
  <c r="AM30" i="2" s="1"/>
  <c r="AK31" i="2" l="1"/>
  <c r="AL31" i="2" s="1"/>
  <c r="AM31" i="2" s="1"/>
  <c r="AJ32" i="2"/>
  <c r="AI33" i="2"/>
  <c r="AX27" i="2"/>
  <c r="AU28" i="2"/>
  <c r="AJ33" i="2" l="1"/>
  <c r="AI34" i="2"/>
  <c r="AX28" i="2"/>
  <c r="AU29" i="2"/>
  <c r="AK32" i="2"/>
  <c r="AL32" i="2" s="1"/>
  <c r="AM32" i="2" s="1"/>
  <c r="AX29" i="2" l="1"/>
  <c r="AU30" i="2"/>
  <c r="AJ34" i="2"/>
  <c r="AI35" i="2"/>
  <c r="AK33" i="2"/>
  <c r="AL33" i="2" s="1"/>
  <c r="AM33" i="2" s="1"/>
  <c r="AK34" i="2" l="1"/>
  <c r="AL34" i="2" s="1"/>
  <c r="AM34" i="2" s="1"/>
  <c r="AX30" i="2"/>
  <c r="AU31" i="2"/>
  <c r="AJ35" i="2"/>
  <c r="AI36" i="2"/>
  <c r="AX31" i="2" l="1"/>
  <c r="AU32" i="2"/>
  <c r="AJ36" i="2"/>
  <c r="AI37" i="2"/>
  <c r="AK35" i="2"/>
  <c r="AL35" i="2" s="1"/>
  <c r="AM35" i="2" s="1"/>
  <c r="AK36" i="2" l="1"/>
  <c r="AL36" i="2" s="1"/>
  <c r="AM36" i="2" s="1"/>
  <c r="AX32" i="2"/>
  <c r="AU33" i="2"/>
  <c r="AJ37" i="2"/>
  <c r="AI38" i="2"/>
  <c r="AX33" i="2" l="1"/>
  <c r="H7" i="4" s="1"/>
  <c r="AU34" i="2"/>
  <c r="AJ38" i="2"/>
  <c r="AI39" i="2"/>
  <c r="AK37" i="2"/>
  <c r="AL37" i="2" s="1"/>
  <c r="AM37" i="2" s="1"/>
  <c r="AK38" i="2" l="1"/>
  <c r="AL38" i="2" s="1"/>
  <c r="AM38" i="2" s="1"/>
  <c r="AX34" i="2"/>
  <c r="AU35" i="2"/>
  <c r="AJ39" i="2"/>
  <c r="AI40" i="2"/>
  <c r="H16" i="4"/>
  <c r="I7" i="4"/>
  <c r="I16" i="4" l="1"/>
  <c r="L7" i="4"/>
  <c r="L16" i="4" s="1"/>
  <c r="AX35" i="2"/>
  <c r="AU36" i="2"/>
  <c r="AJ40" i="2"/>
  <c r="AI41" i="2"/>
  <c r="AK39" i="2"/>
  <c r="AL39" i="2" s="1"/>
  <c r="AM39" i="2" s="1"/>
  <c r="AX36" i="2" l="1"/>
  <c r="AU37" i="2"/>
  <c r="AJ41" i="2"/>
  <c r="AI42" i="2"/>
  <c r="AK40" i="2"/>
  <c r="AL40" i="2" s="1"/>
  <c r="AM40" i="2" s="1"/>
  <c r="AK41" i="2" l="1"/>
  <c r="AL41" i="2" s="1"/>
  <c r="AM41" i="2" s="1"/>
  <c r="AX37" i="2"/>
  <c r="AU38" i="2"/>
  <c r="AJ42" i="2"/>
  <c r="AI43" i="2"/>
  <c r="AX38" i="2" l="1"/>
  <c r="AU39" i="2"/>
  <c r="AJ43" i="2"/>
  <c r="AI44" i="2"/>
  <c r="AK42" i="2"/>
  <c r="AL42" i="2" s="1"/>
  <c r="AM42" i="2" s="1"/>
  <c r="AK43" i="2" l="1"/>
  <c r="AL43" i="2" s="1"/>
  <c r="AM43" i="2" s="1"/>
  <c r="AX39" i="2"/>
  <c r="AU40" i="2"/>
  <c r="AJ44" i="2"/>
  <c r="AI45" i="2"/>
  <c r="AX40" i="2" l="1"/>
  <c r="AU41" i="2"/>
  <c r="AJ45" i="2"/>
  <c r="AI46" i="2"/>
  <c r="AK44" i="2"/>
  <c r="AL44" i="2" s="1"/>
  <c r="AM44" i="2" s="1"/>
  <c r="AK45" i="2" l="1"/>
  <c r="AL45" i="2" s="1"/>
  <c r="AM45" i="2" s="1"/>
  <c r="AX41" i="2"/>
  <c r="AU42" i="2"/>
  <c r="AJ46" i="2"/>
  <c r="AI47" i="2"/>
  <c r="AX42" i="2" l="1"/>
  <c r="AU43" i="2"/>
  <c r="AJ47" i="2"/>
  <c r="AI48" i="2"/>
  <c r="AK46" i="2"/>
  <c r="AL46" i="2" s="1"/>
  <c r="AM46" i="2" s="1"/>
  <c r="AK47" i="2" l="1"/>
  <c r="AL47" i="2" s="1"/>
  <c r="AM47" i="2" s="1"/>
  <c r="AJ48" i="2"/>
  <c r="AI49" i="2"/>
  <c r="AX43" i="2"/>
  <c r="AU44" i="2"/>
  <c r="AK48" i="2" l="1"/>
  <c r="AL48" i="2" s="1"/>
  <c r="AM48" i="2" s="1"/>
  <c r="AJ49" i="2"/>
  <c r="AI50" i="2"/>
  <c r="AX44" i="2"/>
  <c r="AU45" i="2"/>
  <c r="AK49" i="2" l="1"/>
  <c r="AL49" i="2" s="1"/>
  <c r="AM49" i="2" s="1"/>
  <c r="AJ50" i="2"/>
  <c r="AI51" i="2"/>
  <c r="AX45" i="2"/>
  <c r="AU46" i="2"/>
  <c r="AK50" i="2" l="1"/>
  <c r="AL50" i="2" s="1"/>
  <c r="AM50" i="2" s="1"/>
  <c r="AJ51" i="2"/>
  <c r="AI52" i="2"/>
  <c r="AX46" i="2"/>
  <c r="AU47" i="2"/>
  <c r="AK51" i="2" l="1"/>
  <c r="AL51" i="2" s="1"/>
  <c r="AM51" i="2" s="1"/>
  <c r="AX47" i="2"/>
  <c r="AU48" i="2"/>
  <c r="AJ52" i="2"/>
  <c r="AI53" i="2"/>
  <c r="AX48" i="2" l="1"/>
  <c r="AU49" i="2"/>
  <c r="AJ53" i="2"/>
  <c r="AI54" i="2"/>
  <c r="AK52" i="2"/>
  <c r="AL52" i="2" s="1"/>
  <c r="AM52" i="2" s="1"/>
  <c r="AK53" i="2" l="1"/>
  <c r="AL53" i="2" s="1"/>
  <c r="AM53" i="2" s="1"/>
  <c r="AJ54" i="2"/>
  <c r="AI55" i="2"/>
  <c r="AX49" i="2"/>
  <c r="AU50" i="2"/>
  <c r="AK54" i="2" l="1"/>
  <c r="AL54" i="2" s="1"/>
  <c r="AM54" i="2" s="1"/>
  <c r="AJ55" i="2"/>
  <c r="AI56" i="2"/>
  <c r="AX50" i="2"/>
  <c r="AU51" i="2"/>
  <c r="AJ56" i="2" l="1"/>
  <c r="AI57" i="2"/>
  <c r="AK55" i="2"/>
  <c r="AL55" i="2" s="1"/>
  <c r="AM55" i="2" s="1"/>
  <c r="AX51" i="2"/>
  <c r="AU52" i="2"/>
  <c r="AX52" i="2" l="1"/>
  <c r="AU53" i="2"/>
  <c r="AJ57" i="2"/>
  <c r="AI58" i="2"/>
  <c r="AK56" i="2"/>
  <c r="AL56" i="2" s="1"/>
  <c r="AM56" i="2" s="1"/>
  <c r="AK57" i="2" l="1"/>
  <c r="AL57" i="2" s="1"/>
  <c r="AM57" i="2" s="1"/>
  <c r="AJ58" i="2"/>
  <c r="AI59" i="2"/>
  <c r="AX53" i="2"/>
  <c r="AU54" i="2"/>
  <c r="AJ59" i="2" l="1"/>
  <c r="AI60" i="2"/>
  <c r="AK58" i="2"/>
  <c r="AL58" i="2" s="1"/>
  <c r="AM58" i="2" s="1"/>
  <c r="AX54" i="2"/>
  <c r="AU55" i="2"/>
  <c r="AX55" i="2" l="1"/>
  <c r="AU56" i="2"/>
  <c r="AJ60" i="2"/>
  <c r="AI61" i="2"/>
  <c r="AK59" i="2"/>
  <c r="AL59" i="2" s="1"/>
  <c r="AM59" i="2" s="1"/>
  <c r="AK60" i="2" l="1"/>
  <c r="AL60" i="2" s="1"/>
  <c r="AM60" i="2" s="1"/>
  <c r="AJ61" i="2"/>
  <c r="AI62" i="2"/>
  <c r="AX56" i="2"/>
  <c r="AU57" i="2"/>
  <c r="AJ62" i="2" l="1"/>
  <c r="AI63" i="2"/>
  <c r="AK61" i="2"/>
  <c r="AL61" i="2" s="1"/>
  <c r="AM61" i="2" s="1"/>
  <c r="AX57" i="2"/>
  <c r="AU58" i="2"/>
  <c r="AX58" i="2" l="1"/>
  <c r="AU59" i="2"/>
  <c r="AJ63" i="2"/>
  <c r="AI64" i="2"/>
  <c r="AK62" i="2"/>
  <c r="AL62" i="2" s="1"/>
  <c r="AM62" i="2" s="1"/>
  <c r="AJ64" i="2" l="1"/>
  <c r="AI65" i="2"/>
  <c r="AK63" i="2"/>
  <c r="AL63" i="2" s="1"/>
  <c r="AM63" i="2" s="1"/>
  <c r="AX59" i="2"/>
  <c r="AU60" i="2"/>
  <c r="AX60" i="2" l="1"/>
  <c r="AU61" i="2"/>
  <c r="AJ65" i="2"/>
  <c r="AI66" i="2"/>
  <c r="AK64" i="2"/>
  <c r="AL64" i="2" s="1"/>
  <c r="AM64" i="2" s="1"/>
  <c r="AJ66" i="2" l="1"/>
  <c r="AI67" i="2"/>
  <c r="AK65" i="2"/>
  <c r="AL65" i="2" s="1"/>
  <c r="AM65" i="2" s="1"/>
  <c r="AX61" i="2"/>
  <c r="AU62" i="2"/>
  <c r="AX62" i="2" l="1"/>
  <c r="AU63" i="2"/>
  <c r="AJ67" i="2"/>
  <c r="AI68" i="2"/>
  <c r="AK66" i="2"/>
  <c r="AL66" i="2" s="1"/>
  <c r="AM66" i="2" s="1"/>
  <c r="AJ68" i="2" l="1"/>
  <c r="AI69" i="2"/>
  <c r="AX63" i="2"/>
  <c r="AU64" i="2"/>
  <c r="AK67" i="2"/>
  <c r="AL67" i="2" s="1"/>
  <c r="AM67" i="2" s="1"/>
  <c r="AX64" i="2" l="1"/>
  <c r="AU65" i="2"/>
  <c r="AJ69" i="2"/>
  <c r="AI70" i="2"/>
  <c r="AK68" i="2"/>
  <c r="AL68" i="2" s="1"/>
  <c r="AM68" i="2" s="1"/>
  <c r="AJ70" i="2" l="1"/>
  <c r="AI71" i="2"/>
  <c r="AK69" i="2"/>
  <c r="AL69" i="2" s="1"/>
  <c r="AM69" i="2" s="1"/>
  <c r="AX65" i="2"/>
  <c r="AU66" i="2"/>
  <c r="AX66" i="2" l="1"/>
  <c r="AU67" i="2"/>
  <c r="AJ71" i="2"/>
  <c r="AI72" i="2"/>
  <c r="AK70" i="2"/>
  <c r="AL70" i="2" s="1"/>
  <c r="AM70" i="2" s="1"/>
  <c r="AJ72" i="2" l="1"/>
  <c r="AI73" i="2"/>
  <c r="AK71" i="2"/>
  <c r="AL71" i="2" s="1"/>
  <c r="AM71" i="2" s="1"/>
  <c r="AX67" i="2"/>
  <c r="AU68" i="2"/>
  <c r="AX68" i="2" l="1"/>
  <c r="AU69" i="2"/>
  <c r="AJ73" i="2"/>
  <c r="AI74" i="2"/>
  <c r="AK72" i="2"/>
  <c r="AL72" i="2" s="1"/>
  <c r="AM72" i="2" s="1"/>
  <c r="AJ74" i="2" l="1"/>
  <c r="AI75" i="2"/>
  <c r="AK73" i="2"/>
  <c r="AL73" i="2" s="1"/>
  <c r="AM73" i="2" s="1"/>
  <c r="AX69" i="2"/>
  <c r="AU70" i="2"/>
  <c r="AX70" i="2" l="1"/>
  <c r="AU71" i="2"/>
  <c r="AJ75" i="2"/>
  <c r="AI76" i="2"/>
  <c r="AK74" i="2"/>
  <c r="AL74" i="2" s="1"/>
  <c r="AM74" i="2" s="1"/>
  <c r="AJ76" i="2" l="1"/>
  <c r="AI77" i="2"/>
  <c r="AK75" i="2"/>
  <c r="AL75" i="2" s="1"/>
  <c r="AM75" i="2" s="1"/>
  <c r="AX71" i="2"/>
  <c r="AU72" i="2"/>
  <c r="AX72" i="2" l="1"/>
  <c r="AU73" i="2"/>
  <c r="AJ77" i="2"/>
  <c r="AI78" i="2"/>
  <c r="AK76" i="2"/>
  <c r="AL76" i="2"/>
  <c r="AM76" i="2" s="1"/>
  <c r="AJ78" i="2" l="1"/>
  <c r="AI79" i="2"/>
  <c r="AK77" i="2"/>
  <c r="AL77" i="2" s="1"/>
  <c r="AM77" i="2" s="1"/>
  <c r="AX73" i="2"/>
  <c r="AU74" i="2"/>
  <c r="AX74" i="2" l="1"/>
  <c r="AU75" i="2"/>
  <c r="AJ79" i="2"/>
  <c r="AI80" i="2"/>
  <c r="AK78" i="2"/>
  <c r="AL78" i="2"/>
  <c r="AM78" i="2" s="1"/>
  <c r="AJ80" i="2" l="1"/>
  <c r="AI81" i="2"/>
  <c r="AK79" i="2"/>
  <c r="AL79" i="2" s="1"/>
  <c r="AM79" i="2" s="1"/>
  <c r="AX75" i="2"/>
  <c r="AU76" i="2"/>
  <c r="AX76" i="2" l="1"/>
  <c r="AU77" i="2"/>
  <c r="AJ81" i="2"/>
  <c r="AI82" i="2"/>
  <c r="AK80" i="2"/>
  <c r="AL80" i="2" s="1"/>
  <c r="AM80" i="2" s="1"/>
  <c r="AJ82" i="2" l="1"/>
  <c r="AI83" i="2"/>
  <c r="AK81" i="2"/>
  <c r="AL81" i="2" s="1"/>
  <c r="AM81" i="2" s="1"/>
  <c r="AX77" i="2"/>
  <c r="AU78" i="2"/>
  <c r="AX78" i="2" l="1"/>
  <c r="AU79" i="2"/>
  <c r="AJ83" i="2"/>
  <c r="AI84" i="2"/>
  <c r="AK82" i="2"/>
  <c r="AL82" i="2"/>
  <c r="AM82" i="2" s="1"/>
  <c r="AJ84" i="2" l="1"/>
  <c r="AI85" i="2"/>
  <c r="AK83" i="2"/>
  <c r="AL83" i="2" s="1"/>
  <c r="AM83" i="2" s="1"/>
  <c r="AX79" i="2"/>
  <c r="AU80" i="2"/>
  <c r="AX80" i="2" l="1"/>
  <c r="AU81" i="2"/>
  <c r="AJ85" i="2"/>
  <c r="AI86" i="2"/>
  <c r="AK84" i="2"/>
  <c r="AL84" i="2"/>
  <c r="AM84" i="2" s="1"/>
  <c r="AK85" i="2" l="1"/>
  <c r="AL85" i="2" s="1"/>
  <c r="AM85" i="2" s="1"/>
  <c r="AX81" i="2"/>
  <c r="AU82" i="2"/>
  <c r="AJ86" i="2"/>
  <c r="AI87" i="2"/>
  <c r="AX82" i="2" l="1"/>
  <c r="AU83" i="2"/>
  <c r="AJ87" i="2"/>
  <c r="AI88" i="2"/>
  <c r="AK86" i="2"/>
  <c r="AL86" i="2"/>
  <c r="AM86" i="2" s="1"/>
  <c r="AJ88" i="2" l="1"/>
  <c r="AI89" i="2"/>
  <c r="AK87" i="2"/>
  <c r="AL87" i="2" s="1"/>
  <c r="AM87" i="2" s="1"/>
  <c r="AX83" i="2"/>
  <c r="AU84" i="2"/>
  <c r="AX84" i="2" l="1"/>
  <c r="AU85" i="2"/>
  <c r="AJ89" i="2"/>
  <c r="AI90" i="2"/>
  <c r="AK88" i="2"/>
  <c r="AL88" i="2"/>
  <c r="AM88" i="2" s="1"/>
  <c r="AJ90" i="2" l="1"/>
  <c r="AI91" i="2"/>
  <c r="AK89" i="2"/>
  <c r="AL89" i="2" s="1"/>
  <c r="AM89" i="2" s="1"/>
  <c r="AX85" i="2"/>
  <c r="AU86" i="2"/>
  <c r="AX86" i="2" l="1"/>
  <c r="AU87" i="2"/>
  <c r="AJ91" i="2"/>
  <c r="AI92" i="2"/>
  <c r="AK90" i="2"/>
  <c r="AL90" i="2"/>
  <c r="AM90" i="2" s="1"/>
  <c r="AJ92" i="2" l="1"/>
  <c r="AI93" i="2"/>
  <c r="AK91" i="2"/>
  <c r="AL91" i="2" s="1"/>
  <c r="AM91" i="2" s="1"/>
  <c r="AX87" i="2"/>
  <c r="AU88" i="2"/>
  <c r="AX88" i="2" l="1"/>
  <c r="AU89" i="2"/>
  <c r="AJ93" i="2"/>
  <c r="AI94" i="2"/>
  <c r="AK92" i="2"/>
  <c r="AL92" i="2"/>
  <c r="AM92" i="2" s="1"/>
  <c r="AJ94" i="2" l="1"/>
  <c r="AI95" i="2"/>
  <c r="AK93" i="2"/>
  <c r="AL93" i="2" s="1"/>
  <c r="AM93" i="2" s="1"/>
  <c r="AX89" i="2"/>
  <c r="AU90" i="2"/>
  <c r="AX90" i="2" l="1"/>
  <c r="AU91" i="2"/>
  <c r="AJ95" i="2"/>
  <c r="AI96" i="2"/>
  <c r="AK94" i="2"/>
  <c r="AL94" i="2"/>
  <c r="AM94" i="2" s="1"/>
  <c r="AJ96" i="2" l="1"/>
  <c r="AI97" i="2"/>
  <c r="AK95" i="2"/>
  <c r="AL95" i="2" s="1"/>
  <c r="AM95" i="2" s="1"/>
  <c r="AX91" i="2"/>
  <c r="AU92" i="2"/>
  <c r="AX92" i="2" l="1"/>
  <c r="AU93" i="2"/>
  <c r="AJ97" i="2"/>
  <c r="AI98" i="2"/>
  <c r="AK96" i="2"/>
  <c r="AL96" i="2"/>
  <c r="AM96" i="2" s="1"/>
  <c r="AK97" i="2" l="1"/>
  <c r="AL97" i="2" s="1"/>
  <c r="AM97" i="2" s="1"/>
  <c r="AX93" i="2"/>
  <c r="AU94" i="2"/>
  <c r="AJ98" i="2"/>
  <c r="AI99" i="2"/>
  <c r="AX94" i="2" l="1"/>
  <c r="AU95" i="2"/>
  <c r="AJ99" i="2"/>
  <c r="AI100" i="2"/>
  <c r="AK98" i="2"/>
  <c r="AL98" i="2"/>
  <c r="AM98" i="2" s="1"/>
  <c r="AJ100" i="2" l="1"/>
  <c r="AI101" i="2"/>
  <c r="AK99" i="2"/>
  <c r="AL99" i="2" s="1"/>
  <c r="AM99" i="2" s="1"/>
  <c r="AX95" i="2"/>
  <c r="AU96" i="2"/>
  <c r="AX96" i="2" l="1"/>
  <c r="AU97" i="2"/>
  <c r="AJ101" i="2"/>
  <c r="AI102" i="2"/>
  <c r="AK100" i="2"/>
  <c r="AL100" i="2"/>
  <c r="AM100" i="2" s="1"/>
  <c r="AJ102" i="2" l="1"/>
  <c r="AI103" i="2"/>
  <c r="AX97" i="2"/>
  <c r="AU98" i="2"/>
  <c r="AK101" i="2"/>
  <c r="AL101" i="2" s="1"/>
  <c r="AM101" i="2" s="1"/>
  <c r="AX98" i="2" l="1"/>
  <c r="AU99" i="2"/>
  <c r="AJ103" i="2"/>
  <c r="AI104" i="2"/>
  <c r="AK102" i="2"/>
  <c r="AL102" i="2"/>
  <c r="AM102" i="2" s="1"/>
  <c r="AJ104" i="2" l="1"/>
  <c r="AI105" i="2"/>
  <c r="AK103" i="2"/>
  <c r="AL103" i="2" s="1"/>
  <c r="AM103" i="2" s="1"/>
  <c r="AX99" i="2"/>
  <c r="AU100" i="2"/>
  <c r="AX100" i="2" l="1"/>
  <c r="AU101" i="2"/>
  <c r="AJ105" i="2"/>
  <c r="AI106" i="2"/>
  <c r="AK104" i="2"/>
  <c r="AL104" i="2"/>
  <c r="AM104" i="2" s="1"/>
  <c r="AK105" i="2" l="1"/>
  <c r="AL105" i="2" s="1"/>
  <c r="AM105" i="2" s="1"/>
  <c r="AX101" i="2"/>
  <c r="AU102" i="2"/>
  <c r="AJ106" i="2"/>
  <c r="AI107" i="2"/>
  <c r="AX102" i="2" l="1"/>
  <c r="AU103" i="2"/>
  <c r="AJ107" i="2"/>
  <c r="AI108" i="2"/>
  <c r="AK106" i="2"/>
  <c r="AL106" i="2" s="1"/>
  <c r="AM106" i="2" s="1"/>
  <c r="AK107" i="2" l="1"/>
  <c r="AL107" i="2" s="1"/>
  <c r="AM107" i="2" s="1"/>
  <c r="AX103" i="2"/>
  <c r="AU104" i="2"/>
  <c r="AJ108" i="2"/>
  <c r="AI109" i="2"/>
  <c r="AX104" i="2" l="1"/>
  <c r="AU105" i="2"/>
  <c r="AJ109" i="2"/>
  <c r="AI110" i="2"/>
  <c r="AK108" i="2"/>
  <c r="AL108" i="2"/>
  <c r="AM108" i="2" s="1"/>
  <c r="AJ110" i="2" l="1"/>
  <c r="AI111" i="2"/>
  <c r="AK109" i="2"/>
  <c r="AL109" i="2" s="1"/>
  <c r="AM109" i="2" s="1"/>
  <c r="AX105" i="2"/>
  <c r="AU106" i="2"/>
  <c r="AX106" i="2" l="1"/>
  <c r="AU107" i="2"/>
  <c r="AJ111" i="2"/>
  <c r="AI112" i="2"/>
  <c r="AK110" i="2"/>
  <c r="AL110" i="2"/>
  <c r="AM110" i="2" s="1"/>
  <c r="AJ112" i="2" l="1"/>
  <c r="AI113" i="2"/>
  <c r="AK111" i="2"/>
  <c r="AL111" i="2" s="1"/>
  <c r="AM111" i="2" s="1"/>
  <c r="AX107" i="2"/>
  <c r="AU108" i="2"/>
  <c r="AX108" i="2" l="1"/>
  <c r="AU109" i="2"/>
  <c r="AJ113" i="2"/>
  <c r="AI114" i="2"/>
  <c r="AK112" i="2"/>
  <c r="AL112" i="2"/>
  <c r="AM112" i="2" s="1"/>
  <c r="AJ114" i="2" l="1"/>
  <c r="AI115" i="2"/>
  <c r="AK113" i="2"/>
  <c r="AL113" i="2" s="1"/>
  <c r="AM113" i="2" s="1"/>
  <c r="AX109" i="2"/>
  <c r="AU110" i="2"/>
  <c r="AX110" i="2" l="1"/>
  <c r="AU111" i="2"/>
  <c r="AJ115" i="2"/>
  <c r="AI116" i="2"/>
  <c r="AK114" i="2"/>
  <c r="AL114" i="2"/>
  <c r="AM114" i="2" s="1"/>
  <c r="AK115" i="2" l="1"/>
  <c r="AL115" i="2" s="1"/>
  <c r="AM115" i="2" s="1"/>
  <c r="AX111" i="2"/>
  <c r="AU112" i="2"/>
  <c r="AJ116" i="2"/>
  <c r="AI117" i="2"/>
  <c r="AX112" i="2" l="1"/>
  <c r="AU113" i="2"/>
  <c r="AJ117" i="2"/>
  <c r="AI118" i="2"/>
  <c r="AK116" i="2"/>
  <c r="AL116" i="2"/>
  <c r="AM116" i="2" s="1"/>
  <c r="AK117" i="2" l="1"/>
  <c r="AL117" i="2" s="1"/>
  <c r="AM117" i="2" s="1"/>
  <c r="AX113" i="2"/>
  <c r="AU114" i="2"/>
  <c r="AJ118" i="2"/>
  <c r="AI119" i="2"/>
  <c r="AX114" i="2" l="1"/>
  <c r="AU115" i="2"/>
  <c r="AJ119" i="2"/>
  <c r="AI120" i="2"/>
  <c r="AK118" i="2"/>
  <c r="AL118" i="2"/>
  <c r="AM118" i="2" s="1"/>
  <c r="AK119" i="2" l="1"/>
  <c r="AL119" i="2" s="1"/>
  <c r="AM119" i="2" s="1"/>
  <c r="AX115" i="2"/>
  <c r="AU116" i="2"/>
  <c r="AJ120" i="2"/>
  <c r="AI121" i="2"/>
  <c r="AX116" i="2" l="1"/>
  <c r="AU117" i="2"/>
  <c r="AJ121" i="2"/>
  <c r="AI122" i="2"/>
  <c r="AK120" i="2"/>
  <c r="AL120" i="2"/>
  <c r="AM120" i="2" s="1"/>
  <c r="AK121" i="2" l="1"/>
  <c r="AL121" i="2" s="1"/>
  <c r="AM121" i="2" s="1"/>
  <c r="AX117" i="2"/>
  <c r="AU118" i="2"/>
  <c r="AJ122" i="2"/>
  <c r="AI123" i="2"/>
  <c r="AX118" i="2" l="1"/>
  <c r="AU119" i="2"/>
  <c r="AJ123" i="2"/>
  <c r="AI124" i="2"/>
  <c r="AK122" i="2"/>
  <c r="AL122" i="2"/>
  <c r="AM122" i="2" s="1"/>
  <c r="AK123" i="2" l="1"/>
  <c r="AL123" i="2" s="1"/>
  <c r="AM123" i="2" s="1"/>
  <c r="AX119" i="2"/>
  <c r="AU120" i="2"/>
  <c r="AJ124" i="2"/>
  <c r="AI125" i="2"/>
  <c r="AX120" i="2" l="1"/>
  <c r="AU121" i="2"/>
  <c r="AJ125" i="2"/>
  <c r="AI126" i="2"/>
  <c r="AK124" i="2"/>
  <c r="AL124" i="2" s="1"/>
  <c r="AM124" i="2" s="1"/>
  <c r="AK125" i="2" l="1"/>
  <c r="AL125" i="2" s="1"/>
  <c r="AM125" i="2" s="1"/>
  <c r="AX121" i="2"/>
  <c r="AU122" i="2"/>
  <c r="AJ126" i="2"/>
  <c r="AI127" i="2"/>
  <c r="AX122" i="2" l="1"/>
  <c r="AU123" i="2"/>
  <c r="AJ127" i="2"/>
  <c r="AI128" i="2"/>
  <c r="AK126" i="2"/>
  <c r="AL126" i="2" s="1"/>
  <c r="AM126" i="2" s="1"/>
  <c r="AJ128" i="2" l="1"/>
  <c r="AI129" i="2"/>
  <c r="AK127" i="2"/>
  <c r="AL127" i="2" s="1"/>
  <c r="AM127" i="2" s="1"/>
  <c r="AX123" i="2"/>
  <c r="AU124" i="2"/>
  <c r="AX124" i="2" l="1"/>
  <c r="AU125" i="2"/>
  <c r="AJ129" i="2"/>
  <c r="AI130" i="2"/>
  <c r="AK128" i="2"/>
  <c r="AL128" i="2" s="1"/>
  <c r="AM128" i="2" s="1"/>
  <c r="AK129" i="2" l="1"/>
  <c r="AL129" i="2" s="1"/>
  <c r="AM129" i="2" s="1"/>
  <c r="AX125" i="2"/>
  <c r="AU126" i="2"/>
  <c r="AJ130" i="2"/>
  <c r="AI131" i="2"/>
  <c r="AX126" i="2" l="1"/>
  <c r="AU127" i="2"/>
  <c r="AJ131" i="2"/>
  <c r="AI132" i="2"/>
  <c r="AK130" i="2"/>
  <c r="AL130" i="2" s="1"/>
  <c r="AM130" i="2" s="1"/>
  <c r="AK131" i="2" l="1"/>
  <c r="AL131" i="2" s="1"/>
  <c r="AM131" i="2" s="1"/>
  <c r="AX127" i="2"/>
  <c r="AU128" i="2"/>
  <c r="AJ132" i="2"/>
  <c r="AI133" i="2"/>
  <c r="AX128" i="2" l="1"/>
  <c r="AU129" i="2"/>
  <c r="AJ133" i="2"/>
  <c r="AI134" i="2"/>
  <c r="AK132" i="2"/>
  <c r="AL132" i="2" s="1"/>
  <c r="AM132" i="2" s="1"/>
  <c r="AK133" i="2" l="1"/>
  <c r="AL133" i="2" s="1"/>
  <c r="AM133" i="2" s="1"/>
  <c r="AX129" i="2"/>
  <c r="AU130" i="2"/>
  <c r="AJ134" i="2"/>
  <c r="AI135" i="2"/>
  <c r="AJ135" i="2" l="1"/>
  <c r="AI136" i="2"/>
  <c r="AX130" i="2"/>
  <c r="AU131" i="2"/>
  <c r="AK134" i="2"/>
  <c r="AL134" i="2" s="1"/>
  <c r="AM134" i="2" s="1"/>
  <c r="AX131" i="2" l="1"/>
  <c r="AU132" i="2"/>
  <c r="AJ136" i="2"/>
  <c r="AI137" i="2"/>
  <c r="AK135" i="2"/>
  <c r="AL135" i="2" s="1"/>
  <c r="AM135" i="2" s="1"/>
  <c r="AJ137" i="2" l="1"/>
  <c r="AI138" i="2"/>
  <c r="AK136" i="2"/>
  <c r="AL136" i="2" s="1"/>
  <c r="AM136" i="2" s="1"/>
  <c r="AX132" i="2"/>
  <c r="AU133" i="2"/>
  <c r="AX133" i="2" l="1"/>
  <c r="AU134" i="2"/>
  <c r="AJ138" i="2"/>
  <c r="AI139" i="2"/>
  <c r="AK137" i="2"/>
  <c r="AL137" i="2" s="1"/>
  <c r="AM137" i="2" s="1"/>
  <c r="AJ139" i="2" l="1"/>
  <c r="AI140" i="2"/>
  <c r="AX134" i="2"/>
  <c r="AU135" i="2"/>
  <c r="AK138" i="2"/>
  <c r="AL138" i="2" s="1"/>
  <c r="AM138" i="2" s="1"/>
  <c r="AX135" i="2" l="1"/>
  <c r="AU136" i="2"/>
  <c r="AJ140" i="2"/>
  <c r="AI141" i="2"/>
  <c r="AK139" i="2"/>
  <c r="AL139" i="2" s="1"/>
  <c r="AM139" i="2" s="1"/>
  <c r="AK140" i="2" l="1"/>
  <c r="AL140" i="2" s="1"/>
  <c r="AM140" i="2" s="1"/>
  <c r="AX136" i="2"/>
  <c r="AU137" i="2"/>
  <c r="AJ141" i="2"/>
  <c r="AI142" i="2"/>
  <c r="AX137" i="2" l="1"/>
  <c r="AU138" i="2"/>
  <c r="AJ142" i="2"/>
  <c r="AI143" i="2"/>
  <c r="AK141" i="2"/>
  <c r="AL141" i="2" s="1"/>
  <c r="AM141" i="2" s="1"/>
  <c r="AJ143" i="2" l="1"/>
  <c r="AI144" i="2"/>
  <c r="AK142" i="2"/>
  <c r="AL142" i="2" s="1"/>
  <c r="AM142" i="2" s="1"/>
  <c r="AX138" i="2"/>
  <c r="AU139" i="2"/>
  <c r="AX139" i="2" l="1"/>
  <c r="AU140" i="2"/>
  <c r="AJ144" i="2"/>
  <c r="AI145" i="2"/>
  <c r="AK143" i="2"/>
  <c r="AL143" i="2" s="1"/>
  <c r="AM143" i="2" s="1"/>
  <c r="AJ145" i="2" l="1"/>
  <c r="AI146" i="2"/>
  <c r="AK144" i="2"/>
  <c r="AL144" i="2" s="1"/>
  <c r="AM144" i="2" s="1"/>
  <c r="AX140" i="2"/>
  <c r="AU141" i="2"/>
  <c r="AX141" i="2" l="1"/>
  <c r="AU142" i="2"/>
  <c r="AJ146" i="2"/>
  <c r="AI147" i="2"/>
  <c r="AK145" i="2"/>
  <c r="AL145" i="2" s="1"/>
  <c r="AM145" i="2" s="1"/>
  <c r="AJ147" i="2" l="1"/>
  <c r="AI148" i="2"/>
  <c r="AK146" i="2"/>
  <c r="AL146" i="2" s="1"/>
  <c r="AM146" i="2" s="1"/>
  <c r="AX142" i="2"/>
  <c r="AU143" i="2"/>
  <c r="AX143" i="2" l="1"/>
  <c r="AU144" i="2"/>
  <c r="AJ148" i="2"/>
  <c r="AI149" i="2"/>
  <c r="AK147" i="2"/>
  <c r="AL147" i="2" s="1"/>
  <c r="AM147" i="2" s="1"/>
  <c r="AJ149" i="2" l="1"/>
  <c r="AI150" i="2"/>
  <c r="AK148" i="2"/>
  <c r="AL148" i="2" s="1"/>
  <c r="AM148" i="2" s="1"/>
  <c r="AX144" i="2"/>
  <c r="AU145" i="2"/>
  <c r="AX145" i="2" l="1"/>
  <c r="AU146" i="2"/>
  <c r="AJ150" i="2"/>
  <c r="AI151" i="2"/>
  <c r="AK149" i="2"/>
  <c r="AL149" i="2" s="1"/>
  <c r="AM149" i="2" s="1"/>
  <c r="AJ151" i="2" l="1"/>
  <c r="AI152" i="2"/>
  <c r="AK150" i="2"/>
  <c r="AL150" i="2" s="1"/>
  <c r="AM150" i="2" s="1"/>
  <c r="AX146" i="2"/>
  <c r="AU147" i="2"/>
  <c r="AX147" i="2" l="1"/>
  <c r="AU148" i="2"/>
  <c r="AJ152" i="2"/>
  <c r="AI153" i="2"/>
  <c r="AK151" i="2"/>
  <c r="AL151" i="2" s="1"/>
  <c r="AM151" i="2" s="1"/>
  <c r="AJ153" i="2" l="1"/>
  <c r="AI154" i="2"/>
  <c r="AK152" i="2"/>
  <c r="AL152" i="2" s="1"/>
  <c r="AM152" i="2" s="1"/>
  <c r="AX148" i="2"/>
  <c r="AU149" i="2"/>
  <c r="AX149" i="2" l="1"/>
  <c r="AU150" i="2"/>
  <c r="AJ154" i="2"/>
  <c r="AI155" i="2"/>
  <c r="AK153" i="2"/>
  <c r="AL153" i="2" s="1"/>
  <c r="AM153" i="2" s="1"/>
  <c r="AJ155" i="2" l="1"/>
  <c r="AI156" i="2"/>
  <c r="AK154" i="2"/>
  <c r="AL154" i="2" s="1"/>
  <c r="AM154" i="2" s="1"/>
  <c r="AX150" i="2"/>
  <c r="AU151" i="2"/>
  <c r="AX151" i="2" l="1"/>
  <c r="AU152" i="2"/>
  <c r="AI157" i="2"/>
  <c r="AJ156" i="2"/>
  <c r="AK155" i="2"/>
  <c r="AL155" i="2"/>
  <c r="AM155" i="2" s="1"/>
  <c r="AK156" i="2" l="1"/>
  <c r="AL156" i="2" s="1"/>
  <c r="AM156" i="2" s="1"/>
  <c r="AJ157" i="2"/>
  <c r="AI158" i="2"/>
  <c r="AX152" i="2"/>
  <c r="AU153" i="2"/>
  <c r="AI159" i="2" l="1"/>
  <c r="AJ158" i="2"/>
  <c r="AK157" i="2"/>
  <c r="AL157" i="2" s="1"/>
  <c r="AM157" i="2" s="1"/>
  <c r="AX153" i="2"/>
  <c r="AU154" i="2"/>
  <c r="AX154" i="2" l="1"/>
  <c r="AU155" i="2"/>
  <c r="AK158" i="2"/>
  <c r="AL158" i="2" s="1"/>
  <c r="AM158" i="2" s="1"/>
  <c r="AJ159" i="2"/>
  <c r="AI160" i="2"/>
  <c r="AJ160" i="2" l="1"/>
  <c r="AI161" i="2"/>
  <c r="AX155" i="2"/>
  <c r="AU156" i="2"/>
  <c r="AK159" i="2"/>
  <c r="AL159" i="2" s="1"/>
  <c r="AM159" i="2" s="1"/>
  <c r="AX156" i="2" l="1"/>
  <c r="AU157" i="2"/>
  <c r="AJ161" i="2"/>
  <c r="AI162" i="2"/>
  <c r="AK160" i="2"/>
  <c r="AL160" i="2"/>
  <c r="AM160" i="2" s="1"/>
  <c r="AJ162" i="2" l="1"/>
  <c r="AI163" i="2"/>
  <c r="AK161" i="2"/>
  <c r="AL161" i="2" s="1"/>
  <c r="AM161" i="2" s="1"/>
  <c r="AX157" i="2"/>
  <c r="AU158" i="2"/>
  <c r="AX158" i="2" l="1"/>
  <c r="AU159" i="2"/>
  <c r="AJ163" i="2"/>
  <c r="AI164" i="2"/>
  <c r="AK162" i="2"/>
  <c r="AL162" i="2" s="1"/>
  <c r="AM162" i="2" s="1"/>
  <c r="AI165" i="2" l="1"/>
  <c r="AJ164" i="2"/>
  <c r="AK163" i="2"/>
  <c r="AL163" i="2" s="1"/>
  <c r="AM163" i="2" s="1"/>
  <c r="AX159" i="2"/>
  <c r="AU160" i="2"/>
  <c r="AK164" i="2" l="1"/>
  <c r="AL164" i="2" s="1"/>
  <c r="AM164" i="2" s="1"/>
  <c r="AX160" i="2"/>
  <c r="AU161" i="2"/>
  <c r="AJ165" i="2"/>
  <c r="AI166" i="2"/>
  <c r="AX161" i="2" l="1"/>
  <c r="AU162" i="2"/>
  <c r="AI167" i="2"/>
  <c r="AJ166" i="2"/>
  <c r="AK165" i="2"/>
  <c r="AL165" i="2" s="1"/>
  <c r="AM165" i="2" s="1"/>
  <c r="AK166" i="2" l="1"/>
  <c r="AL166" i="2" s="1"/>
  <c r="AM166" i="2" s="1"/>
  <c r="AJ167" i="2"/>
  <c r="AI168" i="2"/>
  <c r="AX162" i="2"/>
  <c r="AU163" i="2"/>
  <c r="AI169" i="2" l="1"/>
  <c r="AJ168" i="2"/>
  <c r="AK167" i="2"/>
  <c r="AL167" i="2" s="1"/>
  <c r="AM167" i="2" s="1"/>
  <c r="AX163" i="2"/>
  <c r="AU164" i="2"/>
  <c r="AK168" i="2" l="1"/>
  <c r="AL168" i="2" s="1"/>
  <c r="AM168" i="2" s="1"/>
  <c r="AX164" i="2"/>
  <c r="AU165" i="2"/>
  <c r="AJ169" i="2"/>
  <c r="AI170" i="2"/>
  <c r="AX165" i="2" l="1"/>
  <c r="AU166" i="2"/>
  <c r="AJ170" i="2"/>
  <c r="AI171" i="2"/>
  <c r="AK169" i="2"/>
  <c r="AL169" i="2" s="1"/>
  <c r="AM169" i="2" s="1"/>
  <c r="AJ171" i="2" l="1"/>
  <c r="AI172" i="2"/>
  <c r="AK170" i="2"/>
  <c r="AL170" i="2" s="1"/>
  <c r="AM170" i="2" s="1"/>
  <c r="AX166" i="2"/>
  <c r="AU167" i="2"/>
  <c r="AX167" i="2" l="1"/>
  <c r="AU168" i="2"/>
  <c r="AI173" i="2"/>
  <c r="AJ172" i="2"/>
  <c r="AK171" i="2"/>
  <c r="AL171" i="2"/>
  <c r="AM171" i="2" s="1"/>
  <c r="AK172" i="2" l="1"/>
  <c r="AL172" i="2" s="1"/>
  <c r="AM172" i="2" s="1"/>
  <c r="AJ173" i="2"/>
  <c r="AI174" i="2"/>
  <c r="AX168" i="2"/>
  <c r="AU169" i="2"/>
  <c r="AI175" i="2" l="1"/>
  <c r="AJ174" i="2"/>
  <c r="AK173" i="2"/>
  <c r="AL173" i="2" s="1"/>
  <c r="AM173" i="2" s="1"/>
  <c r="AX169" i="2"/>
  <c r="AU170" i="2"/>
  <c r="AX170" i="2" l="1"/>
  <c r="AU171" i="2"/>
  <c r="AK174" i="2"/>
  <c r="AL174" i="2" s="1"/>
  <c r="AM174" i="2" s="1"/>
  <c r="AJ175" i="2"/>
  <c r="AI176" i="2"/>
  <c r="AJ176" i="2" l="1"/>
  <c r="AI177" i="2"/>
  <c r="AX171" i="2"/>
  <c r="AU172" i="2"/>
  <c r="AK175" i="2"/>
  <c r="AL175" i="2" s="1"/>
  <c r="AM175" i="2" s="1"/>
  <c r="AX172" i="2" l="1"/>
  <c r="AU173" i="2"/>
  <c r="AJ177" i="2"/>
  <c r="AI178" i="2"/>
  <c r="AK176" i="2"/>
  <c r="AL176" i="2"/>
  <c r="AM176" i="2" s="1"/>
  <c r="AJ178" i="2" l="1"/>
  <c r="AI179" i="2"/>
  <c r="AK177" i="2"/>
  <c r="AL177" i="2" s="1"/>
  <c r="AM177" i="2" s="1"/>
  <c r="AX173" i="2"/>
  <c r="AU174" i="2"/>
  <c r="AX174" i="2" l="1"/>
  <c r="AU175" i="2"/>
  <c r="AJ179" i="2"/>
  <c r="AI180" i="2"/>
  <c r="AK178" i="2"/>
  <c r="AL178" i="2" s="1"/>
  <c r="AM178" i="2" s="1"/>
  <c r="AI181" i="2" l="1"/>
  <c r="AJ180" i="2"/>
  <c r="AK179" i="2"/>
  <c r="AL179" i="2" s="1"/>
  <c r="AM179" i="2" s="1"/>
  <c r="AX175" i="2"/>
  <c r="AU176" i="2"/>
  <c r="AX176" i="2" l="1"/>
  <c r="AU177" i="2"/>
  <c r="AK180" i="2"/>
  <c r="AL180" i="2" s="1"/>
  <c r="AM180" i="2" s="1"/>
  <c r="AJ181" i="2"/>
  <c r="AI182" i="2"/>
  <c r="AK181" i="2" l="1"/>
  <c r="AL181" i="2" s="1"/>
  <c r="AM181" i="2" s="1"/>
  <c r="AX177" i="2"/>
  <c r="AU178" i="2"/>
  <c r="AI183" i="2"/>
  <c r="AJ182" i="2"/>
  <c r="AX178" i="2" l="1"/>
  <c r="AU179" i="2"/>
  <c r="AK182" i="2"/>
  <c r="AL182" i="2" s="1"/>
  <c r="AM182" i="2" s="1"/>
  <c r="AJ183" i="2"/>
  <c r="AI184" i="2"/>
  <c r="AI185" i="2" l="1"/>
  <c r="AJ184" i="2"/>
  <c r="AX179" i="2"/>
  <c r="AU180" i="2"/>
  <c r="AK183" i="2"/>
  <c r="AL183" i="2" s="1"/>
  <c r="AM183" i="2" s="1"/>
  <c r="AX180" i="2" l="1"/>
  <c r="AU181" i="2"/>
  <c r="AK184" i="2"/>
  <c r="AL184" i="2" s="1"/>
  <c r="AM184" i="2" s="1"/>
  <c r="AJ185" i="2"/>
  <c r="AI186" i="2"/>
  <c r="AJ186" i="2" l="1"/>
  <c r="AI187" i="2"/>
  <c r="AX181" i="2"/>
  <c r="AU182" i="2"/>
  <c r="AK185" i="2"/>
  <c r="AL185" i="2" s="1"/>
  <c r="AM185" i="2" s="1"/>
  <c r="AX182" i="2" l="1"/>
  <c r="AU183" i="2"/>
  <c r="AJ187" i="2"/>
  <c r="AI188" i="2"/>
  <c r="AK186" i="2"/>
  <c r="AL186" i="2" s="1"/>
  <c r="AM186" i="2" s="1"/>
  <c r="AI189" i="2" l="1"/>
  <c r="AJ188" i="2"/>
  <c r="AK187" i="2"/>
  <c r="AL187" i="2" s="1"/>
  <c r="AM187" i="2" s="1"/>
  <c r="AX183" i="2"/>
  <c r="AU184" i="2"/>
  <c r="AX184" i="2" l="1"/>
  <c r="AU185" i="2"/>
  <c r="AK188" i="2"/>
  <c r="AL188" i="2" s="1"/>
  <c r="AM188" i="2" s="1"/>
  <c r="AJ189" i="2"/>
  <c r="AI190" i="2"/>
  <c r="AI191" i="2" l="1"/>
  <c r="AJ190" i="2"/>
  <c r="AX185" i="2"/>
  <c r="AU186" i="2"/>
  <c r="AK189" i="2"/>
  <c r="AL189" i="2" s="1"/>
  <c r="AM189" i="2" s="1"/>
  <c r="AX186" i="2" l="1"/>
  <c r="AU187" i="2"/>
  <c r="AK190" i="2"/>
  <c r="AL190" i="2" s="1"/>
  <c r="AM190" i="2" s="1"/>
  <c r="AJ191" i="2"/>
  <c r="AI192" i="2"/>
  <c r="AJ192" i="2" l="1"/>
  <c r="AI193" i="2"/>
  <c r="AX187" i="2"/>
  <c r="AU188" i="2"/>
  <c r="AK191" i="2"/>
  <c r="AL191" i="2" s="1"/>
  <c r="AM191" i="2" s="1"/>
  <c r="AX188" i="2" l="1"/>
  <c r="AU189" i="2"/>
  <c r="AJ193" i="2"/>
  <c r="AI194" i="2"/>
  <c r="AK192" i="2"/>
  <c r="AL192" i="2"/>
  <c r="AM192" i="2" s="1"/>
  <c r="AJ194" i="2" l="1"/>
  <c r="AI195" i="2"/>
  <c r="AK193" i="2"/>
  <c r="AL193" i="2" s="1"/>
  <c r="AM193" i="2" s="1"/>
  <c r="AX189" i="2"/>
  <c r="AU190" i="2"/>
  <c r="AX190" i="2" l="1"/>
  <c r="AU191" i="2"/>
  <c r="AJ195" i="2"/>
  <c r="AI196" i="2"/>
  <c r="AK194" i="2"/>
  <c r="AL194" i="2" s="1"/>
  <c r="AM194" i="2" s="1"/>
  <c r="AI197" i="2" l="1"/>
  <c r="AJ196" i="2"/>
  <c r="AK195" i="2"/>
  <c r="AL195" i="2" s="1"/>
  <c r="AM195" i="2" s="1"/>
  <c r="AX191" i="2"/>
  <c r="AU192" i="2"/>
  <c r="AK196" i="2" l="1"/>
  <c r="AL196" i="2" s="1"/>
  <c r="AM196" i="2" s="1"/>
  <c r="AX192" i="2"/>
  <c r="AU193" i="2"/>
  <c r="AJ197" i="2"/>
  <c r="AI198" i="2"/>
  <c r="AX193" i="2" l="1"/>
  <c r="AU194" i="2"/>
  <c r="AI199" i="2"/>
  <c r="AJ198" i="2"/>
  <c r="AK197" i="2"/>
  <c r="AL197" i="2" s="1"/>
  <c r="AM197" i="2" s="1"/>
  <c r="AK198" i="2" l="1"/>
  <c r="AL198" i="2" s="1"/>
  <c r="AM198" i="2" s="1"/>
  <c r="AJ199" i="2"/>
  <c r="AI200" i="2"/>
  <c r="AX194" i="2"/>
  <c r="AU195" i="2"/>
  <c r="AI201" i="2" l="1"/>
  <c r="AJ200" i="2"/>
  <c r="AK199" i="2"/>
  <c r="AL199" i="2" s="1"/>
  <c r="AM199" i="2" s="1"/>
  <c r="AX195" i="2"/>
  <c r="AU196" i="2"/>
  <c r="AK200" i="2" l="1"/>
  <c r="AL200" i="2" s="1"/>
  <c r="AM200" i="2" s="1"/>
  <c r="AX196" i="2"/>
  <c r="AU197" i="2"/>
  <c r="AJ201" i="2"/>
  <c r="AI202" i="2"/>
  <c r="AX197" i="2" l="1"/>
  <c r="AU198" i="2"/>
  <c r="AJ202" i="2"/>
  <c r="AI203" i="2"/>
  <c r="AJ203" i="2" s="1"/>
  <c r="AK201" i="2"/>
  <c r="AL201" i="2" s="1"/>
  <c r="AM201" i="2" s="1"/>
  <c r="AK203" i="2" l="1"/>
  <c r="AL203" i="2" s="1"/>
  <c r="AM203" i="2" s="1"/>
  <c r="AK202" i="2"/>
  <c r="AL202" i="2" s="1"/>
  <c r="AM202" i="2" s="1"/>
  <c r="AX198" i="2"/>
  <c r="AU199" i="2"/>
  <c r="AX199" i="2" l="1"/>
  <c r="AU200" i="2"/>
  <c r="AX200" i="2" l="1"/>
  <c r="AU201" i="2"/>
  <c r="AX201" i="2" l="1"/>
  <c r="AU202" i="2"/>
  <c r="AX202" i="2" l="1"/>
  <c r="AU203" i="2"/>
  <c r="AX203" i="2" s="1"/>
</calcChain>
</file>

<file path=xl/sharedStrings.xml><?xml version="1.0" encoding="utf-8"?>
<sst xmlns="http://schemas.openxmlformats.org/spreadsheetml/2006/main" count="1178" uniqueCount="335">
  <si>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</si>
  <si>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</si>
  <si>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</si>
  <si>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</si>
  <si>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</si>
  <si>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</si>
  <si>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</si>
  <si>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</si>
  <si>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</si>
  <si>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</si>
  <si>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</si>
  <si>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</si>
  <si>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</si>
  <si>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</si>
  <si>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</si>
  <si>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</si>
  <si>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</si>
  <si>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</si>
  <si>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</si>
  <si>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</si>
  <si>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</si>
  <si>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</si>
  <si>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</si>
  <si>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</si>
  <si>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</si>
  <si>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</si>
  <si>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</si>
  <si>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</si>
  <si>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</si>
  <si>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</si>
  <si>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</si>
  <si>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</si>
  <si>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</si>
  <si>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</si>
  <si>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</si>
  <si>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</si>
  <si>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</si>
  <si>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</si>
  <si>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</si>
  <si>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</si>
  <si>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</si>
  <si>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</si>
  <si>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</si>
  <si>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</si>
  <si>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</si>
  <si>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</si>
  <si>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</si>
  <si>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</si>
  <si>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</si>
  <si>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</si>
  <si>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</si>
  <si>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</si>
  <si>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</si>
  <si>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</si>
  <si>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</si>
  <si>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</si>
  <si>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</si>
  <si>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</si>
  <si>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</si>
  <si>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</si>
  <si>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</si>
  <si>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</si>
  <si>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</si>
  <si>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</si>
  <si>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</si>
  <si>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</si>
  <si>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</si>
  <si>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</si>
  <si>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</si>
  <si>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</si>
  <si>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</si>
  <si>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</si>
  <si>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</si>
  <si>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</si>
  <si>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</si>
  <si>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</si>
  <si>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</si>
  <si>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</si>
  <si>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</si>
  <si>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</si>
  <si>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</si>
  <si>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</si>
  <si>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</si>
  <si>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</si>
  <si>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</si>
  <si>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</si>
  <si>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</si>
  <si>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</si>
  <si>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</si>
  <si>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</si>
  <si>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</si>
  <si>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</si>
  <si>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</si>
  <si>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</si>
  <si>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</si>
  <si>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</si>
  <si>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</si>
  <si>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</si>
  <si>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</si>
  <si>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</si>
  <si>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</si>
  <si>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</si>
  <si>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</si>
  <si>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</si>
  <si>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</si>
  <si>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</si>
  <si>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</si>
  <si>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</si>
  <si>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</si>
  <si>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</si>
  <si>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</si>
  <si>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</si>
  <si>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</si>
  <si>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</si>
  <si>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</si>
  <si>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</si>
  <si>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</si>
  <si>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</si>
  <si>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</si>
  <si>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</si>
  <si>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</si>
  <si>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</si>
  <si>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</si>
  <si>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</si>
  <si>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</si>
  <si>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</si>
  <si>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</si>
  <si>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</si>
  <si>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</si>
  <si>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</si>
  <si>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</si>
  <si>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</si>
  <si>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</si>
  <si>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</si>
  <si>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</si>
  <si>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</si>
  <si>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</si>
  <si>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</si>
  <si>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</si>
  <si>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</si>
  <si>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</si>
  <si>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</si>
  <si>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</si>
  <si>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</si>
  <si>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</si>
  <si>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</si>
  <si>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</si>
  <si>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</si>
  <si>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</si>
  <si>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</si>
  <si>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</si>
  <si>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</si>
  <si>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</si>
  <si>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</si>
  <si>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</si>
  <si>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</si>
  <si>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</si>
  <si>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</si>
  <si>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</si>
  <si>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</si>
  <si>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</si>
  <si>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</si>
  <si>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</si>
  <si>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</si>
  <si>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</si>
  <si>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</si>
  <si>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</si>
  <si>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</si>
  <si>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</si>
  <si>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</si>
  <si>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</si>
  <si>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</si>
  <si>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</si>
  <si>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</si>
  <si>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</si>
  <si>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</si>
  <si>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</si>
  <si>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</si>
  <si>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</si>
  <si>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</si>
  <si>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</si>
  <si>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</si>
  <si>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</si>
  <si>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</si>
  <si>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</si>
  <si>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</si>
  <si>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</si>
  <si>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</si>
  <si>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</si>
  <si>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</si>
  <si>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</si>
  <si>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</si>
  <si>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</si>
  <si>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</si>
  <si>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</si>
  <si>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</si>
  <si>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</si>
  <si>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</si>
  <si>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</si>
  <si>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</si>
  <si>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</si>
  <si>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</si>
  <si>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</si>
  <si>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</si>
  <si>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</si>
  <si>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</si>
  <si>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</si>
  <si>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</si>
  <si>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</si>
  <si>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</si>
  <si>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</si>
  <si>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</si>
  <si>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</si>
  <si>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</si>
  <si>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</si>
  <si>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</si>
  <si>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</si>
  <si>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</si>
  <si>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</si>
  <si>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</si>
  <si>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</si>
  <si>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</si>
  <si>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</si>
  <si>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</si>
  <si>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</si>
  <si>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</si>
  <si>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</si>
  <si>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</si>
  <si>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</si>
  <si>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</si>
  <si>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</si>
  <si>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</si>
  <si>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</si>
  <si>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</si>
  <si>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</si>
  <si>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</si>
  <si>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</si>
  <si>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</si>
  <si>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</si>
  <si>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</si>
  <si>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</si>
  <si>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</si>
  <si>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</si>
  <si>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</si>
  <si>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</si>
  <si>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</si>
  <si>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</si>
  <si>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</si>
  <si>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</si>
  <si>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</si>
  <si>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</si>
  <si>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</si>
  <si>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</si>
  <si>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</si>
  <si>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</si>
  <si>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</si>
  <si>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</si>
  <si>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</si>
  <si>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</si>
  <si>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</si>
  <si>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</si>
  <si>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</si>
  <si>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</si>
  <si>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</si>
  <si>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</si>
  <si>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</si>
  <si>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</si>
  <si>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</si>
  <si>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</si>
  <si>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</si>
  <si>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</si>
  <si>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</si>
  <si>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</si>
  <si>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</si>
  <si>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</si>
  <si>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</si>
  <si>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</si>
  <si>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</si>
  <si>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</si>
  <si>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</si>
  <si>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</si>
  <si>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</si>
  <si>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</si>
  <si>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</si>
  <si>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</si>
  <si>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</si>
  <si>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</si>
  <si>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</si>
  <si>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</si>
  <si>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</si>
  <si>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</si>
  <si>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</si>
  <si>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</si>
  <si>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</si>
  <si>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</si>
  <si>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</si>
  <si>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</si>
  <si>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</si>
  <si>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</si>
  <si>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</si>
  <si>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</si>
  <si>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</si>
  <si>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</si>
  <si>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</si>
  <si>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</si>
  <si>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</si>
  <si>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</si>
  <si>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</si>
  <si>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</si>
  <si>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</si>
  <si>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</si>
  <si>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</si>
  <si>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</si>
  <si>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</si>
  <si>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</si>
  <si>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</si>
  <si>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</si>
  <si>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</si>
  <si>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</si>
  <si>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</si>
  <si>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</si>
  <si>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</si>
  <si>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</si>
  <si>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</si>
  <si>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Peuplier AF8</t>
  </si>
  <si>
    <t>Peuplier Polagro</t>
  </si>
  <si>
    <t>Peuplier Tucano</t>
  </si>
  <si>
    <t>AF8</t>
  </si>
  <si>
    <t>TABLE E</t>
  </si>
  <si>
    <t>Table D</t>
  </si>
  <si>
    <t>Koster</t>
  </si>
  <si>
    <t>polagro</t>
  </si>
  <si>
    <t>Tucano</t>
  </si>
  <si>
    <t>Table B</t>
  </si>
  <si>
    <t>Table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</si>
</sst>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9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2" fillId="0" borderId="0" xfId="0" applyFon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1.6396346497619587</c:v>
                </c:pt>
                <c:pt idx="2">
                  <c:v>2.025675450836824</c:v>
                </c:pt>
                <c:pt idx="3">
                  <c:v>2.5029640040197534</c:v>
                </c:pt>
                <c:pt idx="4">
                  <c:v>3.0931482279171214</c:v>
                </c:pt>
                <c:pt idx="5">
                  <c:v>3.8230296538027093</c:v>
                </c:pt>
                <c:pt idx="6">
                  <c:v>34.340499100461251</c:v>
                </c:pt>
                <c:pt idx="7">
                  <c:v>66.210173786911767</c:v>
                </c:pt>
                <c:pt idx="8">
                  <c:v>102.13995424455409</c:v>
                </c:pt>
                <c:pt idx="9">
                  <c:v>136.64231946228742</c:v>
                </c:pt>
                <c:pt idx="10">
                  <c:v>170.93352467622933</c:v>
                </c:pt>
                <c:pt idx="11">
                  <c:v>206.16076609416587</c:v>
                </c:pt>
                <c:pt idx="12">
                  <c:v>237.96432737707607</c:v>
                </c:pt>
                <c:pt idx="13">
                  <c:v>266.39503398781363</c:v>
                </c:pt>
                <c:pt idx="14">
                  <c:v>291.48800866312695</c:v>
                </c:pt>
                <c:pt idx="15">
                  <c:v>314.35673738028549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2.1626669056767374</c:v>
                </c:pt>
                <c:pt idx="2">
                  <c:v>3.5263217033093466</c:v>
                </c:pt>
                <c:pt idx="3">
                  <c:v>5.7540884729535877</c:v>
                </c:pt>
                <c:pt idx="4">
                  <c:v>9.3960637765936017</c:v>
                </c:pt>
                <c:pt idx="5">
                  <c:v>15.354031504066725</c:v>
                </c:pt>
                <c:pt idx="6">
                  <c:v>25.107180972777723</c:v>
                </c:pt>
                <c:pt idx="7">
                  <c:v>63.950216647155997</c:v>
                </c:pt>
                <c:pt idx="8">
                  <c:v>104.37366396443853</c:v>
                </c:pt>
                <c:pt idx="9">
                  <c:v>145.50949477852396</c:v>
                </c:pt>
                <c:pt idx="10">
                  <c:v>188.56636773017456</c:v>
                </c:pt>
                <c:pt idx="11">
                  <c:v>225.91314603873357</c:v>
                </c:pt>
                <c:pt idx="12">
                  <c:v>263.11821789263303</c:v>
                </c:pt>
                <c:pt idx="13">
                  <c:v>296.93645704405805</c:v>
                </c:pt>
                <c:pt idx="14">
                  <c:v>328.49490068546294</c:v>
                </c:pt>
                <c:pt idx="15">
                  <c:v>354.56131798092298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1.5379175435962109</c:v>
                </c:pt>
                <c:pt idx="2">
                  <c:v>1.8999271127394659</c:v>
                </c:pt>
                <c:pt idx="3">
                  <c:v>2.3474857362776387</c:v>
                </c:pt>
                <c:pt idx="4">
                  <c:v>2.9008852383299524</c:v>
                </c:pt>
                <c:pt idx="5">
                  <c:v>3.5852473033540915</c:v>
                </c:pt>
                <c:pt idx="6">
                  <c:v>32.191377442743281</c:v>
                </c:pt>
                <c:pt idx="7">
                  <c:v>62.05955544990443</c:v>
                </c:pt>
                <c:pt idx="8">
                  <c:v>95.730063160540624</c:v>
                </c:pt>
                <c:pt idx="9">
                  <c:v>128.06116259946739</c:v>
                </c:pt>
                <c:pt idx="10">
                  <c:v>160.1931672335472</c:v>
                </c:pt>
                <c:pt idx="11">
                  <c:v>193.20127737600669</c:v>
                </c:pt>
                <c:pt idx="12">
                  <c:v>223.00067181711492</c:v>
                </c:pt>
                <c:pt idx="13">
                  <c:v>249.63927196919656</c:v>
                </c:pt>
                <c:pt idx="14">
                  <c:v>273.15019373627206</c:v>
                </c:pt>
                <c:pt idx="15">
                  <c:v>294.57685332640881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1.4824500492596873</c:v>
                </c:pt>
                <c:pt idx="2">
                  <c:v>1.9036072958544388</c:v>
                </c:pt>
                <c:pt idx="3">
                  <c:v>2.4449027971166353</c:v>
                </c:pt>
                <c:pt idx="4">
                  <c:v>3.1407389197037836</c:v>
                </c:pt>
                <c:pt idx="5">
                  <c:v>4.0354048437691015</c:v>
                </c:pt>
                <c:pt idx="6">
                  <c:v>5.1859274046547092</c:v>
                </c:pt>
                <c:pt idx="7">
                  <c:v>6.6657465006468515</c:v>
                </c:pt>
                <c:pt idx="8">
                  <c:v>8.569454233952186</c:v>
                </c:pt>
                <c:pt idx="9">
                  <c:v>29.832996817504995</c:v>
                </c:pt>
                <c:pt idx="10">
                  <c:v>52.596565340992839</c:v>
                </c:pt>
                <c:pt idx="11">
                  <c:v>76.066396503410189</c:v>
                </c:pt>
                <c:pt idx="12">
                  <c:v>101.28315099382606</c:v>
                </c:pt>
                <c:pt idx="13">
                  <c:v>123.45843862619604</c:v>
                </c:pt>
                <c:pt idx="14">
                  <c:v>146.49467735807022</c:v>
                </c:pt>
                <c:pt idx="15">
                  <c:v>168.48950758510344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3" zoomScale="80" zoomScaleNormal="80" workbookViewId="0">
      <selection activeCell="E13" sqref="E13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6.1269999999999998</v>
      </c>
      <c r="D5" s="269" t="s">
        <v>229</v>
      </c>
      <c r="E5" s="270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112</v>
      </c>
      <c r="C9" s="32">
        <v>0.23999799999999999</v>
      </c>
      <c r="D9" s="33">
        <f t="shared" ref="D9:D18" si="0">C9*$C$5</f>
        <v>1.470467746</v>
      </c>
      <c r="E9" s="34">
        <v>15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H9" s="256" t="s">
        <v>324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112</v>
      </c>
      <c r="C10" s="32">
        <v>0.247998</v>
      </c>
      <c r="D10" s="33">
        <f t="shared" si="0"/>
        <v>1.5194837459999999</v>
      </c>
      <c r="E10" s="34">
        <v>15</v>
      </c>
      <c r="F10" s="35" t="str">
        <f t="array" ref="F10">IF(E10="","",IF(INDEX(A:A,MAX(IF(ISNUMBER($A$62:$A$81),ROW($A$62:$A$81),"")))&lt;&gt;E10,"Corrigez : révolution incorrecte","OK"))</f>
        <v>OK</v>
      </c>
      <c r="H10" s="256" t="s">
        <v>112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116</v>
      </c>
      <c r="C11" s="32">
        <v>0.247998</v>
      </c>
      <c r="D11" s="33">
        <f t="shared" si="0"/>
        <v>1.5194837459999999</v>
      </c>
      <c r="E11" s="34">
        <v>15</v>
      </c>
      <c r="F11" s="35" t="str">
        <f t="array" ref="F11">IF(E11="","",IF(INDEX(A:A,MAX(IF(ISNUMBER($A$88:$A$107),ROW($A$88:$A$107),"")))&lt;&gt;E11,"Corrigez : révolution incorrecte","OK"))</f>
        <v>OK</v>
      </c>
      <c r="H11" s="256" t="s">
        <v>325</v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111</v>
      </c>
      <c r="C12" s="32">
        <v>0.26399800000000001</v>
      </c>
      <c r="D12" s="33">
        <f t="shared" si="0"/>
        <v>1.617515746</v>
      </c>
      <c r="E12" s="34">
        <v>15</v>
      </c>
      <c r="F12" s="35" t="str">
        <f t="array" ref="F12">IF(E12="","",IF(INDEX(A:A,MAX(IF(ISNUMBER($A$114:$A$133),ROW($A$114:$A$133),"")))&lt;&gt;E12,"Corrigez : révolution incorrecte","OK"))</f>
        <v>OK</v>
      </c>
      <c r="H12" s="23" t="s">
        <v>326</v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0.99999199999999999</v>
      </c>
      <c r="D19" s="38">
        <f>SUM(D9:D18)</f>
        <v>6.1269509840000005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Peuplier Koster</v>
      </c>
      <c r="C32" s="23" t="s">
        <v>327</v>
      </c>
      <c r="D32" s="228" t="s">
        <v>307</v>
      </c>
      <c r="I32" s="23" t="s">
        <v>328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56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5</v>
      </c>
      <c r="B36" s="60">
        <v>3</v>
      </c>
      <c r="C36" s="60">
        <v>0</v>
      </c>
      <c r="D36" s="60">
        <v>0</v>
      </c>
      <c r="E36" s="51">
        <v>0.47</v>
      </c>
      <c r="F36" s="51">
        <v>0.21</v>
      </c>
      <c r="G36" s="51"/>
      <c r="H36" s="51">
        <v>0.31</v>
      </c>
      <c r="I36" s="49">
        <f>IFERROR(B36/A36,"")</f>
        <v>0.6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6</v>
      </c>
      <c r="B37" s="60">
        <v>29</v>
      </c>
      <c r="C37" s="60">
        <v>0</v>
      </c>
      <c r="D37" s="60">
        <v>0</v>
      </c>
      <c r="E37" s="51">
        <v>0.47</v>
      </c>
      <c r="F37" s="51">
        <v>0.21</v>
      </c>
      <c r="G37" s="51"/>
      <c r="H37" s="51">
        <v>0.31</v>
      </c>
      <c r="I37" s="53">
        <f t="shared" ref="I37:I55" si="1">IF(A37&lt;&gt;0,(B37-(B36-D36))/(A37-A36),"")</f>
        <v>26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7</v>
      </c>
      <c r="B38" s="60">
        <v>57</v>
      </c>
      <c r="C38" s="60">
        <v>0</v>
      </c>
      <c r="D38" s="60">
        <v>0</v>
      </c>
      <c r="E38" s="51">
        <v>0.47</v>
      </c>
      <c r="F38" s="51">
        <v>0.21</v>
      </c>
      <c r="G38" s="51"/>
      <c r="H38" s="51">
        <v>0.31</v>
      </c>
      <c r="I38" s="53">
        <f t="shared" si="1"/>
        <v>28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8</v>
      </c>
      <c r="B39" s="60">
        <v>89</v>
      </c>
      <c r="C39" s="60">
        <v>0</v>
      </c>
      <c r="D39" s="60">
        <v>0</v>
      </c>
      <c r="E39" s="51">
        <v>0.47</v>
      </c>
      <c r="F39" s="51">
        <v>0.21</v>
      </c>
      <c r="G39" s="51"/>
      <c r="H39" s="51">
        <v>0.31</v>
      </c>
      <c r="I39" s="49">
        <f t="shared" si="1"/>
        <v>32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9</v>
      </c>
      <c r="B40" s="60">
        <v>120</v>
      </c>
      <c r="C40" s="60">
        <v>0</v>
      </c>
      <c r="D40" s="60">
        <v>0</v>
      </c>
      <c r="E40" s="51">
        <v>0.47</v>
      </c>
      <c r="F40" s="51">
        <v>0.21</v>
      </c>
      <c r="G40" s="51"/>
      <c r="H40" s="51">
        <v>0.31</v>
      </c>
      <c r="I40" s="49">
        <f t="shared" si="1"/>
        <v>31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10</v>
      </c>
      <c r="B41" s="60">
        <v>151</v>
      </c>
      <c r="C41" s="60">
        <v>0</v>
      </c>
      <c r="D41" s="60">
        <v>0</v>
      </c>
      <c r="E41" s="51">
        <v>0.47</v>
      </c>
      <c r="F41" s="51">
        <v>0.21</v>
      </c>
      <c r="G41" s="51"/>
      <c r="H41" s="51">
        <v>0.31</v>
      </c>
      <c r="I41" s="53">
        <f t="shared" si="1"/>
        <v>31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11</v>
      </c>
      <c r="B42" s="60">
        <v>183</v>
      </c>
      <c r="C42" s="60">
        <v>0</v>
      </c>
      <c r="D42" s="60">
        <v>0</v>
      </c>
      <c r="E42" s="51">
        <v>0.47</v>
      </c>
      <c r="F42" s="51">
        <v>0.21</v>
      </c>
      <c r="G42" s="51"/>
      <c r="H42" s="51">
        <v>0.31</v>
      </c>
      <c r="I42" s="53">
        <f t="shared" si="1"/>
        <v>32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12</v>
      </c>
      <c r="B43" s="60">
        <v>212</v>
      </c>
      <c r="C43" s="60">
        <v>0</v>
      </c>
      <c r="D43" s="60">
        <v>0</v>
      </c>
      <c r="E43" s="51">
        <v>0.47</v>
      </c>
      <c r="F43" s="51">
        <v>0.21</v>
      </c>
      <c r="G43" s="51"/>
      <c r="H43" s="51">
        <v>0.31</v>
      </c>
      <c r="I43" s="49">
        <f t="shared" si="1"/>
        <v>29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13</v>
      </c>
      <c r="B44" s="60">
        <v>238</v>
      </c>
      <c r="C44" s="60">
        <v>0</v>
      </c>
      <c r="D44" s="60">
        <v>0</v>
      </c>
      <c r="E44" s="51">
        <v>0.47</v>
      </c>
      <c r="F44" s="51">
        <v>0.21</v>
      </c>
      <c r="G44" s="51"/>
      <c r="H44" s="51">
        <v>0.31</v>
      </c>
      <c r="I44" s="49">
        <f t="shared" si="1"/>
        <v>26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14</v>
      </c>
      <c r="B45" s="60">
        <v>261</v>
      </c>
      <c r="C45" s="60">
        <v>0</v>
      </c>
      <c r="D45" s="60">
        <v>0</v>
      </c>
      <c r="E45" s="51">
        <v>0.47</v>
      </c>
      <c r="F45" s="51">
        <v>0.21</v>
      </c>
      <c r="G45" s="51"/>
      <c r="H45" s="51">
        <v>0.31</v>
      </c>
      <c r="I45" s="49">
        <f t="shared" si="1"/>
        <v>23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15</v>
      </c>
      <c r="B46" s="60">
        <v>282</v>
      </c>
      <c r="C46" s="60">
        <v>0</v>
      </c>
      <c r="D46" s="60">
        <v>282</v>
      </c>
      <c r="E46" s="51">
        <v>0.47</v>
      </c>
      <c r="F46" s="51">
        <v>0.21</v>
      </c>
      <c r="G46" s="51"/>
      <c r="H46" s="51">
        <v>0.31</v>
      </c>
      <c r="I46" s="49">
        <f t="shared" si="1"/>
        <v>21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Peuplier Koster</v>
      </c>
      <c r="C58" s="23" t="s">
        <v>330</v>
      </c>
      <c r="D58" s="228" t="s">
        <v>307</v>
      </c>
      <c r="I58" s="23" t="s">
        <v>329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56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6</v>
      </c>
      <c r="B62" s="60">
        <v>21</v>
      </c>
      <c r="C62" s="60">
        <v>0</v>
      </c>
      <c r="D62" s="60">
        <v>0</v>
      </c>
      <c r="E62" s="51">
        <v>0.47</v>
      </c>
      <c r="F62" s="51">
        <v>0.21</v>
      </c>
      <c r="G62" s="51"/>
      <c r="H62" s="51">
        <v>0.31</v>
      </c>
      <c r="I62" s="53">
        <f>IFERROR(B62/A62,"")</f>
        <v>3.5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7</v>
      </c>
      <c r="B63" s="60">
        <v>55</v>
      </c>
      <c r="C63" s="60">
        <v>0</v>
      </c>
      <c r="D63" s="60">
        <v>0</v>
      </c>
      <c r="E63" s="51">
        <v>0.47</v>
      </c>
      <c r="F63" s="51">
        <v>0.21</v>
      </c>
      <c r="G63" s="51"/>
      <c r="H63" s="51">
        <v>0.31</v>
      </c>
      <c r="I63" s="49">
        <f>IF(A63&lt;&gt;0,(B63-(B62-D62))/(A63-A62),"")</f>
        <v>34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8</v>
      </c>
      <c r="B64" s="60">
        <v>91</v>
      </c>
      <c r="C64" s="60">
        <v>0</v>
      </c>
      <c r="D64" s="60">
        <v>0</v>
      </c>
      <c r="E64" s="51">
        <v>0.47</v>
      </c>
      <c r="F64" s="51">
        <v>0.21</v>
      </c>
      <c r="G64" s="51"/>
      <c r="H64" s="51">
        <v>0.31</v>
      </c>
      <c r="I64" s="49">
        <f>IF(A64&lt;&gt;0,(B64-(B63-D63))/(A64-A63),"")</f>
        <v>36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9</v>
      </c>
      <c r="B65" s="60">
        <v>128</v>
      </c>
      <c r="C65" s="60">
        <v>0</v>
      </c>
      <c r="D65" s="60">
        <v>0</v>
      </c>
      <c r="E65" s="51">
        <v>0.47</v>
      </c>
      <c r="F65" s="51">
        <v>0.21</v>
      </c>
      <c r="G65" s="51"/>
      <c r="H65" s="51">
        <v>0.31</v>
      </c>
      <c r="I65" s="49">
        <f>IF(A65&lt;&gt;0,(B65-(B64-D64))/(A65-A64),"")</f>
        <v>37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10</v>
      </c>
      <c r="B66" s="60">
        <v>167</v>
      </c>
      <c r="C66" s="60">
        <v>0</v>
      </c>
      <c r="D66" s="60">
        <v>0</v>
      </c>
      <c r="E66" s="51">
        <v>0.47</v>
      </c>
      <c r="F66" s="51">
        <v>0.21</v>
      </c>
      <c r="G66" s="51"/>
      <c r="H66" s="51">
        <v>0.31</v>
      </c>
      <c r="I66" s="49">
        <f t="shared" ref="I66:I81" si="2">IF(A66&lt;&gt;0,(B66-(B65-D65))/(A66-A65),"")</f>
        <v>39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11</v>
      </c>
      <c r="B67" s="60">
        <v>201</v>
      </c>
      <c r="C67" s="60">
        <v>0</v>
      </c>
      <c r="D67" s="60">
        <v>0</v>
      </c>
      <c r="E67" s="51">
        <v>0.47</v>
      </c>
      <c r="F67" s="51">
        <v>0.21</v>
      </c>
      <c r="G67" s="51"/>
      <c r="H67" s="51">
        <v>0.31</v>
      </c>
      <c r="I67" s="49">
        <f t="shared" si="2"/>
        <v>34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12</v>
      </c>
      <c r="B68" s="60">
        <v>235</v>
      </c>
      <c r="C68" s="60">
        <v>0</v>
      </c>
      <c r="D68" s="60">
        <v>0</v>
      </c>
      <c r="E68" s="51">
        <v>0.47</v>
      </c>
      <c r="F68" s="51">
        <v>0.21</v>
      </c>
      <c r="G68" s="51"/>
      <c r="H68" s="51">
        <v>0.31</v>
      </c>
      <c r="I68" s="49">
        <f t="shared" si="2"/>
        <v>34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13</v>
      </c>
      <c r="B69" s="60">
        <v>266</v>
      </c>
      <c r="C69" s="60">
        <v>0</v>
      </c>
      <c r="D69" s="60">
        <v>0</v>
      </c>
      <c r="E69" s="51">
        <v>0.47</v>
      </c>
      <c r="F69" s="51">
        <v>0.21</v>
      </c>
      <c r="G69" s="51"/>
      <c r="H69" s="51">
        <v>0.31</v>
      </c>
      <c r="I69" s="49">
        <f t="shared" si="2"/>
        <v>31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14</v>
      </c>
      <c r="B70" s="60">
        <v>295</v>
      </c>
      <c r="C70" s="60">
        <v>0</v>
      </c>
      <c r="D70" s="60">
        <v>0</v>
      </c>
      <c r="E70" s="51">
        <v>0.47</v>
      </c>
      <c r="F70" s="51">
        <v>0.21</v>
      </c>
      <c r="G70" s="51"/>
      <c r="H70" s="51">
        <v>0.31</v>
      </c>
      <c r="I70" s="49">
        <f t="shared" si="2"/>
        <v>29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15</v>
      </c>
      <c r="B71" s="60">
        <v>319</v>
      </c>
      <c r="C71" s="60">
        <v>1</v>
      </c>
      <c r="D71" s="60">
        <v>319</v>
      </c>
      <c r="E71" s="51">
        <v>0.47</v>
      </c>
      <c r="F71" s="51">
        <v>0.21</v>
      </c>
      <c r="G71" s="51"/>
      <c r="H71" s="51">
        <v>0.31</v>
      </c>
      <c r="I71" s="49">
        <f t="shared" si="2"/>
        <v>24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60"/>
      <c r="C72" s="60"/>
      <c r="D72" s="6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Peuplier Polargo</v>
      </c>
      <c r="C84" s="23" t="s">
        <v>331</v>
      </c>
      <c r="D84" s="228" t="s">
        <v>307</v>
      </c>
      <c r="I84" s="23" t="s">
        <v>334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J86" s="256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5</v>
      </c>
      <c r="B88" s="60">
        <v>3</v>
      </c>
      <c r="C88" s="60">
        <v>0</v>
      </c>
      <c r="D88" s="60">
        <v>0</v>
      </c>
      <c r="E88" s="51">
        <v>0.47</v>
      </c>
      <c r="F88" s="51">
        <v>0.21</v>
      </c>
      <c r="G88" s="51"/>
      <c r="H88" s="87">
        <v>0.31</v>
      </c>
      <c r="I88" s="53">
        <f>IFERROR(B88/A88,"")</f>
        <v>0.6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6</v>
      </c>
      <c r="B89" s="60">
        <v>29</v>
      </c>
      <c r="C89" s="60">
        <v>0</v>
      </c>
      <c r="D89" s="60">
        <v>0</v>
      </c>
      <c r="E89" s="51">
        <v>0.47</v>
      </c>
      <c r="F89" s="51">
        <v>0.21</v>
      </c>
      <c r="G89" s="51"/>
      <c r="H89" s="87">
        <v>0.31</v>
      </c>
      <c r="I89" s="53">
        <f t="shared" ref="I89:I107" si="3">IF(A89&lt;&gt;0,(B89-(B88-D88))/(A89-A88),"")</f>
        <v>26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7</v>
      </c>
      <c r="B90" s="60">
        <v>57</v>
      </c>
      <c r="C90" s="60">
        <v>0</v>
      </c>
      <c r="D90" s="60">
        <v>0</v>
      </c>
      <c r="E90" s="87">
        <v>0.47</v>
      </c>
      <c r="F90" s="87">
        <v>0.21</v>
      </c>
      <c r="G90" s="87"/>
      <c r="H90" s="87">
        <v>0.31</v>
      </c>
      <c r="I90" s="53">
        <f t="shared" si="3"/>
        <v>28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8</v>
      </c>
      <c r="B91" s="60">
        <v>89</v>
      </c>
      <c r="C91" s="60">
        <v>0</v>
      </c>
      <c r="D91" s="60">
        <v>0</v>
      </c>
      <c r="E91" s="87">
        <v>0.47</v>
      </c>
      <c r="F91" s="87">
        <v>0.21</v>
      </c>
      <c r="G91" s="87"/>
      <c r="H91" s="87">
        <v>0.31</v>
      </c>
      <c r="I91" s="53">
        <f t="shared" si="3"/>
        <v>32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9</v>
      </c>
      <c r="B92" s="60">
        <v>120</v>
      </c>
      <c r="C92" s="60">
        <v>0</v>
      </c>
      <c r="D92" s="60">
        <v>0</v>
      </c>
      <c r="E92" s="87">
        <v>0.47</v>
      </c>
      <c r="F92" s="87">
        <v>0.21</v>
      </c>
      <c r="G92" s="87"/>
      <c r="H92" s="87">
        <v>0.31</v>
      </c>
      <c r="I92" s="53">
        <f t="shared" si="3"/>
        <v>31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10</v>
      </c>
      <c r="B93" s="60">
        <v>151</v>
      </c>
      <c r="C93" s="60">
        <v>0</v>
      </c>
      <c r="D93" s="60">
        <v>0</v>
      </c>
      <c r="E93" s="87">
        <v>0.47</v>
      </c>
      <c r="F93" s="87">
        <v>0.21</v>
      </c>
      <c r="G93" s="87"/>
      <c r="H93" s="87">
        <v>0.31</v>
      </c>
      <c r="I93" s="53">
        <f t="shared" si="3"/>
        <v>31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11</v>
      </c>
      <c r="B94" s="60">
        <v>183</v>
      </c>
      <c r="C94" s="60">
        <v>0</v>
      </c>
      <c r="D94" s="60">
        <v>0</v>
      </c>
      <c r="E94" s="87">
        <v>0.47</v>
      </c>
      <c r="F94" s="87">
        <v>0.21</v>
      </c>
      <c r="G94" s="87"/>
      <c r="H94" s="87">
        <v>0.31</v>
      </c>
      <c r="I94" s="53">
        <f t="shared" si="3"/>
        <v>32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12</v>
      </c>
      <c r="B95" s="60">
        <v>212</v>
      </c>
      <c r="C95" s="60">
        <v>0</v>
      </c>
      <c r="D95" s="60">
        <v>0</v>
      </c>
      <c r="E95" s="87">
        <v>0.47</v>
      </c>
      <c r="F95" s="87">
        <v>0.21</v>
      </c>
      <c r="G95" s="87"/>
      <c r="H95" s="87">
        <v>0.31</v>
      </c>
      <c r="I95" s="53">
        <f t="shared" si="3"/>
        <v>29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13</v>
      </c>
      <c r="B96" s="60">
        <v>238</v>
      </c>
      <c r="C96" s="60">
        <v>0</v>
      </c>
      <c r="D96" s="60">
        <v>0</v>
      </c>
      <c r="E96" s="87">
        <v>0.47</v>
      </c>
      <c r="F96" s="87">
        <v>0.21</v>
      </c>
      <c r="G96" s="87"/>
      <c r="H96" s="87">
        <v>0.31</v>
      </c>
      <c r="I96" s="53">
        <f t="shared" si="3"/>
        <v>26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14</v>
      </c>
      <c r="B97" s="60">
        <v>261</v>
      </c>
      <c r="C97" s="60">
        <v>0</v>
      </c>
      <c r="D97" s="60">
        <v>0</v>
      </c>
      <c r="E97" s="87">
        <v>0.47</v>
      </c>
      <c r="F97" s="87">
        <v>0.21</v>
      </c>
      <c r="G97" s="87"/>
      <c r="H97" s="87">
        <v>0.31</v>
      </c>
      <c r="I97" s="53">
        <f t="shared" si="3"/>
        <v>23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15</v>
      </c>
      <c r="B98" s="60">
        <v>282</v>
      </c>
      <c r="C98" s="60">
        <v>1</v>
      </c>
      <c r="D98" s="60">
        <v>282</v>
      </c>
      <c r="E98" s="87">
        <v>0.47</v>
      </c>
      <c r="F98" s="87">
        <v>0.21</v>
      </c>
      <c r="G98" s="87"/>
      <c r="H98" s="87">
        <v>0.31</v>
      </c>
      <c r="I98" s="53">
        <f t="shared" si="3"/>
        <v>21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Peuplier I-214</v>
      </c>
      <c r="C110" s="23" t="s">
        <v>332</v>
      </c>
      <c r="D110" s="228" t="s">
        <v>307</v>
      </c>
      <c r="I110" s="23" t="s">
        <v>333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8</v>
      </c>
      <c r="B114" s="60">
        <v>8</v>
      </c>
      <c r="C114" s="50">
        <v>0</v>
      </c>
      <c r="D114" s="60">
        <v>0</v>
      </c>
      <c r="E114" s="51">
        <v>0.47</v>
      </c>
      <c r="F114" s="51">
        <v>0.21</v>
      </c>
      <c r="G114" s="51"/>
      <c r="H114" s="51">
        <v>0.31</v>
      </c>
      <c r="I114" s="53">
        <f>IFERROR(B114/A114,"")</f>
        <v>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9</v>
      </c>
      <c r="B115" s="60">
        <v>29</v>
      </c>
      <c r="C115" s="50">
        <v>0</v>
      </c>
      <c r="D115" s="60">
        <v>0</v>
      </c>
      <c r="E115" s="51">
        <v>0.47</v>
      </c>
      <c r="F115" s="51">
        <v>0.21</v>
      </c>
      <c r="G115" s="51"/>
      <c r="H115" s="51">
        <v>0.31</v>
      </c>
      <c r="I115" s="53">
        <f t="shared" ref="I115:I133" si="4">IF(A115&lt;&gt;0,(B115-(B114-D114))/(A115-A114),"")</f>
        <v>21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10</v>
      </c>
      <c r="B116" s="60">
        <v>52</v>
      </c>
      <c r="C116" s="50">
        <v>0</v>
      </c>
      <c r="D116" s="60">
        <v>0</v>
      </c>
      <c r="E116" s="51">
        <v>0.47</v>
      </c>
      <c r="F116" s="51">
        <v>0.21</v>
      </c>
      <c r="G116" s="51"/>
      <c r="H116" s="51">
        <v>0.31</v>
      </c>
      <c r="I116" s="53">
        <f t="shared" si="4"/>
        <v>23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11</v>
      </c>
      <c r="B117" s="60">
        <v>76</v>
      </c>
      <c r="C117" s="50">
        <v>0</v>
      </c>
      <c r="D117" s="60">
        <v>0</v>
      </c>
      <c r="E117" s="51">
        <v>0.47</v>
      </c>
      <c r="F117" s="51">
        <v>0.21</v>
      </c>
      <c r="G117" s="51"/>
      <c r="H117" s="51">
        <v>0.31</v>
      </c>
      <c r="I117" s="53">
        <f t="shared" si="4"/>
        <v>24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12</v>
      </c>
      <c r="B118" s="60">
        <v>102</v>
      </c>
      <c r="C118" s="50">
        <v>0</v>
      </c>
      <c r="D118" s="60">
        <v>0</v>
      </c>
      <c r="E118" s="51">
        <v>0.47</v>
      </c>
      <c r="F118" s="51">
        <v>0.21</v>
      </c>
      <c r="G118" s="51"/>
      <c r="H118" s="51">
        <v>0.31</v>
      </c>
      <c r="I118" s="53">
        <f t="shared" si="4"/>
        <v>26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13</v>
      </c>
      <c r="B119" s="60">
        <v>125</v>
      </c>
      <c r="C119" s="50">
        <v>0</v>
      </c>
      <c r="D119" s="60">
        <v>0</v>
      </c>
      <c r="E119" s="51">
        <v>0.47</v>
      </c>
      <c r="F119" s="51">
        <v>0.21</v>
      </c>
      <c r="G119" s="51"/>
      <c r="H119" s="51">
        <v>0.31</v>
      </c>
      <c r="I119" s="53">
        <f t="shared" si="4"/>
        <v>23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14</v>
      </c>
      <c r="B120" s="60">
        <v>149</v>
      </c>
      <c r="C120" s="60">
        <v>0</v>
      </c>
      <c r="D120" s="60">
        <v>0</v>
      </c>
      <c r="E120" s="87">
        <v>0.47</v>
      </c>
      <c r="F120" s="87">
        <v>0.21</v>
      </c>
      <c r="G120" s="87"/>
      <c r="H120" s="87">
        <v>0.31</v>
      </c>
      <c r="I120" s="53">
        <f t="shared" si="4"/>
        <v>24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15</v>
      </c>
      <c r="B121" s="60">
        <v>172</v>
      </c>
      <c r="C121" s="60">
        <v>1</v>
      </c>
      <c r="D121" s="60">
        <v>172</v>
      </c>
      <c r="E121" s="87">
        <v>0.47</v>
      </c>
      <c r="F121" s="87">
        <v>0.21</v>
      </c>
      <c r="G121" s="87"/>
      <c r="H121" s="87">
        <v>0.31</v>
      </c>
      <c r="I121" s="53">
        <f t="shared" si="4"/>
        <v>23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disablePrompts="1"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42578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42578125" style="4" customWidth="1"/>
    <col min="6" max="7" width="11.42578125" style="4"/>
    <col min="8" max="8" width="10.7109375" style="4" customWidth="1"/>
    <col min="9" max="9" width="9.42578125" style="4" customWidth="1"/>
    <col min="10" max="11" width="10.42578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42578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42578125" style="4" bestFit="1" customWidth="1"/>
    <col min="36" max="36" width="9.42578125" style="4" bestFit="1" customWidth="1"/>
    <col min="37" max="38" width="10.42578125" style="4" bestFit="1" customWidth="1"/>
    <col min="39" max="41" width="10.42578125" style="4" customWidth="1"/>
    <col min="42" max="42" width="9" style="4" bestFit="1" customWidth="1"/>
    <col min="43" max="43" width="10.42578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42578125" style="4" bestFit="1" customWidth="1"/>
    <col min="54" max="54" width="14.28515625" style="4" customWidth="1"/>
    <col min="55" max="55" width="14" style="4" customWidth="1"/>
    <col min="56" max="56" width="10.42578125" style="4" bestFit="1" customWidth="1"/>
    <col min="57" max="57" width="9.42578125" style="4" bestFit="1" customWidth="1"/>
    <col min="58" max="59" width="10.42578125" style="4" bestFit="1" customWidth="1"/>
    <col min="60" max="62" width="10.42578125" style="4" customWidth="1"/>
    <col min="63" max="63" width="9" style="4" bestFit="1" customWidth="1"/>
    <col min="64" max="64" width="10.42578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42578125" style="4" bestFit="1" customWidth="1"/>
    <col min="75" max="75" width="14" style="4" bestFit="1" customWidth="1"/>
    <col min="76" max="76" width="13.85546875" style="4" customWidth="1"/>
    <col min="77" max="77" width="10.42578125" style="4" bestFit="1" customWidth="1"/>
    <col min="78" max="78" width="9.42578125" style="4" bestFit="1" customWidth="1"/>
    <col min="79" max="80" width="10.42578125" style="4" bestFit="1" customWidth="1"/>
    <col min="81" max="83" width="10.42578125" style="4" customWidth="1"/>
    <col min="84" max="84" width="11.42578125" style="4"/>
    <col min="85" max="85" width="10.42578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42578125" style="4" bestFit="1" customWidth="1"/>
    <col min="99" max="99" width="9.42578125" style="4" bestFit="1" customWidth="1"/>
    <col min="100" max="101" width="10.42578125" style="4" bestFit="1" customWidth="1"/>
    <col min="102" max="104" width="10.42578125" style="4" customWidth="1"/>
    <col min="105" max="105" width="9" style="4" bestFit="1" customWidth="1"/>
    <col min="106" max="106" width="10.42578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42578125" style="4" bestFit="1" customWidth="1"/>
    <col min="117" max="117" width="14.28515625" style="4" customWidth="1"/>
    <col min="118" max="118" width="14" style="4" bestFit="1" customWidth="1"/>
    <col min="119" max="119" width="10.42578125" style="4" bestFit="1" customWidth="1"/>
    <col min="120" max="120" width="9.42578125" style="4" bestFit="1" customWidth="1"/>
    <col min="121" max="122" width="10.42578125" style="4" bestFit="1" customWidth="1"/>
    <col min="123" max="125" width="10.42578125" style="4" customWidth="1"/>
    <col min="126" max="126" width="9" style="4" bestFit="1" customWidth="1"/>
    <col min="127" max="127" width="10.42578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42578125" style="4" bestFit="1" customWidth="1"/>
    <col min="138" max="139" width="14" style="4" customWidth="1"/>
    <col min="140" max="140" width="10.42578125" style="4" bestFit="1" customWidth="1"/>
    <col min="141" max="141" width="9.42578125" style="4" bestFit="1" customWidth="1"/>
    <col min="142" max="143" width="10.42578125" style="4" bestFit="1" customWidth="1"/>
    <col min="144" max="146" width="10.42578125" style="4" customWidth="1"/>
    <col min="147" max="147" width="9" style="4" bestFit="1" customWidth="1"/>
    <col min="148" max="148" width="10.42578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42578125" style="4" bestFit="1" customWidth="1"/>
    <col min="162" max="162" width="9.42578125" style="4" bestFit="1" customWidth="1"/>
    <col min="163" max="164" width="10.42578125" style="4" bestFit="1" customWidth="1"/>
    <col min="165" max="167" width="10.42578125" style="4" customWidth="1"/>
    <col min="168" max="168" width="9" style="4" bestFit="1" customWidth="1"/>
    <col min="169" max="169" width="10.42578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42578125" style="4" bestFit="1" customWidth="1"/>
    <col min="180" max="181" width="14" style="4" bestFit="1" customWidth="1"/>
    <col min="182" max="182" width="10.42578125" style="4" bestFit="1" customWidth="1"/>
    <col min="183" max="183" width="9.42578125" style="4" bestFit="1" customWidth="1"/>
    <col min="184" max="185" width="10.42578125" style="4" bestFit="1" customWidth="1"/>
    <col min="186" max="188" width="10.42578125" style="4" customWidth="1"/>
    <col min="189" max="189" width="9" style="4" bestFit="1" customWidth="1"/>
    <col min="190" max="190" width="10.42578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42578125" style="4" bestFit="1" customWidth="1"/>
    <col min="201" max="201" width="14" style="4" customWidth="1"/>
    <col min="202" max="202" width="14.28515625" style="4" customWidth="1"/>
    <col min="203" max="203" width="10.42578125" style="4" bestFit="1" customWidth="1"/>
    <col min="204" max="204" width="9.42578125" style="4" bestFit="1" customWidth="1"/>
    <col min="205" max="206" width="10.42578125" style="4" bestFit="1" customWidth="1"/>
    <col min="207" max="209" width="10.42578125" style="4" customWidth="1"/>
    <col min="210" max="210" width="9" style="4" bestFit="1" customWidth="1"/>
    <col min="211" max="211" width="10.42578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Peuplier Koster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Peuplier Koster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Peuplier Polargo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Peuplier I-214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108.34735194944619</v>
      </c>
      <c r="T3" s="59">
        <f>IF('Données projet'!E9&gt;30,$R$33-$H$33,LOOKUP('Données projet'!$E$9,$A$3:$A$203,R3:R203)-LOOKUP('Données projet'!$E$9,$A$3:$A$203,$H$3:$H$203))</f>
        <v>301.54114161918221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120.41037315808563</v>
      </c>
      <c r="AO3" s="59">
        <f>IF('Données projet'!E10&gt;30,$AM$33-$H$33,LOOKUP('Données projet'!$E$10,$A$3:$A$203,AM3:AM203)-LOOKUP('Données projet'!$E$10,$A$3:$A$203,$H$3:$H$203))</f>
        <v>341.74572221981964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101.11980571733682</v>
      </c>
      <c r="BJ3" s="59">
        <f>IF('Données projet'!E11&gt;30,$BH$33-$H$33,LOOKUP('Données projet'!$E$11,$A$3:$A$203,BH3:BH203)-LOOKUP('Données projet'!$E$11,$A$3:$A$203,$H$3:$H$203))</f>
        <v>281.76125756530553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39.093237481371943</v>
      </c>
      <c r="CE3" s="59">
        <f>IF('Données projet'!E12&gt;30,$CC$33-$H$33,LOOKUP('Données projet'!$E$12,$A$3:$A$203,CC3:CC203)-LOOKUP('Données projet'!$E$12,$A$3:$A$203,$H$3:$H$203))</f>
        <v>155.67391182400013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258.93888080135036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0.6</v>
      </c>
      <c r="N4" s="13">
        <f>IF('Données projet'!$A$36&gt;35,N3+M4-V3,IF(A4&lt;'Données projet'!$A$36,$K$205^A4,IF(A4='Données projet'!$A$36,'Données projet'!$B$36,N3+M4-V3)))</f>
        <v>1.2457309396155174</v>
      </c>
      <c r="O4" s="13">
        <f>N4*VLOOKUP('Données projet'!$B$9,Paramètres!$A$1:$I$89,3,0)*VLOOKUP('Données projet'!$B$9,Paramètres!$A$1:$I$89,5,0)</f>
        <v>0.63352892665086757</v>
      </c>
      <c r="P4" s="13">
        <f>EXP(-1.0587+0.8836*LN(O4)+0.284)</f>
        <v>0.30788809713590287</v>
      </c>
      <c r="Q4" s="20">
        <f t="shared" ref="Q4:Q34" si="2">(O4+P4)*0.475*44/12</f>
        <v>1.6396346497619587</v>
      </c>
      <c r="R4" s="59">
        <f t="shared" si="0"/>
        <v>259.5285235386508</v>
      </c>
      <c r="S4" s="59">
        <f ca="1">AVERAGE(OFFSET($R$3,0,0,'Données projet'!$E$9+1,1))-AVERAGE(OFFSET($H$3,0,0,'Données projet'!$E$9+1,1))</f>
        <v>108.34735194944619</v>
      </c>
      <c r="T4" s="59">
        <f>$T$3</f>
        <v>301.54114161918221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3.5</v>
      </c>
      <c r="AI4" s="13">
        <f>IF('Données projet'!$A$62&gt;35,AI3+AH4-AQ3,IF(A4&lt;'Données projet'!$A$62,$AF$205^A4,IF(A4='Données projet'!$A$62,'Données projet'!$B$62,AI3+AH4-AQ3)))</f>
        <v>1.661000956165023</v>
      </c>
      <c r="AJ4" s="13">
        <f>AI4*VLOOKUP('Données projet'!$B$10,Paramètres!$A$1:$I$89,3,0)*VLOOKUP('Données projet'!$B$10,Paramètres!$A$1:$I$89,5,0)</f>
        <v>0.84471864626728421</v>
      </c>
      <c r="AK4" s="13">
        <f>EXP(-1.0587+0.8836*LN(AJ4)+0.284)</f>
        <v>0.3970039790016559</v>
      </c>
      <c r="AL4" s="20">
        <f t="shared" ref="AL4:AL67" si="4">(AJ4+AK4)*0.475*44/12</f>
        <v>2.1626669056767374</v>
      </c>
      <c r="AM4" s="59">
        <f t="shared" ref="AM4:AM67" si="5">AL4+(AD4+AE4)*44/12</f>
        <v>260.05155579456562</v>
      </c>
      <c r="AN4" s="59">
        <f ca="1">AVERAGE(OFFSET($AM$3,0,0,'Données projet'!$E$10+1,1))-AVERAGE(OFFSET($H$3,0,0,'Données projet'!$E$10+1,1))</f>
        <v>120.41037315808563</v>
      </c>
      <c r="AO4" s="59">
        <f>$AO$3</f>
        <v>341.74572221981964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0.6</v>
      </c>
      <c r="BD4" s="12">
        <f>IF('Données projet'!$A$88&gt;35,BD3+BC4-BL3,IF(A4&lt;'Données projet'!$A$88,$BA$205^A4,IF(A4='Données projet'!$A$88,'Données projet'!$B$88,BD3+BC4-BL3)))</f>
        <v>1.2457309396155174</v>
      </c>
      <c r="BE4" s="13">
        <f>BD4*VLOOKUP('Données projet'!$B$11,Paramètres!$A$1:$I$89,3,0)*VLOOKUP('Données projet'!$B$11,Paramètres!$A$1:$I$89,5,0)</f>
        <v>0.59271878106906317</v>
      </c>
      <c r="BF4" s="13">
        <f>EXP(-1.0587+0.8836*LN(BE4)+0.284)</f>
        <v>0.29029607649813927</v>
      </c>
      <c r="BG4" s="20">
        <f t="shared" ref="BG4:BG67" si="7">(BE4+BF4)*0.475*44/12</f>
        <v>1.5379175435962109</v>
      </c>
      <c r="BH4" s="59">
        <f t="shared" ref="BH4:BH67" si="8">BG4+(AY4+AZ4)*44/12</f>
        <v>259.42680643248508</v>
      </c>
      <c r="BI4" s="59">
        <f ca="1">AVERAGE(OFFSET($BH$3,0,0,'Données projet'!$E$11+1,1))-AVERAGE(OFFSET($H$3,0,0,'Données projet'!$E$11+1,1))</f>
        <v>101.11980571733682</v>
      </c>
      <c r="BJ4" s="59">
        <f>$BJ$3</f>
        <v>281.76125756530553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</v>
      </c>
      <c r="BY4" s="12">
        <f>IF('Données projet'!$A$114&gt;35,BY3+BX4-CG3,IF(A4&lt;'Données projet'!$A$114,$BV$205^A4,IF(A4='Données projet'!$A$114,'Données projet'!$B$114,BY3+BX4-CG3)))</f>
        <v>1.2968395546510096</v>
      </c>
      <c r="BZ4" s="13">
        <f>BY4*VLOOKUP('Données projet'!$B$12,Paramètres!$A$1:$I$89,3,0)*VLOOKUP('Données projet'!$B$12,Paramètres!$A$1:$I$89,5,0)</f>
        <v>0.57050565688207211</v>
      </c>
      <c r="CA4" s="13">
        <f>EXP(-1.0587+0.8836*LN(BZ4)+0.284)</f>
        <v>0.28066183551583451</v>
      </c>
      <c r="CB4" s="20">
        <f t="shared" ref="CB4:CB67" si="10">(BZ4+CA4)*0.475*44/12</f>
        <v>1.4824500492596873</v>
      </c>
      <c r="CC4" s="59">
        <f t="shared" ref="CC4:CC67" si="11">CB4+(BT4+BU4)*44/12</f>
        <v>259.37133893814854</v>
      </c>
      <c r="CD4" s="59">
        <f ca="1">AVERAGE(OFFSET($CC$3,0,0,'Données projet'!$E$12+1,1))-AVERAGE(OFFSET($H$3,0,0,'Données projet'!$E$12+1,1))</f>
        <v>39.093237481371943</v>
      </c>
      <c r="CE4" s="59">
        <f>$CE$3</f>
        <v>155.67391182400013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261.0989294343297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0.6</v>
      </c>
      <c r="N5" s="13">
        <f>IF('Données projet'!$A$36&gt;35,N4+M5-V4,IF(A5&lt;'Données projet'!$A$36,$K$205^A5,IF(A5='Données projet'!$A$36,'Données projet'!$B$36,N4+M5-V4)))</f>
        <v>1.5518455739153598</v>
      </c>
      <c r="O5" s="13">
        <f>N5*VLOOKUP('Données projet'!$B$9,Paramètres!$A$1:$I$89,3,0)*VLOOKUP('Données projet'!$B$9,Paramètres!$A$1:$I$89,5,0)</f>
        <v>0.78920658507039543</v>
      </c>
      <c r="P5" s="13">
        <f t="shared" ref="P5:P68" si="33">EXP(-1.0587+0.8836*LN(O5)+0.284)</f>
        <v>0.37386065942921631</v>
      </c>
      <c r="Q5" s="20">
        <f t="shared" si="2"/>
        <v>2.025675450836824</v>
      </c>
      <c r="R5" s="59">
        <f t="shared" si="0"/>
        <v>261.13678656194799</v>
      </c>
      <c r="S5" s="59">
        <f ca="1">AVERAGE(OFFSET($R$3,0,0,'Données projet'!$E$9+1,1))-AVERAGE(OFFSET($H$3,0,0,'Données projet'!$E$9+1,1))</f>
        <v>108.34735194944619</v>
      </c>
      <c r="T5" s="59">
        <f t="shared" ref="T5:T68" si="34">$T$3</f>
        <v>301.54114161918221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3.5</v>
      </c>
      <c r="AI5" s="13">
        <f>IF('Données projet'!$A$62&gt;35,AI4+AH5-AQ4,IF(A5&lt;'Données projet'!$A$62,$AF$205^A5,IF(A5='Données projet'!$A$62,'Données projet'!$B$62,AI4+AH5-AQ4)))</f>
        <v>2.7589241763811208</v>
      </c>
      <c r="AJ5" s="13">
        <f>AI5*VLOOKUP('Données projet'!$B$10,Paramètres!$A$1:$I$89,3,0)*VLOOKUP('Données projet'!$B$10,Paramètres!$A$1:$I$89,5,0)</f>
        <v>1.4030784791403828</v>
      </c>
      <c r="AK5" s="13">
        <f t="shared" ref="AK5:AK68" si="35">EXP(-1.0587+0.8836*LN(AJ5)+0.284)</f>
        <v>0.62160383854919443</v>
      </c>
      <c r="AL5" s="20">
        <f t="shared" si="4"/>
        <v>3.5263217033093466</v>
      </c>
      <c r="AM5" s="59">
        <f t="shared" si="5"/>
        <v>262.63743281442049</v>
      </c>
      <c r="AN5" s="59">
        <f ca="1">AVERAGE(OFFSET($AM$3,0,0,'Données projet'!$E$10+1,1))-AVERAGE(OFFSET($H$3,0,0,'Données projet'!$E$10+1,1))</f>
        <v>120.41037315808563</v>
      </c>
      <c r="AO5" s="59">
        <f t="shared" ref="AO5:AO68" si="36">$AO$3</f>
        <v>341.74572221981964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0.6</v>
      </c>
      <c r="BD5" s="12">
        <f>IF('Données projet'!$A$88&gt;35,BD4+BC5-BL4,IF(A5&lt;'Données projet'!$A$88,$BA$205^A5,IF(A5='Données projet'!$A$88,'Données projet'!$B$88,BD4+BC5-BL4)))</f>
        <v>1.5518455739153598</v>
      </c>
      <c r="BE5" s="13">
        <f>BD5*VLOOKUP('Données projet'!$B$11,Paramètres!$A$1:$I$89,3,0)*VLOOKUP('Données projet'!$B$11,Paramètres!$A$1:$I$89,5,0)</f>
        <v>0.73836812406892827</v>
      </c>
      <c r="BF5" s="13">
        <f t="shared" ref="BF5:BF68" si="37">EXP(-1.0587+0.8836*LN(BE5)+0.284)</f>
        <v>0.35249911769535841</v>
      </c>
      <c r="BG5" s="20">
        <f t="shared" si="7"/>
        <v>1.8999271127394659</v>
      </c>
      <c r="BH5" s="59">
        <f t="shared" si="8"/>
        <v>261.01103822385062</v>
      </c>
      <c r="BI5" s="59">
        <f ca="1">AVERAGE(OFFSET($BH$3,0,0,'Données projet'!$E$11+1,1))-AVERAGE(OFFSET($H$3,0,0,'Données projet'!$E$11+1,1))</f>
        <v>101.11980571733682</v>
      </c>
      <c r="BJ5" s="59">
        <f t="shared" ref="BJ5:BJ68" si="38">$BJ$3</f>
        <v>281.76125756530553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</v>
      </c>
      <c r="BY5" s="12">
        <f>IF('Données projet'!$A$114&gt;35,BY4+BX5-CG4,IF(A5&lt;'Données projet'!$A$114,$BV$205^A5,IF(A5='Données projet'!$A$114,'Données projet'!$B$114,BY4+BX5-CG4)))</f>
        <v>1.681792830507429</v>
      </c>
      <c r="BZ5" s="13">
        <f>BY5*VLOOKUP('Données projet'!$B$12,Paramètres!$A$1:$I$89,3,0)*VLOOKUP('Données projet'!$B$12,Paramètres!$A$1:$I$89,5,0)</f>
        <v>0.73985430199682811</v>
      </c>
      <c r="CA5" s="13">
        <f t="shared" ref="CA5:CA68" si="39">EXP(-1.0587+0.8836*LN(BZ5)+0.284)</f>
        <v>0.35312596356552911</v>
      </c>
      <c r="CB5" s="20">
        <f t="shared" si="10"/>
        <v>1.9036072958544388</v>
      </c>
      <c r="CC5" s="59">
        <f t="shared" si="11"/>
        <v>261.01471840696559</v>
      </c>
      <c r="CD5" s="59">
        <f ca="1">AVERAGE(OFFSET($CC$3,0,0,'Données projet'!$E$12+1,1))-AVERAGE(OFFSET($H$3,0,0,'Données projet'!$E$12+1,1))</f>
        <v>39.093237481371943</v>
      </c>
      <c r="CE5" s="59">
        <f t="shared" ref="CE5:CE68" si="40">$CE$3</f>
        <v>155.67391182400013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263.22275424061456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0.6</v>
      </c>
      <c r="N6" s="13">
        <f>IF('Données projet'!$A$36&gt;35,N5+M6-V5,IF(A6&lt;'Données projet'!$A$36,$K$205^A6,IF(A6='Données projet'!$A$36,'Données projet'!$B$36,N5+M6-V5)))</f>
        <v>1.9331820449317632</v>
      </c>
      <c r="O6" s="13">
        <f>N6*VLOOKUP('Données projet'!$B$9,Paramètres!$A$1:$I$89,3,0)*VLOOKUP('Données projet'!$B$9,Paramètres!$A$1:$I$89,5,0)</f>
        <v>0.98313906077049762</v>
      </c>
      <c r="P6" s="13">
        <f t="shared" si="33"/>
        <v>0.45396945828390622</v>
      </c>
      <c r="Q6" s="20">
        <f t="shared" si="2"/>
        <v>2.5029640040197534</v>
      </c>
      <c r="R6" s="59">
        <f t="shared" si="0"/>
        <v>262.83629733735307</v>
      </c>
      <c r="S6" s="59">
        <f ca="1">AVERAGE(OFFSET($R$3,0,0,'Données projet'!$E$9+1,1))-AVERAGE(OFFSET($H$3,0,0,'Données projet'!$E$9+1,1))</f>
        <v>108.34735194944619</v>
      </c>
      <c r="T6" s="59">
        <f t="shared" si="34"/>
        <v>301.54114161918221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3.5</v>
      </c>
      <c r="AI6" s="13">
        <f>IF('Données projet'!$A$62&gt;35,AI5+AH6-AQ5,IF(A6&lt;'Données projet'!$A$62,$AF$205^A6,IF(A6='Données projet'!$A$62,'Données projet'!$B$62,AI5+AH6-AQ5)))</f>
        <v>4.5825756949558398</v>
      </c>
      <c r="AJ6" s="13">
        <f>AI6*VLOOKUP('Données projet'!$B$10,Paramètres!$A$1:$I$89,3,0)*VLOOKUP('Données projet'!$B$10,Paramètres!$A$1:$I$89,5,0)</f>
        <v>2.3305146954267419</v>
      </c>
      <c r="AK6" s="13">
        <f t="shared" si="35"/>
        <v>0.97326815985761539</v>
      </c>
      <c r="AL6" s="20">
        <f t="shared" si="4"/>
        <v>5.7540884729535877</v>
      </c>
      <c r="AM6" s="59">
        <f t="shared" si="5"/>
        <v>266.0874218062869</v>
      </c>
      <c r="AN6" s="59">
        <f ca="1">AVERAGE(OFFSET($AM$3,0,0,'Données projet'!$E$10+1,1))-AVERAGE(OFFSET($H$3,0,0,'Données projet'!$E$10+1,1))</f>
        <v>120.41037315808563</v>
      </c>
      <c r="AO6" s="59">
        <f t="shared" si="36"/>
        <v>341.74572221981964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0.6</v>
      </c>
      <c r="BD6" s="12">
        <f>IF('Données projet'!$A$88&gt;35,BD5+BC6-BL5,IF(A6&lt;'Données projet'!$A$88,$BA$205^A6,IF(A6='Données projet'!$A$88,'Données projet'!$B$88,BD5+BC6-BL5)))</f>
        <v>1.9331820449317632</v>
      </c>
      <c r="BE6" s="13">
        <f>BD6*VLOOKUP('Données projet'!$B$11,Paramètres!$A$1:$I$89,3,0)*VLOOKUP('Données projet'!$B$11,Paramètres!$A$1:$I$89,5,0)</f>
        <v>0.91980801697853287</v>
      </c>
      <c r="BF6" s="13">
        <f t="shared" si="37"/>
        <v>0.42803068327657062</v>
      </c>
      <c r="BG6" s="20">
        <f t="shared" si="7"/>
        <v>2.3474857362776387</v>
      </c>
      <c r="BH6" s="59">
        <f t="shared" si="8"/>
        <v>262.68081906961095</v>
      </c>
      <c r="BI6" s="59">
        <f ca="1">AVERAGE(OFFSET($BH$3,0,0,'Données projet'!$E$11+1,1))-AVERAGE(OFFSET($H$3,0,0,'Données projet'!$E$11+1,1))</f>
        <v>101.11980571733682</v>
      </c>
      <c r="BJ6" s="59">
        <f t="shared" si="38"/>
        <v>281.76125756530553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</v>
      </c>
      <c r="BY6" s="12">
        <f>IF('Données projet'!$A$114&gt;35,BY5+BX6-CG5,IF(A6&lt;'Données projet'!$A$114,$BV$205^A6,IF(A6='Données projet'!$A$114,'Données projet'!$B$114,BY5+BX6-CG5)))</f>
        <v>2.1810154653305154</v>
      </c>
      <c r="BZ6" s="13">
        <f>BY6*VLOOKUP('Données projet'!$B$12,Paramètres!$A$1:$I$89,3,0)*VLOOKUP('Données projet'!$B$12,Paramètres!$A$1:$I$89,5,0)</f>
        <v>0.95947232350820033</v>
      </c>
      <c r="CA6" s="13">
        <f t="shared" si="39"/>
        <v>0.44429961742001139</v>
      </c>
      <c r="CB6" s="20">
        <f t="shared" si="10"/>
        <v>2.4449027971166353</v>
      </c>
      <c r="CC6" s="59">
        <f t="shared" si="11"/>
        <v>262.77823613044995</v>
      </c>
      <c r="CD6" s="59">
        <f ca="1">AVERAGE(OFFSET($CC$3,0,0,'Données projet'!$E$12+1,1))-AVERAGE(OFFSET($H$3,0,0,'Données projet'!$E$12+1,1))</f>
        <v>39.093237481371943</v>
      </c>
      <c r="CE6" s="59">
        <f t="shared" si="40"/>
        <v>155.67391182400013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265.32424983728947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0.6</v>
      </c>
      <c r="N7" s="13">
        <f>IF('Données projet'!$A$36&gt;35,N6+M7-V6,IF(A7&lt;'Données projet'!$A$36,$K$205^A7,IF(A7='Données projet'!$A$36,'Données projet'!$B$36,N6+M7-V6)))</f>
        <v>2.4082246852806923</v>
      </c>
      <c r="O7" s="13">
        <f>N7*VLOOKUP('Données projet'!$B$9,Paramètres!$A$1:$I$89,3,0)*VLOOKUP('Données projet'!$B$9,Paramètres!$A$1:$I$89,5,0)</f>
        <v>1.2247267459463491</v>
      </c>
      <c r="P7" s="13">
        <f t="shared" si="33"/>
        <v>0.55124352845582625</v>
      </c>
      <c r="Q7" s="20">
        <f t="shared" si="2"/>
        <v>3.0931482279171214</v>
      </c>
      <c r="R7" s="59">
        <f t="shared" si="0"/>
        <v>264.64870378347268</v>
      </c>
      <c r="S7" s="59">
        <f ca="1">AVERAGE(OFFSET($R$3,0,0,'Données projet'!$E$9+1,1))-AVERAGE(OFFSET($H$3,0,0,'Données projet'!$E$9+1,1))</f>
        <v>108.34735194944619</v>
      </c>
      <c r="T7" s="59">
        <f t="shared" si="34"/>
        <v>301.54114161918221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3.5</v>
      </c>
      <c r="AI7" s="13">
        <f>IF('Données projet'!$A$62&gt;35,AI6+AH7-AQ6,IF(A7&lt;'Données projet'!$A$62,$AF$205^A7,IF(A7='Données projet'!$A$62,'Données projet'!$B$62,AI6+AH7-AQ6)))</f>
        <v>7.6116626110202459</v>
      </c>
      <c r="AJ7" s="13">
        <f>AI7*VLOOKUP('Données projet'!$B$10,Paramètres!$A$1:$I$89,3,0)*VLOOKUP('Données projet'!$B$10,Paramètres!$A$1:$I$89,5,0)</f>
        <v>3.8709871374604568</v>
      </c>
      <c r="AK7" s="13">
        <f t="shared" si="35"/>
        <v>1.5238820165645783</v>
      </c>
      <c r="AL7" s="20">
        <f t="shared" si="4"/>
        <v>9.3960637765936017</v>
      </c>
      <c r="AM7" s="59">
        <f t="shared" si="5"/>
        <v>270.95161933214916</v>
      </c>
      <c r="AN7" s="59">
        <f ca="1">AVERAGE(OFFSET($AM$3,0,0,'Données projet'!$E$10+1,1))-AVERAGE(OFFSET($H$3,0,0,'Données projet'!$E$10+1,1))</f>
        <v>120.41037315808563</v>
      </c>
      <c r="AO7" s="59">
        <f t="shared" si="36"/>
        <v>341.74572221981964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0.6</v>
      </c>
      <c r="BD7" s="12">
        <f>IF('Données projet'!$A$88&gt;35,BD6+BC7-BL6,IF(A7&lt;'Données projet'!$A$88,$BA$205^A7,IF(A7='Données projet'!$A$88,'Données projet'!$B$88,BD6+BC7-BL6)))</f>
        <v>2.4082246852806923</v>
      </c>
      <c r="BE7" s="13">
        <f>BD7*VLOOKUP('Données projet'!$B$11,Paramètres!$A$1:$I$89,3,0)*VLOOKUP('Données projet'!$B$11,Paramètres!$A$1:$I$89,5,0)</f>
        <v>1.1458333052565535</v>
      </c>
      <c r="BF7" s="13">
        <f t="shared" si="37"/>
        <v>0.51974673588983089</v>
      </c>
      <c r="BG7" s="20">
        <f t="shared" si="7"/>
        <v>2.9008852383299524</v>
      </c>
      <c r="BH7" s="59">
        <f t="shared" si="8"/>
        <v>264.45644079388552</v>
      </c>
      <c r="BI7" s="59">
        <f ca="1">AVERAGE(OFFSET($BH$3,0,0,'Données projet'!$E$11+1,1))-AVERAGE(OFFSET($H$3,0,0,'Données projet'!$E$11+1,1))</f>
        <v>101.11980571733682</v>
      </c>
      <c r="BJ7" s="59">
        <f t="shared" si="38"/>
        <v>281.76125756530553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</v>
      </c>
      <c r="BY7" s="12">
        <f>IF('Données projet'!$A$114&gt;35,BY6+BX7-CG6,IF(A7&lt;'Données projet'!$A$114,$BV$205^A7,IF(A7='Données projet'!$A$114,'Données projet'!$B$114,BY6+BX7-CG6)))</f>
        <v>2.8284271247461898</v>
      </c>
      <c r="BZ7" s="13">
        <f>BY7*VLOOKUP('Données projet'!$B$12,Paramètres!$A$1:$I$89,3,0)*VLOOKUP('Données projet'!$B$12,Paramètres!$A$1:$I$89,5,0)</f>
        <v>1.2442816607183438</v>
      </c>
      <c r="CA7" s="13">
        <f t="shared" si="39"/>
        <v>0.55901341279579042</v>
      </c>
      <c r="CB7" s="20">
        <f t="shared" si="10"/>
        <v>3.1407389197037836</v>
      </c>
      <c r="CC7" s="59">
        <f t="shared" si="11"/>
        <v>264.69629447525932</v>
      </c>
      <c r="CD7" s="59">
        <f ca="1">AVERAGE(OFFSET($CC$3,0,0,'Données projet'!$E$12+1,1))-AVERAGE(OFFSET($H$3,0,0,'Données projet'!$E$12+1,1))</f>
        <v>39.093237481371943</v>
      </c>
      <c r="CE7" s="59">
        <f t="shared" si="40"/>
        <v>155.67391182400013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267.40971372031277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3</v>
      </c>
      <c r="L8" s="12">
        <f>VLOOKUP(A8,'Données projet'!$A$35:$I$55,9,0)</f>
        <v>0.6</v>
      </c>
      <c r="M8" s="12">
        <f t="array" ref="M8">INDEX(L:L,MIN(IF(ISNUMBER(L8:L204),ROW(L8:L204),"")))</f>
        <v>0.6</v>
      </c>
      <c r="N8" s="13">
        <f>IF('Données projet'!$A$36&gt;35,N7+M8-V7,IF(A8&lt;'Données projet'!$A$36,$K$205^A8,IF(A8='Données projet'!$A$36,'Données projet'!$B$36,N7+M8-V7)))</f>
        <v>3</v>
      </c>
      <c r="O8" s="13">
        <f>N8*VLOOKUP('Données projet'!$B$9,Paramètres!$A$1:$I$89,3,0)*VLOOKUP('Données projet'!$B$9,Paramètres!$A$1:$I$89,5,0)</f>
        <v>1.5256799999999999</v>
      </c>
      <c r="P8" s="13">
        <f t="shared" si="33"/>
        <v>0.66936094955179459</v>
      </c>
      <c r="Q8" s="20">
        <f t="shared" si="2"/>
        <v>3.8230296538027093</v>
      </c>
      <c r="R8" s="59">
        <f t="shared" si="0"/>
        <v>266.60080743158051</v>
      </c>
      <c r="S8" s="59">
        <f ca="1">AVERAGE(OFFSET($R$3,0,0,'Données projet'!$E$9+1,1))-AVERAGE(OFFSET($H$3,0,0,'Données projet'!$E$9+1,1))</f>
        <v>108.34735194944619</v>
      </c>
      <c r="T8" s="59">
        <f t="shared" si="34"/>
        <v>301.54114161918221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0.28199999999999997</v>
      </c>
      <c r="X8" s="16">
        <f>IF(ISNA(VLOOKUP(A8,'Données projet'!$A$35:$I$55,6,0)),0%,VLOOKUP(A8,'Données projet'!$A$35:$I$55,6,0)*VLOOKUP('Données projet'!$B$9,Paramètres!$A$1:$I$89,7,0))</f>
        <v>0.126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3.5</v>
      </c>
      <c r="AI8" s="13">
        <f>IF('Données projet'!$A$62&gt;35,AI7+AH8-AQ7,IF(A8&lt;'Données projet'!$A$62,$AF$205^A8,IF(A8='Données projet'!$A$62,'Données projet'!$B$62,AI7+AH8-AQ7)))</f>
        <v>12.642978874910185</v>
      </c>
      <c r="AJ8" s="13">
        <f>AI8*VLOOKUP('Données projet'!$B$10,Paramètres!$A$1:$I$89,3,0)*VLOOKUP('Données projet'!$B$10,Paramètres!$A$1:$I$89,5,0)</f>
        <v>6.4297133366243244</v>
      </c>
      <c r="AK8" s="13">
        <f t="shared" si="35"/>
        <v>2.3859985317393466</v>
      </c>
      <c r="AL8" s="20">
        <f t="shared" si="4"/>
        <v>15.354031504066725</v>
      </c>
      <c r="AM8" s="59">
        <f t="shared" si="5"/>
        <v>278.13180928184448</v>
      </c>
      <c r="AN8" s="59">
        <f ca="1">AVERAGE(OFFSET($AM$3,0,0,'Données projet'!$E$10+1,1))-AVERAGE(OFFSET($H$3,0,0,'Données projet'!$E$10+1,1))</f>
        <v>120.41037315808563</v>
      </c>
      <c r="AO8" s="59">
        <f t="shared" si="36"/>
        <v>341.74572221981964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>
        <f>VLOOKUP(A8,'Données projet'!$A$87:$I$107,2,0)</f>
        <v>3</v>
      </c>
      <c r="BB8" s="12">
        <f>VLOOKUP(A8,'Données projet'!$A$87:$I$107,9,0)</f>
        <v>0.6</v>
      </c>
      <c r="BC8" s="12">
        <f t="array" ref="BC8">INDEX(BB:BB,MIN(IF(ISNUMBER(BB8:BB204),ROW(BB8:BB204),"")))</f>
        <v>0.6</v>
      </c>
      <c r="BD8" s="12">
        <f>IF('Données projet'!$A$88&gt;35,BD7+BC8-BL7,IF(A8&lt;'Données projet'!$A$88,$BA$205^A8,IF(A8='Données projet'!$A$88,'Données projet'!$B$88,BD7+BC8-BL7)))</f>
        <v>3</v>
      </c>
      <c r="BE8" s="13">
        <f>BD8*VLOOKUP('Données projet'!$B$11,Paramètres!$A$1:$I$89,3,0)*VLOOKUP('Données projet'!$B$11,Paramètres!$A$1:$I$89,5,0)</f>
        <v>1.4274</v>
      </c>
      <c r="BF8" s="13">
        <f t="shared" si="37"/>
        <v>0.63111519809804317</v>
      </c>
      <c r="BG8" s="20">
        <f t="shared" si="7"/>
        <v>3.5852473033540915</v>
      </c>
      <c r="BH8" s="59">
        <f t="shared" si="8"/>
        <v>266.36302508113187</v>
      </c>
      <c r="BI8" s="59">
        <f ca="1">AVERAGE(OFFSET($BH$3,0,0,'Données projet'!$E$11+1,1))-AVERAGE(OFFSET($H$3,0,0,'Données projet'!$E$11+1,1))</f>
        <v>101.11980571733682</v>
      </c>
      <c r="BJ8" s="59">
        <f t="shared" si="38"/>
        <v>281.76125756530553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0.28199999999999997</v>
      </c>
      <c r="BN8" s="16">
        <f>IF(ISNA(VLOOKUP(A8,'Données projet'!$A$87:$I$107,6,0)),0%,VLOOKUP(A8,'Données projet'!$A$87:$I$107,6,0)*VLOOKUP('Données projet'!$B$11,Paramètres!$A$1:$I$89,7,0))</f>
        <v>0.126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</v>
      </c>
      <c r="BY8" s="12">
        <f>IF('Données projet'!$A$114&gt;35,BY7+BX8-CG7,IF(A8&lt;'Données projet'!$A$114,$BV$205^A8,IF(A8='Données projet'!$A$114,'Données projet'!$B$114,BY7+BX8-CG7)))</f>
        <v>3.6680161728186844</v>
      </c>
      <c r="BZ8" s="13">
        <f>BY8*VLOOKUP('Données projet'!$B$12,Paramètres!$A$1:$I$89,3,0)*VLOOKUP('Données projet'!$B$12,Paramètres!$A$1:$I$89,5,0)</f>
        <v>1.6136336747463955</v>
      </c>
      <c r="CA8" s="13">
        <f t="shared" si="39"/>
        <v>0.70334518292007409</v>
      </c>
      <c r="CB8" s="20">
        <f t="shared" si="10"/>
        <v>4.0354048437691015</v>
      </c>
      <c r="CC8" s="59">
        <f t="shared" si="11"/>
        <v>266.8131826215469</v>
      </c>
      <c r="CD8" s="59">
        <f ca="1">AVERAGE(OFFSET($CC$3,0,0,'Données projet'!$E$12+1,1))-AVERAGE(OFFSET($H$3,0,0,'Données projet'!$E$12+1,1))</f>
        <v>39.093237481371943</v>
      </c>
      <c r="CE8" s="59">
        <f t="shared" si="40"/>
        <v>155.67391182400013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269.48273824430697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>
        <f>VLOOKUP(A9,'Données projet'!$A$35:$I$55,2,0)</f>
        <v>29</v>
      </c>
      <c r="L9" s="12">
        <f>VLOOKUP(A9,'Données projet'!$A$35:$I$55,9,0)</f>
        <v>26</v>
      </c>
      <c r="M9" s="12">
        <f t="array" ref="M9">INDEX(L:L,MIN(IF(ISNUMBER(L9:L205),ROW(L9:L205),"")))</f>
        <v>26</v>
      </c>
      <c r="N9" s="13">
        <f>IF('Données projet'!$A$36&gt;35,N8+M9-V8,IF(A9&lt;'Données projet'!$A$36,$K$205^A9,IF(A9='Données projet'!$A$36,'Données projet'!$B$36,N8+M9-V8)))</f>
        <v>29</v>
      </c>
      <c r="O9" s="13">
        <f>N9*VLOOKUP('Données projet'!$B$9,Paramètres!$A$1:$I$89,3,0)*VLOOKUP('Données projet'!$B$9,Paramètres!$A$1:$I$89,5,0)</f>
        <v>14.748240000000001</v>
      </c>
      <c r="P9" s="13">
        <f t="shared" si="33"/>
        <v>4.9687929763413896</v>
      </c>
      <c r="Q9" s="20">
        <f t="shared" si="2"/>
        <v>34.340499100461251</v>
      </c>
      <c r="R9" s="59">
        <f t="shared" si="0"/>
        <v>298.34049910046127</v>
      </c>
      <c r="S9" s="59">
        <f ca="1">AVERAGE(OFFSET($R$3,0,0,'Données projet'!$E$9+1,1))-AVERAGE(OFFSET($H$3,0,0,'Données projet'!$E$9+1,1))</f>
        <v>108.34735194944619</v>
      </c>
      <c r="T9" s="59">
        <f t="shared" si="34"/>
        <v>301.54114161918221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0.28199999999999997</v>
      </c>
      <c r="X9" s="16">
        <f>IF(ISNA(VLOOKUP(A9,'Données projet'!$A$35:$I$55,6,0)),0%,VLOOKUP(A9,'Données projet'!$A$35:$I$55,6,0)*VLOOKUP('Données projet'!$B$9,Paramètres!$A$1:$I$89,7,0))</f>
        <v>0.126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>
        <f>VLOOKUP(A9,'Données projet'!$A$61:$I$81,2,0)</f>
        <v>21</v>
      </c>
      <c r="AG9" s="12">
        <f>VLOOKUP(A9,'Données projet'!$A$61:$I$81,9,0)</f>
        <v>3.5</v>
      </c>
      <c r="AH9" s="12">
        <f t="array" ref="AH9">INDEX(AG:AG,MIN(IF(ISNUMBER(AG9:AG205),ROW(AG9:AG205),"")))</f>
        <v>3.5</v>
      </c>
      <c r="AI9" s="13">
        <f>IF('Données projet'!$A$62&gt;35,AI8+AH9-AQ8,IF(A9&lt;'Données projet'!$A$62,$AF$205^A9,IF(A9='Données projet'!$A$62,'Données projet'!$B$62,AI8+AH9-AQ8)))</f>
        <v>21</v>
      </c>
      <c r="AJ9" s="13">
        <f>AI9*VLOOKUP('Données projet'!$B$10,Paramètres!$A$1:$I$89,3,0)*VLOOKUP('Données projet'!$B$10,Paramètres!$A$1:$I$89,5,0)</f>
        <v>10.67976</v>
      </c>
      <c r="AK9" s="13">
        <f t="shared" si="35"/>
        <v>3.7358463001594582</v>
      </c>
      <c r="AL9" s="20">
        <f t="shared" si="4"/>
        <v>25.107180972777723</v>
      </c>
      <c r="AM9" s="59">
        <f t="shared" si="5"/>
        <v>289.10718097277771</v>
      </c>
      <c r="AN9" s="59">
        <f ca="1">AVERAGE(OFFSET($AM$3,0,0,'Données projet'!$E$10+1,1))-AVERAGE(OFFSET($H$3,0,0,'Données projet'!$E$10+1,1))</f>
        <v>120.41037315808563</v>
      </c>
      <c r="AO9" s="59">
        <f t="shared" si="36"/>
        <v>341.74572221981964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0.28199999999999997</v>
      </c>
      <c r="AS9" s="16">
        <f>IF(ISNA(VLOOKUP(A9,'Données projet'!$A$61:$I$81,6,0)),0%,VLOOKUP(A9,'Données projet'!$A$61:$I$81,6,0)*VLOOKUP('Données projet'!$B$10,Paramètres!$A$1:$I$89,7,0))</f>
        <v>0.126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>
        <f>VLOOKUP(A9,'Données projet'!$A$87:$I$107,2,0)</f>
        <v>29</v>
      </c>
      <c r="BB9" s="12">
        <f>VLOOKUP(A9,'Données projet'!$A$87:$I$107,9,0)</f>
        <v>26</v>
      </c>
      <c r="BC9" s="12">
        <f t="array" ref="BC9">INDEX(BB:BB,MIN(IF(ISNUMBER(BB9:BB205),ROW(BB9:BB205),"")))</f>
        <v>26</v>
      </c>
      <c r="BD9" s="12">
        <f>IF('Données projet'!$A$88&gt;35,BD8+BC9-BL8,IF(A9&lt;'Données projet'!$A$88,$BA$205^A9,IF(A9='Données projet'!$A$88,'Données projet'!$B$88,BD8+BC9-BL8)))</f>
        <v>29</v>
      </c>
      <c r="BE9" s="13">
        <f>BD9*VLOOKUP('Données projet'!$B$11,Paramètres!$A$1:$I$89,3,0)*VLOOKUP('Données projet'!$B$11,Paramètres!$A$1:$I$89,5,0)</f>
        <v>13.798200000000001</v>
      </c>
      <c r="BF9" s="13">
        <f t="shared" si="37"/>
        <v>4.6848875269339416</v>
      </c>
      <c r="BG9" s="20">
        <f t="shared" si="7"/>
        <v>32.191377442743281</v>
      </c>
      <c r="BH9" s="59">
        <f t="shared" si="8"/>
        <v>296.19137744274326</v>
      </c>
      <c r="BI9" s="59">
        <f ca="1">AVERAGE(OFFSET($BH$3,0,0,'Données projet'!$E$11+1,1))-AVERAGE(OFFSET($H$3,0,0,'Données projet'!$E$11+1,1))</f>
        <v>101.11980571733682</v>
      </c>
      <c r="BJ9" s="59">
        <f t="shared" si="38"/>
        <v>281.76125756530553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0.28199999999999997</v>
      </c>
      <c r="BN9" s="16">
        <f>IF(ISNA(VLOOKUP(A9,'Données projet'!$A$87:$I$107,6,0)),0%,VLOOKUP(A9,'Données projet'!$A$87:$I$107,6,0)*VLOOKUP('Données projet'!$B$11,Paramètres!$A$1:$I$89,7,0))</f>
        <v>0.126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</v>
      </c>
      <c r="BY9" s="12">
        <f>IF('Données projet'!$A$114&gt;35,BY8+BX9-CG8,IF(A9&lt;'Données projet'!$A$114,$BV$205^A9,IF(A9='Données projet'!$A$114,'Données projet'!$B$114,BY8+BX9-CG8)))</f>
        <v>4.7568284600108832</v>
      </c>
      <c r="BZ9" s="13">
        <f>BY9*VLOOKUP('Données projet'!$B$12,Paramètres!$A$1:$I$89,3,0)*VLOOKUP('Données projet'!$B$12,Paramètres!$A$1:$I$89,5,0)</f>
        <v>2.0926239761279879</v>
      </c>
      <c r="CA9" s="13">
        <f t="shared" si="39"/>
        <v>0.88494199783643857</v>
      </c>
      <c r="CB9" s="20">
        <f t="shared" si="10"/>
        <v>5.1859274046547092</v>
      </c>
      <c r="CC9" s="59">
        <f t="shared" si="11"/>
        <v>269.18592740465471</v>
      </c>
      <c r="CD9" s="59">
        <f ca="1">AVERAGE(OFFSET($CC$3,0,0,'Données projet'!$E$12+1,1))-AVERAGE(OFFSET($H$3,0,0,'Données projet'!$E$12+1,1))</f>
        <v>39.093237481371943</v>
      </c>
      <c r="CE9" s="59">
        <f t="shared" si="40"/>
        <v>155.67391182400013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271.54563926139667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>
        <f>VLOOKUP(A10,'Données projet'!$A$35:$I$55,2,0)</f>
        <v>57</v>
      </c>
      <c r="L10" s="12">
        <f>VLOOKUP(A10,'Données projet'!$A$35:$I$55,9,0)</f>
        <v>28</v>
      </c>
      <c r="M10" s="12">
        <f t="array" ref="M10">INDEX(L:L,MIN(IF(ISNUMBER(L10:L206),ROW(L10:L206),"")))</f>
        <v>28</v>
      </c>
      <c r="N10" s="13">
        <f>IF('Données projet'!$A$36&gt;35,N9+M10-V9,IF(A10&lt;'Données projet'!$A$36,$K$205^A10,IF(A10='Données projet'!$A$36,'Données projet'!$B$36,N9+M10-V9)))</f>
        <v>57</v>
      </c>
      <c r="O10" s="13">
        <f>N10*VLOOKUP('Données projet'!$B$9,Paramètres!$A$1:$I$89,3,0)*VLOOKUP('Données projet'!$B$9,Paramètres!$A$1:$I$89,5,0)</f>
        <v>28.987920000000003</v>
      </c>
      <c r="P10" s="13">
        <f t="shared" si="33"/>
        <v>9.0274907867436021</v>
      </c>
      <c r="Q10" s="20">
        <f t="shared" si="2"/>
        <v>66.210173786911767</v>
      </c>
      <c r="R10" s="59">
        <f t="shared" si="0"/>
        <v>331.43239600913398</v>
      </c>
      <c r="S10" s="59">
        <f ca="1">AVERAGE(OFFSET($R$3,0,0,'Données projet'!$E$9+1,1))-AVERAGE(OFFSET($H$3,0,0,'Données projet'!$E$9+1,1))</f>
        <v>108.34735194944619</v>
      </c>
      <c r="T10" s="59">
        <f t="shared" si="34"/>
        <v>301.54114161918221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0.28199999999999997</v>
      </c>
      <c r="X10" s="16">
        <f>IF(ISNA(VLOOKUP(A10,'Données projet'!$A$35:$I$55,6,0)),0%,VLOOKUP(A10,'Données projet'!$A$35:$I$55,6,0)*VLOOKUP('Données projet'!$B$9,Paramètres!$A$1:$I$89,7,0))</f>
        <v>0.126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>
        <f>VLOOKUP(A10,'Données projet'!$A$61:$I$81,2,0)</f>
        <v>55</v>
      </c>
      <c r="AG10" s="12">
        <f>VLOOKUP(A10,'Données projet'!$A$61:$I$81,9,0)</f>
        <v>34</v>
      </c>
      <c r="AH10" s="12">
        <f t="array" ref="AH10">INDEX(AG:AG,MIN(IF(ISNUMBER(AG10:AG206),ROW(AG10:AG206),"")))</f>
        <v>34</v>
      </c>
      <c r="AI10" s="13">
        <f>IF('Données projet'!$A$62&gt;35,AI9+AH10-AQ9,IF(A10&lt;'Données projet'!$A$62,$AF$205^A10,IF(A10='Données projet'!$A$62,'Données projet'!$B$62,AI9+AH10-AQ9)))</f>
        <v>55</v>
      </c>
      <c r="AJ10" s="13">
        <f>AI10*VLOOKUP('Données projet'!$B$10,Paramètres!$A$1:$I$89,3,0)*VLOOKUP('Données projet'!$B$10,Paramètres!$A$1:$I$89,5,0)</f>
        <v>27.970800000000001</v>
      </c>
      <c r="AK10" s="13">
        <f t="shared" si="35"/>
        <v>8.7470277399938787</v>
      </c>
      <c r="AL10" s="20">
        <f t="shared" si="4"/>
        <v>63.950216647155997</v>
      </c>
      <c r="AM10" s="59">
        <f t="shared" si="5"/>
        <v>329.1724388693782</v>
      </c>
      <c r="AN10" s="59">
        <f ca="1">AVERAGE(OFFSET($AM$3,0,0,'Données projet'!$E$10+1,1))-AVERAGE(OFFSET($H$3,0,0,'Données projet'!$E$10+1,1))</f>
        <v>120.41037315808563</v>
      </c>
      <c r="AO10" s="59">
        <f t="shared" si="36"/>
        <v>341.74572221981964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0.28199999999999997</v>
      </c>
      <c r="AS10" s="16">
        <f>IF(ISNA(VLOOKUP(A10,'Données projet'!$A$61:$I$81,6,0)),0%,VLOOKUP(A10,'Données projet'!$A$61:$I$81,6,0)*VLOOKUP('Données projet'!$B$10,Paramètres!$A$1:$I$89,7,0))</f>
        <v>0.126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>
        <f>VLOOKUP(A10,'Données projet'!$A$87:$I$107,2,0)</f>
        <v>57</v>
      </c>
      <c r="BB10" s="12">
        <f>VLOOKUP(A10,'Données projet'!$A$87:$I$107,9,0)</f>
        <v>28</v>
      </c>
      <c r="BC10" s="12">
        <f t="array" ref="BC10">INDEX(BB:BB,MIN(IF(ISNUMBER(BB10:BB206),ROW(BB10:BB206),"")))</f>
        <v>28</v>
      </c>
      <c r="BD10" s="12">
        <f>IF('Données projet'!$A$88&gt;35,BD9+BC10-BL9,IF(A10&lt;'Données projet'!$A$88,$BA$205^A10,IF(A10='Données projet'!$A$88,'Données projet'!$B$88,BD9+BC10-BL9)))</f>
        <v>57</v>
      </c>
      <c r="BE10" s="13">
        <f>BD10*VLOOKUP('Données projet'!$B$11,Paramètres!$A$1:$I$89,3,0)*VLOOKUP('Données projet'!$B$11,Paramètres!$A$1:$I$89,5,0)</f>
        <v>27.1206</v>
      </c>
      <c r="BF10" s="13">
        <f t="shared" si="37"/>
        <v>8.5116806410934629</v>
      </c>
      <c r="BG10" s="20">
        <f t="shared" si="7"/>
        <v>62.05955544990443</v>
      </c>
      <c r="BH10" s="59">
        <f t="shared" si="8"/>
        <v>327.28177767212668</v>
      </c>
      <c r="BI10" s="59">
        <f ca="1">AVERAGE(OFFSET($BH$3,0,0,'Données projet'!$E$11+1,1))-AVERAGE(OFFSET($H$3,0,0,'Données projet'!$E$11+1,1))</f>
        <v>101.11980571733682</v>
      </c>
      <c r="BJ10" s="59">
        <f t="shared" si="38"/>
        <v>281.76125756530553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0.28199999999999997</v>
      </c>
      <c r="BN10" s="16">
        <f>IF(ISNA(VLOOKUP(A10,'Données projet'!$A$87:$I$107,6,0)),0%,VLOOKUP(A10,'Données projet'!$A$87:$I$107,6,0)*VLOOKUP('Données projet'!$B$11,Paramètres!$A$1:$I$89,7,0))</f>
        <v>0.126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</v>
      </c>
      <c r="BY10" s="12">
        <f>IF('Données projet'!$A$114&gt;35,BY9+BX10-CG9,IF(A10&lt;'Données projet'!$A$114,$BV$205^A10,IF(A10='Données projet'!$A$114,'Données projet'!$B$114,BY9+BX10-CG9)))</f>
        <v>6.168843301631763</v>
      </c>
      <c r="BZ10" s="13">
        <f>BY10*VLOOKUP('Données projet'!$B$12,Paramètres!$A$1:$I$89,3,0)*VLOOKUP('Données projet'!$B$12,Paramètres!$A$1:$I$89,5,0)</f>
        <v>2.7137975452538448</v>
      </c>
      <c r="CA10" s="13">
        <f t="shared" si="39"/>
        <v>1.1134253259309503</v>
      </c>
      <c r="CB10" s="20">
        <f t="shared" si="10"/>
        <v>6.6657465006468515</v>
      </c>
      <c r="CC10" s="59">
        <f t="shared" si="11"/>
        <v>271.88796872286906</v>
      </c>
      <c r="CD10" s="59">
        <f ca="1">AVERAGE(OFFSET($CC$3,0,0,'Données projet'!$E$12+1,1))-AVERAGE(OFFSET($H$3,0,0,'Données projet'!$E$12+1,1))</f>
        <v>39.093237481371943</v>
      </c>
      <c r="CE10" s="59">
        <f t="shared" si="40"/>
        <v>155.67391182400013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273.60002985401661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>
        <f>VLOOKUP(A11,'Données projet'!$A$35:$I$55,2,0)</f>
        <v>89</v>
      </c>
      <c r="L11" s="12">
        <f>VLOOKUP(A11,'Données projet'!$A$35:$I$55,9,0)</f>
        <v>32</v>
      </c>
      <c r="M11" s="12">
        <f t="array" ref="M11">INDEX(L:L,MIN(IF(ISNUMBER(L11:L207),ROW(L11:L207),"")))</f>
        <v>32</v>
      </c>
      <c r="N11" s="13">
        <f>IF('Données projet'!$A$36&gt;35,N10+M11-V10,IF(A11&lt;'Données projet'!$A$36,$K$205^A11,IF(A11='Données projet'!$A$36,'Données projet'!$B$36,N10+M11-V10)))</f>
        <v>89</v>
      </c>
      <c r="O11" s="13">
        <f>N11*VLOOKUP('Données projet'!$B$9,Paramètres!$A$1:$I$89,3,0)*VLOOKUP('Données projet'!$B$9,Paramètres!$A$1:$I$89,5,0)</f>
        <v>45.261839999999999</v>
      </c>
      <c r="P11" s="13">
        <f t="shared" si="33"/>
        <v>13.383109805485613</v>
      </c>
      <c r="Q11" s="20">
        <f t="shared" si="2"/>
        <v>102.13995424455409</v>
      </c>
      <c r="R11" s="59">
        <f t="shared" si="0"/>
        <v>368.58439868899853</v>
      </c>
      <c r="S11" s="59">
        <f ca="1">AVERAGE(OFFSET($R$3,0,0,'Données projet'!$E$9+1,1))-AVERAGE(OFFSET($H$3,0,0,'Données projet'!$E$9+1,1))</f>
        <v>108.34735194944619</v>
      </c>
      <c r="T11" s="59">
        <f t="shared" si="34"/>
        <v>301.54114161918221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0.28199999999999997</v>
      </c>
      <c r="X11" s="16">
        <f>IF(ISNA(VLOOKUP(A11,'Données projet'!$A$35:$I$55,6,0)),0%,VLOOKUP(A11,'Données projet'!$A$35:$I$55,6,0)*VLOOKUP('Données projet'!$B$9,Paramètres!$A$1:$I$89,7,0))</f>
        <v>0.126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>
        <f>VLOOKUP(A11,'Données projet'!$A$61:$I$81,2,0)</f>
        <v>91</v>
      </c>
      <c r="AG11" s="12">
        <f>VLOOKUP(A11,'Données projet'!$A$61:$I$81,9,0)</f>
        <v>36</v>
      </c>
      <c r="AH11" s="12">
        <f t="array" ref="AH11">INDEX(AG:AG,MIN(IF(ISNUMBER(AG11:AG207),ROW(AG11:AG207),"")))</f>
        <v>36</v>
      </c>
      <c r="AI11" s="13">
        <f>IF('Données projet'!$A$62&gt;35,AI10+AH11-AQ10,IF(A11&lt;'Données projet'!$A$62,$AF$205^A11,IF(A11='Données projet'!$A$62,'Données projet'!$B$62,AI10+AH11-AQ10)))</f>
        <v>91</v>
      </c>
      <c r="AJ11" s="13">
        <f>AI11*VLOOKUP('Données projet'!$B$10,Paramètres!$A$1:$I$89,3,0)*VLOOKUP('Données projet'!$B$10,Paramètres!$A$1:$I$89,5,0)</f>
        <v>46.278960000000005</v>
      </c>
      <c r="AK11" s="13">
        <f t="shared" si="35"/>
        <v>13.648502563313981</v>
      </c>
      <c r="AL11" s="20">
        <f t="shared" si="4"/>
        <v>104.37366396443853</v>
      </c>
      <c r="AM11" s="59">
        <f t="shared" si="5"/>
        <v>370.81810840888301</v>
      </c>
      <c r="AN11" s="59">
        <f ca="1">AVERAGE(OFFSET($AM$3,0,0,'Données projet'!$E$10+1,1))-AVERAGE(OFFSET($H$3,0,0,'Données projet'!$E$10+1,1))</f>
        <v>120.41037315808563</v>
      </c>
      <c r="AO11" s="59">
        <f t="shared" si="36"/>
        <v>341.74572221981964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0.28199999999999997</v>
      </c>
      <c r="AS11" s="16">
        <f>IF(ISNA(VLOOKUP(A11,'Données projet'!$A$61:$I$81,6,0)),0%,VLOOKUP(A11,'Données projet'!$A$61:$I$81,6,0)*VLOOKUP('Données projet'!$B$10,Paramètres!$A$1:$I$89,7,0))</f>
        <v>0.126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>
        <f>VLOOKUP(A11,'Données projet'!$A$87:$I$107,2,0)</f>
        <v>89</v>
      </c>
      <c r="BB11" s="12">
        <f>VLOOKUP(A11,'Données projet'!$A$87:$I$107,9,0)</f>
        <v>32</v>
      </c>
      <c r="BC11" s="12">
        <f t="array" ref="BC11">INDEX(BB:BB,MIN(IF(ISNUMBER(BB11:BB207),ROW(BB11:BB207),"")))</f>
        <v>32</v>
      </c>
      <c r="BD11" s="12">
        <f>IF('Données projet'!$A$88&gt;35,BD10+BC11-BL10,IF(A11&lt;'Données projet'!$A$88,$BA$205^A11,IF(A11='Données projet'!$A$88,'Données projet'!$B$88,BD10+BC11-BL10)))</f>
        <v>89</v>
      </c>
      <c r="BE11" s="13">
        <f>BD11*VLOOKUP('Données projet'!$B$11,Paramètres!$A$1:$I$89,3,0)*VLOOKUP('Données projet'!$B$11,Paramètres!$A$1:$I$89,5,0)</f>
        <v>42.346200000000003</v>
      </c>
      <c r="BF11" s="13">
        <f t="shared" si="37"/>
        <v>12.618429565860641</v>
      </c>
      <c r="BG11" s="20">
        <f t="shared" si="7"/>
        <v>95.730063160540624</v>
      </c>
      <c r="BH11" s="59">
        <f t="shared" si="8"/>
        <v>362.17450760498508</v>
      </c>
      <c r="BI11" s="59">
        <f ca="1">AVERAGE(OFFSET($BH$3,0,0,'Données projet'!$E$11+1,1))-AVERAGE(OFFSET($H$3,0,0,'Données projet'!$E$11+1,1))</f>
        <v>101.11980571733682</v>
      </c>
      <c r="BJ11" s="59">
        <f t="shared" si="38"/>
        <v>281.76125756530553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0.28199999999999997</v>
      </c>
      <c r="BN11" s="16">
        <f>IF(ISNA(VLOOKUP(A11,'Données projet'!$A$87:$I$107,6,0)),0%,VLOOKUP(A11,'Données projet'!$A$87:$I$107,6,0)*VLOOKUP('Données projet'!$B$11,Paramètres!$A$1:$I$89,7,0))</f>
        <v>0.126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>
        <f>VLOOKUP(A11,'Données projet'!$A$113:$I$133,2,0)</f>
        <v>8</v>
      </c>
      <c r="BW11" s="12">
        <f>VLOOKUP(A11,'Données projet'!$A$113:$I$133,9,0)</f>
        <v>1</v>
      </c>
      <c r="BX11" s="12">
        <f t="array" ref="BX11">INDEX(BW:BW,MIN(IF(ISNUMBER(BW11:BW207),ROW(BW11:BW207),"")))</f>
        <v>1</v>
      </c>
      <c r="BY11" s="12">
        <f>IF('Données projet'!$A$114&gt;35,BY10+BX11-CG10,IF(A11&lt;'Données projet'!$A$114,$BV$205^A11,IF(A11='Données projet'!$A$114,'Données projet'!$B$114,BY10+BX11-CG10)))</f>
        <v>8</v>
      </c>
      <c r="BZ11" s="13">
        <f>BY11*VLOOKUP('Données projet'!$B$12,Paramètres!$A$1:$I$89,3,0)*VLOOKUP('Données projet'!$B$12,Paramètres!$A$1:$I$89,5,0)</f>
        <v>3.5193599999999998</v>
      </c>
      <c r="CA11" s="13">
        <f t="shared" si="39"/>
        <v>1.4009008041830739</v>
      </c>
      <c r="CB11" s="20">
        <f t="shared" si="10"/>
        <v>8.569454233952186</v>
      </c>
      <c r="CC11" s="59">
        <f t="shared" si="11"/>
        <v>275.01389867839663</v>
      </c>
      <c r="CD11" s="59">
        <f ca="1">AVERAGE(OFFSET($CC$3,0,0,'Données projet'!$E$12+1,1))-AVERAGE(OFFSET($H$3,0,0,'Données projet'!$E$12+1,1))</f>
        <v>39.093237481371943</v>
      </c>
      <c r="CE11" s="59">
        <f t="shared" si="40"/>
        <v>155.67391182400013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0.28199999999999997</v>
      </c>
      <c r="CI11" s="16">
        <f>IF(ISNA(VLOOKUP(A11,'Données projet'!$A$113:$I$133,6,0)),0%,VLOOKUP(A11,'Données projet'!$A$113:$I$133,6,0)*VLOOKUP('Données projet'!$B$12,Paramètres!$A$1:$I$89,7,0))</f>
        <v>0.126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275.64709565827621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>
        <f>VLOOKUP(A12,'Données projet'!$A$35:$I$55,2,0)</f>
        <v>120</v>
      </c>
      <c r="L12" s="12">
        <f>VLOOKUP(A12,'Données projet'!$A$35:$I$55,9,0)</f>
        <v>31</v>
      </c>
      <c r="M12" s="12">
        <f t="array" ref="M12">INDEX(L:L,MIN(IF(ISNUMBER(L12:L208),ROW(L12:L208),"")))</f>
        <v>31</v>
      </c>
      <c r="N12" s="13">
        <f>IF('Données projet'!$A$36&gt;35,N11+M12-V11,IF(A12&lt;'Données projet'!$A$36,$K$205^A12,IF(A12='Données projet'!$A$36,'Données projet'!$B$36,N11+M12-V11)))</f>
        <v>120</v>
      </c>
      <c r="O12" s="13">
        <f>N12*VLOOKUP('Données projet'!$B$9,Paramètres!$A$1:$I$89,3,0)*VLOOKUP('Données projet'!$B$9,Paramètres!$A$1:$I$89,5,0)</f>
        <v>61.027200000000008</v>
      </c>
      <c r="P12" s="13">
        <f t="shared" si="33"/>
        <v>17.427720265428167</v>
      </c>
      <c r="Q12" s="20">
        <f t="shared" si="2"/>
        <v>136.64231946228742</v>
      </c>
      <c r="R12" s="59">
        <f t="shared" si="0"/>
        <v>404.30898612895407</v>
      </c>
      <c r="S12" s="59">
        <f ca="1">AVERAGE(OFFSET($R$3,0,0,'Données projet'!$E$9+1,1))-AVERAGE(OFFSET($H$3,0,0,'Données projet'!$E$9+1,1))</f>
        <v>108.34735194944619</v>
      </c>
      <c r="T12" s="59">
        <f t="shared" si="34"/>
        <v>301.54114161918221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0.28199999999999997</v>
      </c>
      <c r="X12" s="16">
        <f>IF(ISNA(VLOOKUP(A12,'Données projet'!$A$35:$I$55,6,0)),0%,VLOOKUP(A12,'Données projet'!$A$35:$I$55,6,0)*VLOOKUP('Données projet'!$B$9,Paramètres!$A$1:$I$89,7,0))</f>
        <v>0.126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>
        <f>VLOOKUP(A12,'Données projet'!$A$61:$I$81,2,0)</f>
        <v>128</v>
      </c>
      <c r="AG12" s="12">
        <f>VLOOKUP(A12,'Données projet'!$A$61:$I$81,9,0)</f>
        <v>37</v>
      </c>
      <c r="AH12" s="12">
        <f t="array" ref="AH12">INDEX(AG:AG,MIN(IF(ISNUMBER(AG12:AG208),ROW(AG12:AG208),"")))</f>
        <v>37</v>
      </c>
      <c r="AI12" s="13">
        <f>IF('Données projet'!$A$62&gt;35,AI11+AH12-AQ11,IF(A12&lt;'Données projet'!$A$62,$AF$205^A12,IF(A12='Données projet'!$A$62,'Données projet'!$B$62,AI11+AH12-AQ11)))</f>
        <v>128</v>
      </c>
      <c r="AJ12" s="13">
        <f>AI12*VLOOKUP('Données projet'!$B$10,Paramètres!$A$1:$I$89,3,0)*VLOOKUP('Données projet'!$B$10,Paramètres!$A$1:$I$89,5,0)</f>
        <v>65.095680000000002</v>
      </c>
      <c r="AK12" s="13">
        <f t="shared" si="35"/>
        <v>18.450441403937198</v>
      </c>
      <c r="AL12" s="20">
        <f t="shared" si="4"/>
        <v>145.50949477852396</v>
      </c>
      <c r="AM12" s="59">
        <f t="shared" si="5"/>
        <v>413.17616144519064</v>
      </c>
      <c r="AN12" s="59">
        <f ca="1">AVERAGE(OFFSET($AM$3,0,0,'Données projet'!$E$10+1,1))-AVERAGE(OFFSET($H$3,0,0,'Données projet'!$E$10+1,1))</f>
        <v>120.41037315808563</v>
      </c>
      <c r="AO12" s="59">
        <f t="shared" si="36"/>
        <v>341.74572221981964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0.28199999999999997</v>
      </c>
      <c r="AS12" s="16">
        <f>IF(ISNA(VLOOKUP(A12,'Données projet'!$A$61:$I$81,6,0)),0%,VLOOKUP(A12,'Données projet'!$A$61:$I$81,6,0)*VLOOKUP('Données projet'!$B$10,Paramètres!$A$1:$I$89,7,0))</f>
        <v>0.126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>
        <f>VLOOKUP(A12,'Données projet'!$A$87:$I$107,2,0)</f>
        <v>120</v>
      </c>
      <c r="BB12" s="12">
        <f>VLOOKUP(A12,'Données projet'!$A$87:$I$107,9,0)</f>
        <v>31</v>
      </c>
      <c r="BC12" s="12">
        <f t="array" ref="BC12">INDEX(BB:BB,MIN(IF(ISNUMBER(BB12:BB208),ROW(BB12:BB208),"")))</f>
        <v>31</v>
      </c>
      <c r="BD12" s="12">
        <f>IF('Données projet'!$A$88&gt;35,BD11+BC12-BL11,IF(A12&lt;'Données projet'!$A$88,$BA$205^A12,IF(A12='Données projet'!$A$88,'Données projet'!$B$88,BD11+BC12-BL11)))</f>
        <v>120</v>
      </c>
      <c r="BE12" s="13">
        <f>BD12*VLOOKUP('Données projet'!$B$11,Paramètres!$A$1:$I$89,3,0)*VLOOKUP('Données projet'!$B$11,Paramètres!$A$1:$I$89,5,0)</f>
        <v>57.096000000000004</v>
      </c>
      <c r="BF12" s="13">
        <f t="shared" si="37"/>
        <v>16.431940248498016</v>
      </c>
      <c r="BG12" s="20">
        <f t="shared" si="7"/>
        <v>128.06116259946739</v>
      </c>
      <c r="BH12" s="59">
        <f t="shared" si="8"/>
        <v>395.72782926613411</v>
      </c>
      <c r="BI12" s="59">
        <f ca="1">AVERAGE(OFFSET($BH$3,0,0,'Données projet'!$E$11+1,1))-AVERAGE(OFFSET($H$3,0,0,'Données projet'!$E$11+1,1))</f>
        <v>101.11980571733682</v>
      </c>
      <c r="BJ12" s="59">
        <f t="shared" si="38"/>
        <v>281.76125756530553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0.28199999999999997</v>
      </c>
      <c r="BN12" s="16">
        <f>IF(ISNA(VLOOKUP(A12,'Données projet'!$A$87:$I$107,6,0)),0%,VLOOKUP(A12,'Données projet'!$A$87:$I$107,6,0)*VLOOKUP('Données projet'!$B$11,Paramètres!$A$1:$I$89,7,0))</f>
        <v>0.126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>
        <f>VLOOKUP(A12,'Données projet'!$A$113:$I$133,2,0)</f>
        <v>29</v>
      </c>
      <c r="BW12" s="12">
        <f>VLOOKUP(A12,'Données projet'!$A$113:$I$133,9,0)</f>
        <v>21</v>
      </c>
      <c r="BX12" s="12">
        <f t="array" ref="BX12">INDEX(BW:BW,MIN(IF(ISNUMBER(BW12:BW208),ROW(BW12:BW208),"")))</f>
        <v>21</v>
      </c>
      <c r="BY12" s="12">
        <f>IF('Données projet'!$A$114&gt;35,BY11+BX12-CG11,IF(A12&lt;'Données projet'!$A$114,$BV$205^A12,IF(A12='Données projet'!$A$114,'Données projet'!$B$114,BY11+BX12-CG11)))</f>
        <v>29</v>
      </c>
      <c r="BZ12" s="13">
        <f>BY12*VLOOKUP('Données projet'!$B$12,Paramètres!$A$1:$I$89,3,0)*VLOOKUP('Données projet'!$B$12,Paramètres!$A$1:$I$89,5,0)</f>
        <v>12.757679999999999</v>
      </c>
      <c r="CA12" s="13">
        <f t="shared" si="39"/>
        <v>4.3713133880411448</v>
      </c>
      <c r="CB12" s="20">
        <f t="shared" si="10"/>
        <v>29.832996817504995</v>
      </c>
      <c r="CC12" s="59">
        <f t="shared" si="11"/>
        <v>297.49966348417166</v>
      </c>
      <c r="CD12" s="59">
        <f ca="1">AVERAGE(OFFSET($CC$3,0,0,'Données projet'!$E$12+1,1))-AVERAGE(OFFSET($H$3,0,0,'Données projet'!$E$12+1,1))</f>
        <v>39.093237481371943</v>
      </c>
      <c r="CE12" s="59">
        <f t="shared" si="40"/>
        <v>155.67391182400013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0.28199999999999997</v>
      </c>
      <c r="CI12" s="16">
        <f>IF(ISNA(VLOOKUP(A12,'Données projet'!$A$113:$I$133,6,0)),0%,VLOOKUP(A12,'Données projet'!$A$113:$I$133,6,0)*VLOOKUP('Données projet'!$B$12,Paramètres!$A$1:$I$89,7,0))</f>
        <v>0.126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277.68774337881695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151</v>
      </c>
      <c r="L13" s="12">
        <f>VLOOKUP(A13,'Données projet'!$A$35:$I$55,9,0)</f>
        <v>31</v>
      </c>
      <c r="M13" s="12">
        <f t="array" ref="M13">INDEX(L:L,MIN(IF(ISNUMBER(L13:L209),ROW(L13:L209),"")))</f>
        <v>31</v>
      </c>
      <c r="N13" s="13">
        <f>IF('Données projet'!$A$36&gt;35,N12+M13-V12,IF(A13&lt;'Données projet'!$A$36,$K$205^A13,IF(A13='Données projet'!$A$36,'Données projet'!$B$36,N12+M13-V12)))</f>
        <v>151</v>
      </c>
      <c r="O13" s="13">
        <f>N13*VLOOKUP('Données projet'!$B$9,Paramètres!$A$1:$I$89,3,0)*VLOOKUP('Données projet'!$B$9,Paramètres!$A$1:$I$89,5,0)</f>
        <v>76.792559999999995</v>
      </c>
      <c r="P13" s="13">
        <f t="shared" si="33"/>
        <v>21.351090531806321</v>
      </c>
      <c r="Q13" s="20">
        <f t="shared" si="2"/>
        <v>170.93352467622933</v>
      </c>
      <c r="R13" s="59">
        <f t="shared" si="0"/>
        <v>439.82241356511815</v>
      </c>
      <c r="S13" s="59">
        <f ca="1">AVERAGE(OFFSET($R$3,0,0,'Données projet'!$E$9+1,1))-AVERAGE(OFFSET($H$3,0,0,'Données projet'!$E$9+1,1))</f>
        <v>108.34735194944619</v>
      </c>
      <c r="T13" s="59">
        <f t="shared" si="34"/>
        <v>301.54114161918221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0.28199999999999997</v>
      </c>
      <c r="X13" s="16">
        <f>IF(ISNA(VLOOKUP(A13,'Données projet'!$A$35:$I$55,6,0)),0%,VLOOKUP(A13,'Données projet'!$A$35:$I$55,6,0)*VLOOKUP('Données projet'!$B$9,Paramètres!$A$1:$I$89,7,0))</f>
        <v>0.126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167</v>
      </c>
      <c r="AG13" s="12">
        <f>VLOOKUP(A13,'Données projet'!$A$61:$I$81,9,0)</f>
        <v>39</v>
      </c>
      <c r="AH13" s="12">
        <f t="array" ref="AH13">INDEX(AG:AG,MIN(IF(ISNUMBER(AG13:AG209),ROW(AG13:AG209),"")))</f>
        <v>39</v>
      </c>
      <c r="AI13" s="13">
        <f>IF('Données projet'!$A$62&gt;35,AI12+AH13-AQ12,IF(A13&lt;'Données projet'!$A$62,$AF$205^A13,IF(A13='Données projet'!$A$62,'Données projet'!$B$62,AI12+AH13-AQ12)))</f>
        <v>167</v>
      </c>
      <c r="AJ13" s="13">
        <f>AI13*VLOOKUP('Données projet'!$B$10,Paramètres!$A$1:$I$89,3,0)*VLOOKUP('Données projet'!$B$10,Paramètres!$A$1:$I$89,5,0)</f>
        <v>84.929519999999997</v>
      </c>
      <c r="AK13" s="13">
        <f t="shared" si="35"/>
        <v>23.338250945554787</v>
      </c>
      <c r="AL13" s="20">
        <f t="shared" si="4"/>
        <v>188.56636773017456</v>
      </c>
      <c r="AM13" s="59">
        <f t="shared" si="5"/>
        <v>457.45525661906345</v>
      </c>
      <c r="AN13" s="59">
        <f ca="1">AVERAGE(OFFSET($AM$3,0,0,'Données projet'!$E$10+1,1))-AVERAGE(OFFSET($H$3,0,0,'Données projet'!$E$10+1,1))</f>
        <v>120.41037315808563</v>
      </c>
      <c r="AO13" s="59">
        <f t="shared" si="36"/>
        <v>341.74572221981964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0.28199999999999997</v>
      </c>
      <c r="AS13" s="16">
        <f>IF(ISNA(VLOOKUP(A13,'Données projet'!$A$61:$I$81,6,0)),0%,VLOOKUP(A13,'Données projet'!$A$61:$I$81,6,0)*VLOOKUP('Données projet'!$B$10,Paramètres!$A$1:$I$89,7,0))</f>
        <v>0.126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151</v>
      </c>
      <c r="BB13" s="12">
        <f>VLOOKUP(A13,'Données projet'!$A$87:$I$107,9,0)</f>
        <v>31</v>
      </c>
      <c r="BC13" s="12">
        <f t="array" ref="BC13">INDEX(BB:BB,MIN(IF(ISNUMBER(BB13:BB209),ROW(BB13:BB209),"")))</f>
        <v>31</v>
      </c>
      <c r="BD13" s="12">
        <f>IF('Données projet'!$A$88&gt;35,BD12+BC13-BL12,IF(A13&lt;'Données projet'!$A$88,$BA$205^A13,IF(A13='Données projet'!$A$88,'Données projet'!$B$88,BD12+BC13-BL12)))</f>
        <v>151</v>
      </c>
      <c r="BE13" s="13">
        <f>BD13*VLOOKUP('Données projet'!$B$11,Paramètres!$A$1:$I$89,3,0)*VLOOKUP('Données projet'!$B$11,Paramètres!$A$1:$I$89,5,0)</f>
        <v>71.845799999999997</v>
      </c>
      <c r="BF13" s="13">
        <f t="shared" si="37"/>
        <v>20.131138124524721</v>
      </c>
      <c r="BG13" s="20">
        <f t="shared" si="7"/>
        <v>160.1931672335472</v>
      </c>
      <c r="BH13" s="59">
        <f t="shared" si="8"/>
        <v>429.08205612243603</v>
      </c>
      <c r="BI13" s="59">
        <f ca="1">AVERAGE(OFFSET($BH$3,0,0,'Données projet'!$E$11+1,1))-AVERAGE(OFFSET($H$3,0,0,'Données projet'!$E$11+1,1))</f>
        <v>101.11980571733682</v>
      </c>
      <c r="BJ13" s="59">
        <f t="shared" si="38"/>
        <v>281.76125756530553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0.28199999999999997</v>
      </c>
      <c r="BN13" s="16">
        <f>IF(ISNA(VLOOKUP(A13,'Données projet'!$A$87:$I$107,6,0)),0%,VLOOKUP(A13,'Données projet'!$A$87:$I$107,6,0)*VLOOKUP('Données projet'!$B$11,Paramètres!$A$1:$I$89,7,0))</f>
        <v>0.126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52</v>
      </c>
      <c r="BW13" s="12">
        <f>VLOOKUP(A13,'Données projet'!$A$113:$I$133,9,0)</f>
        <v>23</v>
      </c>
      <c r="BX13" s="12">
        <f t="array" ref="BX13">INDEX(BW:BW,MIN(IF(ISNUMBER(BW13:BW209),ROW(BW13:BW209),"")))</f>
        <v>23</v>
      </c>
      <c r="BY13" s="12">
        <f>IF('Données projet'!$A$114&gt;35,BY12+BX13-CG12,IF(A13&lt;'Données projet'!$A$114,$BV$205^A13,IF(A13='Données projet'!$A$114,'Données projet'!$B$114,BY12+BX13-CG12)))</f>
        <v>52</v>
      </c>
      <c r="BZ13" s="13">
        <f>BY13*VLOOKUP('Données projet'!$B$12,Paramètres!$A$1:$I$89,3,0)*VLOOKUP('Données projet'!$B$12,Paramètres!$A$1:$I$89,5,0)</f>
        <v>22.875839999999997</v>
      </c>
      <c r="CA13" s="13">
        <f t="shared" si="39"/>
        <v>7.3231448847805867</v>
      </c>
      <c r="CB13" s="20">
        <f t="shared" si="10"/>
        <v>52.596565340992839</v>
      </c>
      <c r="CC13" s="59">
        <f t="shared" si="11"/>
        <v>321.48545422988173</v>
      </c>
      <c r="CD13" s="59">
        <f ca="1">AVERAGE(OFFSET($CC$3,0,0,'Données projet'!$E$12+1,1))-AVERAGE(OFFSET($H$3,0,0,'Données projet'!$E$12+1,1))</f>
        <v>39.093237481371943</v>
      </c>
      <c r="CE13" s="59">
        <f t="shared" si="40"/>
        <v>155.67391182400013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0.28199999999999997</v>
      </c>
      <c r="CI13" s="16">
        <f>IF(ISNA(VLOOKUP(A13,'Données projet'!$A$113:$I$133,6,0)),0%,VLOOKUP(A13,'Données projet'!$A$113:$I$133,6,0)*VLOOKUP('Données projet'!$B$12,Paramètres!$A$1:$I$89,7,0))</f>
        <v>0.126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279.72268788563707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>
        <f>VLOOKUP(A14,'Données projet'!$A$35:$I$55,2,0)</f>
        <v>183</v>
      </c>
      <c r="L14" s="12">
        <f>VLOOKUP(A14,'Données projet'!$A$35:$I$55,9,0)</f>
        <v>32</v>
      </c>
      <c r="M14" s="12">
        <f t="array" ref="M14">INDEX(L:L,MIN(IF(ISNUMBER(L14:L210),ROW(L14:L210),"")))</f>
        <v>32</v>
      </c>
      <c r="N14" s="13">
        <f>IF('Données projet'!$A$36&gt;35,N13+M14-V13,IF(A14&lt;'Données projet'!$A$36,$K$205^A14,IF(A14='Données projet'!$A$36,'Données projet'!$B$36,N13+M14-V13)))</f>
        <v>183</v>
      </c>
      <c r="O14" s="13">
        <f>N14*VLOOKUP('Données projet'!$B$9,Paramètres!$A$1:$I$89,3,0)*VLOOKUP('Données projet'!$B$9,Paramètres!$A$1:$I$89,5,0)</f>
        <v>93.066479999999999</v>
      </c>
      <c r="P14" s="13">
        <f t="shared" si="33"/>
        <v>25.303337853109593</v>
      </c>
      <c r="Q14" s="20">
        <f t="shared" si="2"/>
        <v>206.16076609416587</v>
      </c>
      <c r="R14" s="59">
        <f t="shared" si="0"/>
        <v>476.27187720527701</v>
      </c>
      <c r="S14" s="59">
        <f ca="1">AVERAGE(OFFSET($R$3,0,0,'Données projet'!$E$9+1,1))-AVERAGE(OFFSET($H$3,0,0,'Données projet'!$E$9+1,1))</f>
        <v>108.34735194944619</v>
      </c>
      <c r="T14" s="59">
        <f t="shared" si="34"/>
        <v>301.54114161918221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0.28199999999999997</v>
      </c>
      <c r="X14" s="16">
        <f>IF(ISNA(VLOOKUP(A14,'Données projet'!$A$35:$I$55,6,0)),0%,VLOOKUP(A14,'Données projet'!$A$35:$I$55,6,0)*VLOOKUP('Données projet'!$B$9,Paramètres!$A$1:$I$89,7,0))</f>
        <v>0.126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>
        <f>VLOOKUP(A14,'Données projet'!$A$61:$I$81,2,0)</f>
        <v>201</v>
      </c>
      <c r="AG14" s="12">
        <f>VLOOKUP(A14,'Données projet'!$A$61:$I$81,9,0)</f>
        <v>34</v>
      </c>
      <c r="AH14" s="12">
        <f t="array" ref="AH14">INDEX(AG:AG,MIN(IF(ISNUMBER(AG14:AG210),ROW(AG14:AG210),"")))</f>
        <v>34</v>
      </c>
      <c r="AI14" s="13">
        <f>IF('Données projet'!$A$62&gt;35,AI13+AH14-AQ13,IF(A14&lt;'Données projet'!$A$62,$AF$205^A14,IF(A14='Données projet'!$A$62,'Données projet'!$B$62,AI13+AH14-AQ13)))</f>
        <v>201</v>
      </c>
      <c r="AJ14" s="13">
        <f>AI14*VLOOKUP('Données projet'!$B$10,Paramètres!$A$1:$I$89,3,0)*VLOOKUP('Données projet'!$B$10,Paramètres!$A$1:$I$89,5,0)</f>
        <v>102.22055999999999</v>
      </c>
      <c r="AK14" s="13">
        <f t="shared" si="35"/>
        <v>27.490337247119772</v>
      </c>
      <c r="AL14" s="20">
        <f t="shared" si="4"/>
        <v>225.91314603873357</v>
      </c>
      <c r="AM14" s="59">
        <f t="shared" si="5"/>
        <v>496.02425714984474</v>
      </c>
      <c r="AN14" s="59">
        <f ca="1">AVERAGE(OFFSET($AM$3,0,0,'Données projet'!$E$10+1,1))-AVERAGE(OFFSET($H$3,0,0,'Données projet'!$E$10+1,1))</f>
        <v>120.41037315808563</v>
      </c>
      <c r="AO14" s="59">
        <f t="shared" si="36"/>
        <v>341.74572221981964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0.28199999999999997</v>
      </c>
      <c r="AS14" s="16">
        <f>IF(ISNA(VLOOKUP(A14,'Données projet'!$A$61:$I$81,6,0)),0%,VLOOKUP(A14,'Données projet'!$A$61:$I$81,6,0)*VLOOKUP('Données projet'!$B$10,Paramètres!$A$1:$I$89,7,0))</f>
        <v>0.126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>
        <f>VLOOKUP(A14,'Données projet'!$A$87:$I$107,2,0)</f>
        <v>183</v>
      </c>
      <c r="BB14" s="12">
        <f>VLOOKUP(A14,'Données projet'!$A$87:$I$107,9,0)</f>
        <v>32</v>
      </c>
      <c r="BC14" s="12">
        <f t="array" ref="BC14">INDEX(BB:BB,MIN(IF(ISNUMBER(BB14:BB210),ROW(BB14:BB210),"")))</f>
        <v>32</v>
      </c>
      <c r="BD14" s="12">
        <f>IF('Données projet'!$A$88&gt;35,BD13+BC14-BL13,IF(A14&lt;'Données projet'!$A$88,$BA$205^A14,IF(A14='Données projet'!$A$88,'Données projet'!$B$88,BD13+BC14-BL13)))</f>
        <v>183</v>
      </c>
      <c r="BE14" s="13">
        <f>BD14*VLOOKUP('Données projet'!$B$11,Paramètres!$A$1:$I$89,3,0)*VLOOKUP('Données projet'!$B$11,Paramètres!$A$1:$I$89,5,0)</f>
        <v>87.071399999999997</v>
      </c>
      <c r="BF14" s="13">
        <f t="shared" si="37"/>
        <v>23.857563086702399</v>
      </c>
      <c r="BG14" s="20">
        <f t="shared" si="7"/>
        <v>193.20127737600669</v>
      </c>
      <c r="BH14" s="59">
        <f t="shared" si="8"/>
        <v>463.3123884871178</v>
      </c>
      <c r="BI14" s="59">
        <f ca="1">AVERAGE(OFFSET($BH$3,0,0,'Données projet'!$E$11+1,1))-AVERAGE(OFFSET($H$3,0,0,'Données projet'!$E$11+1,1))</f>
        <v>101.11980571733682</v>
      </c>
      <c r="BJ14" s="59">
        <f t="shared" si="38"/>
        <v>281.76125756530553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0.28199999999999997</v>
      </c>
      <c r="BN14" s="16">
        <f>IF(ISNA(VLOOKUP(A14,'Données projet'!$A$87:$I$107,6,0)),0%,VLOOKUP(A14,'Données projet'!$A$87:$I$107,6,0)*VLOOKUP('Données projet'!$B$11,Paramètres!$A$1:$I$89,7,0))</f>
        <v>0.126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>
        <f>VLOOKUP(A14,'Données projet'!$A$113:$I$133,2,0)</f>
        <v>76</v>
      </c>
      <c r="BW14" s="12">
        <f>VLOOKUP(A14,'Données projet'!$A$113:$I$133,9,0)</f>
        <v>24</v>
      </c>
      <c r="BX14" s="12">
        <f t="array" ref="BX14">INDEX(BW:BW,MIN(IF(ISNUMBER(BW14:BW210),ROW(BW14:BW210),"")))</f>
        <v>24</v>
      </c>
      <c r="BY14" s="12">
        <f>IF('Données projet'!$A$114&gt;35,BY13+BX14-CG13,IF(A14&lt;'Données projet'!$A$114,$BV$205^A14,IF(A14='Données projet'!$A$114,'Données projet'!$B$114,BY13+BX14-CG13)))</f>
        <v>76</v>
      </c>
      <c r="BZ14" s="13">
        <f>BY14*VLOOKUP('Données projet'!$B$12,Paramètres!$A$1:$I$89,3,0)*VLOOKUP('Données projet'!$B$12,Paramètres!$A$1:$I$89,5,0)</f>
        <v>33.433920000000001</v>
      </c>
      <c r="CA14" s="13">
        <f t="shared" si="39"/>
        <v>10.240566030666143</v>
      </c>
      <c r="CB14" s="20">
        <f t="shared" si="10"/>
        <v>76.066396503410189</v>
      </c>
      <c r="CC14" s="59">
        <f t="shared" si="11"/>
        <v>346.17750761452135</v>
      </c>
      <c r="CD14" s="59">
        <f ca="1">AVERAGE(OFFSET($CC$3,0,0,'Données projet'!$E$12+1,1))-AVERAGE(OFFSET($H$3,0,0,'Données projet'!$E$12+1,1))</f>
        <v>39.093237481371943</v>
      </c>
      <c r="CE14" s="59">
        <f t="shared" si="40"/>
        <v>155.67391182400013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0.28199999999999997</v>
      </c>
      <c r="CI14" s="16">
        <f>IF(ISNA(VLOOKUP(A14,'Données projet'!$A$113:$I$133,6,0)),0%,VLOOKUP(A14,'Données projet'!$A$113:$I$133,6,0)*VLOOKUP('Données projet'!$B$12,Paramètres!$A$1:$I$89,7,0))</f>
        <v>0.126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281.75250661735487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212</v>
      </c>
      <c r="L15" s="12">
        <f>VLOOKUP(A15,'Données projet'!$A$35:$I$55,9,0)</f>
        <v>29</v>
      </c>
      <c r="M15" s="12">
        <f t="array" ref="M15">INDEX(L:L,MIN(IF(ISNUMBER(L15:L211),ROW(L15:L211),"")))</f>
        <v>29</v>
      </c>
      <c r="N15" s="13">
        <f>IF('Données projet'!$A$36&gt;35,N14+M15-V14,IF(A15&lt;'Données projet'!$A$36,$K$205^A15,IF(A15='Données projet'!$A$36,'Données projet'!$B$36,N14+M15-V14)))</f>
        <v>212</v>
      </c>
      <c r="O15" s="13">
        <f>N15*VLOOKUP('Données projet'!$B$9,Paramètres!$A$1:$I$89,3,0)*VLOOKUP('Données projet'!$B$9,Paramètres!$A$1:$I$89,5,0)</f>
        <v>107.81472000000002</v>
      </c>
      <c r="P15" s="13">
        <f t="shared" si="33"/>
        <v>28.815515814589094</v>
      </c>
      <c r="Q15" s="20">
        <f t="shared" si="2"/>
        <v>237.96432737707607</v>
      </c>
      <c r="R15" s="59">
        <f t="shared" si="0"/>
        <v>509.29766071040939</v>
      </c>
      <c r="S15" s="59">
        <f ca="1">AVERAGE(OFFSET($R$3,0,0,'Données projet'!$E$9+1,1))-AVERAGE(OFFSET($H$3,0,0,'Données projet'!$E$9+1,1))</f>
        <v>108.34735194944619</v>
      </c>
      <c r="T15" s="59">
        <f t="shared" si="34"/>
        <v>301.54114161918221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0.28199999999999997</v>
      </c>
      <c r="X15" s="16">
        <f>IF(ISNA(VLOOKUP(A15,'Données projet'!$A$35:$I$55,6,0)),0%,VLOOKUP(A15,'Données projet'!$A$35:$I$55,6,0)*VLOOKUP('Données projet'!$B$9,Paramètres!$A$1:$I$89,7,0))</f>
        <v>0.126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>
        <f>VLOOKUP(A15,'Données projet'!$A$61:$I$81,2,0)</f>
        <v>235</v>
      </c>
      <c r="AG15" s="12">
        <f>VLOOKUP(A15,'Données projet'!$A$61:$I$81,9,0)</f>
        <v>34</v>
      </c>
      <c r="AH15" s="12">
        <f t="array" ref="AH15">INDEX(AG:AG,MIN(IF(ISNUMBER(AG15:AG211),ROW(AG15:AG211),"")))</f>
        <v>34</v>
      </c>
      <c r="AI15" s="13">
        <f>IF('Données projet'!$A$62&gt;35,AI14+AH15-AQ14,IF(A15&lt;'Données projet'!$A$62,$AF$205^A15,IF(A15='Données projet'!$A$62,'Données projet'!$B$62,AI14+AH15-AQ14)))</f>
        <v>235</v>
      </c>
      <c r="AJ15" s="13">
        <f>AI15*VLOOKUP('Données projet'!$B$10,Paramètres!$A$1:$I$89,3,0)*VLOOKUP('Données projet'!$B$10,Paramètres!$A$1:$I$89,5,0)</f>
        <v>119.5116</v>
      </c>
      <c r="AK15" s="13">
        <f t="shared" si="35"/>
        <v>31.561060990985474</v>
      </c>
      <c r="AL15" s="20">
        <f t="shared" si="4"/>
        <v>263.11821789263303</v>
      </c>
      <c r="AM15" s="59">
        <f t="shared" si="5"/>
        <v>534.45155122596634</v>
      </c>
      <c r="AN15" s="59">
        <f ca="1">AVERAGE(OFFSET($AM$3,0,0,'Données projet'!$E$10+1,1))-AVERAGE(OFFSET($H$3,0,0,'Données projet'!$E$10+1,1))</f>
        <v>120.41037315808563</v>
      </c>
      <c r="AO15" s="59">
        <f t="shared" si="36"/>
        <v>341.74572221981964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0.28199999999999997</v>
      </c>
      <c r="AS15" s="16">
        <f>IF(ISNA(VLOOKUP(A15,'Données projet'!$A$61:$I$81,6,0)),0%,VLOOKUP(A15,'Données projet'!$A$61:$I$81,6,0)*VLOOKUP('Données projet'!$B$10,Paramètres!$A$1:$I$89,7,0))</f>
        <v>0.126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>
        <f>VLOOKUP(A15,'Données projet'!$A$87:$I$107,2,0)</f>
        <v>212</v>
      </c>
      <c r="BB15" s="12">
        <f>VLOOKUP(A15,'Données projet'!$A$87:$I$107,9,0)</f>
        <v>29</v>
      </c>
      <c r="BC15" s="12">
        <f t="array" ref="BC15">INDEX(BB:BB,MIN(IF(ISNUMBER(BB15:BB211),ROW(BB15:BB211),"")))</f>
        <v>29</v>
      </c>
      <c r="BD15" s="12">
        <f>IF('Données projet'!$A$88&gt;35,BD14+BC15-BL14,IF(A15&lt;'Données projet'!$A$88,$BA$205^A15,IF(A15='Données projet'!$A$88,'Données projet'!$B$88,BD14+BC15-BL14)))</f>
        <v>212</v>
      </c>
      <c r="BE15" s="13">
        <f>BD15*VLOOKUP('Données projet'!$B$11,Paramètres!$A$1:$I$89,3,0)*VLOOKUP('Données projet'!$B$11,Paramètres!$A$1:$I$89,5,0)</f>
        <v>100.86959999999999</v>
      </c>
      <c r="BF15" s="13">
        <f t="shared" si="37"/>
        <v>27.169063244276522</v>
      </c>
      <c r="BG15" s="20">
        <f t="shared" si="7"/>
        <v>223.00067181711492</v>
      </c>
      <c r="BH15" s="59">
        <f t="shared" si="8"/>
        <v>494.33400515044821</v>
      </c>
      <c r="BI15" s="59">
        <f ca="1">AVERAGE(OFFSET($BH$3,0,0,'Données projet'!$E$11+1,1))-AVERAGE(OFFSET($H$3,0,0,'Données projet'!$E$11+1,1))</f>
        <v>101.11980571733682</v>
      </c>
      <c r="BJ15" s="59">
        <f t="shared" si="38"/>
        <v>281.76125756530553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0.28199999999999997</v>
      </c>
      <c r="BN15" s="16">
        <f>IF(ISNA(VLOOKUP(A15,'Données projet'!$A$87:$I$107,6,0)),0%,VLOOKUP(A15,'Données projet'!$A$87:$I$107,6,0)*VLOOKUP('Données projet'!$B$11,Paramètres!$A$1:$I$89,7,0))</f>
        <v>0.126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>
        <f>VLOOKUP(A15,'Données projet'!$A$113:$I$133,2,0)</f>
        <v>102</v>
      </c>
      <c r="BW15" s="12">
        <f>VLOOKUP(A15,'Données projet'!$A$113:$I$133,9,0)</f>
        <v>26</v>
      </c>
      <c r="BX15" s="12">
        <f t="array" ref="BX15">INDEX(BW:BW,MIN(IF(ISNUMBER(BW15:BW211),ROW(BW15:BW211),"")))</f>
        <v>26</v>
      </c>
      <c r="BY15" s="12">
        <f>IF('Données projet'!$A$114&gt;35,BY14+BX15-CG14,IF(A15&lt;'Données projet'!$A$114,$BV$205^A15,IF(A15='Données projet'!$A$114,'Données projet'!$B$114,BY14+BX15-CG14)))</f>
        <v>102</v>
      </c>
      <c r="BZ15" s="13">
        <f>BY15*VLOOKUP('Données projet'!$B$12,Paramètres!$A$1:$I$89,3,0)*VLOOKUP('Données projet'!$B$12,Paramètres!$A$1:$I$89,5,0)</f>
        <v>44.871839999999992</v>
      </c>
      <c r="CA15" s="13">
        <f t="shared" si="39"/>
        <v>13.281165355306836</v>
      </c>
      <c r="CB15" s="20">
        <f t="shared" si="10"/>
        <v>101.28315099382606</v>
      </c>
      <c r="CC15" s="59">
        <f t="shared" si="11"/>
        <v>372.61648432715936</v>
      </c>
      <c r="CD15" s="59">
        <f ca="1">AVERAGE(OFFSET($CC$3,0,0,'Données projet'!$E$12+1,1))-AVERAGE(OFFSET($H$3,0,0,'Données projet'!$E$12+1,1))</f>
        <v>39.093237481371943</v>
      </c>
      <c r="CE15" s="59">
        <f t="shared" si="40"/>
        <v>155.67391182400013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0.28199999999999997</v>
      </c>
      <c r="CI15" s="16">
        <f>IF(ISNA(VLOOKUP(A15,'Données projet'!$A$113:$I$133,6,0)),0%,VLOOKUP(A15,'Données projet'!$A$113:$I$133,6,0)*VLOOKUP('Données projet'!$B$12,Paramètres!$A$1:$I$89,7,0))</f>
        <v>0.126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283.77767528482127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>
        <f>VLOOKUP(A16,'Données projet'!$A$35:$I$55,2,0)</f>
        <v>238</v>
      </c>
      <c r="L16" s="12">
        <f>VLOOKUP(A16,'Données projet'!$A$35:$I$55,9,0)</f>
        <v>26</v>
      </c>
      <c r="M16" s="12">
        <f t="array" ref="M16">INDEX(L:L,MIN(IF(ISNUMBER(L16:L212),ROW(L16:L212),"")))</f>
        <v>26</v>
      </c>
      <c r="N16" s="13">
        <f>IF('Données projet'!$A$36&gt;35,N15+M16-V15,IF(A16&lt;'Données projet'!$A$36,$K$205^A16,IF(A16='Données projet'!$A$36,'Données projet'!$B$36,N15+M16-V15)))</f>
        <v>238</v>
      </c>
      <c r="O16" s="13">
        <f>N16*VLOOKUP('Données projet'!$B$9,Paramètres!$A$1:$I$89,3,0)*VLOOKUP('Données projet'!$B$9,Paramètres!$A$1:$I$89,5,0)</f>
        <v>121.03728000000001</v>
      </c>
      <c r="P16" s="13">
        <f t="shared" si="33"/>
        <v>31.916806500180098</v>
      </c>
      <c r="Q16" s="20">
        <f t="shared" si="2"/>
        <v>266.39503398781363</v>
      </c>
      <c r="R16" s="59">
        <f t="shared" si="0"/>
        <v>538.95058954336923</v>
      </c>
      <c r="S16" s="59">
        <f ca="1">AVERAGE(OFFSET($R$3,0,0,'Données projet'!$E$9+1,1))-AVERAGE(OFFSET($H$3,0,0,'Données projet'!$E$9+1,1))</f>
        <v>108.34735194944619</v>
      </c>
      <c r="T16" s="59">
        <f t="shared" si="34"/>
        <v>301.54114161918221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0.28199999999999997</v>
      </c>
      <c r="X16" s="16">
        <f>IF(ISNA(VLOOKUP(A16,'Données projet'!$A$35:$I$55,6,0)),0%,VLOOKUP(A16,'Données projet'!$A$35:$I$55,6,0)*VLOOKUP('Données projet'!$B$9,Paramètres!$A$1:$I$89,7,0))</f>
        <v>0.126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>
        <f>VLOOKUP(A16,'Données projet'!$A$61:$I$81,2,0)</f>
        <v>266</v>
      </c>
      <c r="AG16" s="12">
        <f>VLOOKUP(A16,'Données projet'!$A$61:$I$81,9,0)</f>
        <v>31</v>
      </c>
      <c r="AH16" s="12">
        <f t="array" ref="AH16">INDEX(AG:AG,MIN(IF(ISNUMBER(AG16:AG212),ROW(AG16:AG212),"")))</f>
        <v>31</v>
      </c>
      <c r="AI16" s="13">
        <f>IF('Données projet'!$A$62&gt;35,AI15+AH16-AQ15,IF(A16&lt;'Données projet'!$A$62,$AF$205^A16,IF(A16='Données projet'!$A$62,'Données projet'!$B$62,AI15+AH16-AQ15)))</f>
        <v>266</v>
      </c>
      <c r="AJ16" s="13">
        <f>AI16*VLOOKUP('Données projet'!$B$10,Paramètres!$A$1:$I$89,3,0)*VLOOKUP('Données projet'!$B$10,Paramètres!$A$1:$I$89,5,0)</f>
        <v>135.27696000000003</v>
      </c>
      <c r="AK16" s="13">
        <f t="shared" si="35"/>
        <v>35.212871795631408</v>
      </c>
      <c r="AL16" s="20">
        <f t="shared" si="4"/>
        <v>296.93645704405805</v>
      </c>
      <c r="AM16" s="59">
        <f t="shared" si="5"/>
        <v>569.49201259961364</v>
      </c>
      <c r="AN16" s="59">
        <f ca="1">AVERAGE(OFFSET($AM$3,0,0,'Données projet'!$E$10+1,1))-AVERAGE(OFFSET($H$3,0,0,'Données projet'!$E$10+1,1))</f>
        <v>120.41037315808563</v>
      </c>
      <c r="AO16" s="59">
        <f t="shared" si="36"/>
        <v>341.74572221981964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0.28199999999999997</v>
      </c>
      <c r="AS16" s="16">
        <f>IF(ISNA(VLOOKUP(A16,'Données projet'!$A$61:$I$81,6,0)),0%,VLOOKUP(A16,'Données projet'!$A$61:$I$81,6,0)*VLOOKUP('Données projet'!$B$10,Paramètres!$A$1:$I$89,7,0))</f>
        <v>0.126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>
        <f>VLOOKUP(A16,'Données projet'!$A$87:$I$107,2,0)</f>
        <v>238</v>
      </c>
      <c r="BB16" s="12">
        <f>VLOOKUP(A16,'Données projet'!$A$87:$I$107,9,0)</f>
        <v>26</v>
      </c>
      <c r="BC16" s="12">
        <f t="array" ref="BC16">INDEX(BB:BB,MIN(IF(ISNUMBER(BB16:BB212),ROW(BB16:BB212),"")))</f>
        <v>26</v>
      </c>
      <c r="BD16" s="12">
        <f>IF('Données projet'!$A$88&gt;35,BD15+BC16-BL15,IF(A16&lt;'Données projet'!$A$88,$BA$205^A16,IF(A16='Données projet'!$A$88,'Données projet'!$B$88,BD15+BC16-BL15)))</f>
        <v>238</v>
      </c>
      <c r="BE16" s="13">
        <f>BD16*VLOOKUP('Données projet'!$B$11,Paramètres!$A$1:$I$89,3,0)*VLOOKUP('Données projet'!$B$11,Paramètres!$A$1:$I$89,5,0)</f>
        <v>113.24040000000001</v>
      </c>
      <c r="BF16" s="13">
        <f t="shared" si="37"/>
        <v>30.093153283749206</v>
      </c>
      <c r="BG16" s="20">
        <f t="shared" si="7"/>
        <v>249.63927196919656</v>
      </c>
      <c r="BH16" s="59">
        <f t="shared" si="8"/>
        <v>522.1948275247521</v>
      </c>
      <c r="BI16" s="59">
        <f ca="1">AVERAGE(OFFSET($BH$3,0,0,'Données projet'!$E$11+1,1))-AVERAGE(OFFSET($H$3,0,0,'Données projet'!$E$11+1,1))</f>
        <v>101.11980571733682</v>
      </c>
      <c r="BJ16" s="59">
        <f t="shared" si="38"/>
        <v>281.76125756530553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0.28199999999999997</v>
      </c>
      <c r="BN16" s="16">
        <f>IF(ISNA(VLOOKUP(A16,'Données projet'!$A$87:$I$107,6,0)),0%,VLOOKUP(A16,'Données projet'!$A$87:$I$107,6,0)*VLOOKUP('Données projet'!$B$11,Paramètres!$A$1:$I$89,7,0))</f>
        <v>0.126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>
        <f>VLOOKUP(A16,'Données projet'!$A$113:$I$133,2,0)</f>
        <v>125</v>
      </c>
      <c r="BW16" s="12">
        <f>VLOOKUP(A16,'Données projet'!$A$113:$I$133,9,0)</f>
        <v>23</v>
      </c>
      <c r="BX16" s="12">
        <f t="array" ref="BX16">INDEX(BW:BW,MIN(IF(ISNUMBER(BW16:BW212),ROW(BW16:BW212),"")))</f>
        <v>23</v>
      </c>
      <c r="BY16" s="12">
        <f>IF('Données projet'!$A$114&gt;35,BY15+BX16-CG15,IF(A16&lt;'Données projet'!$A$114,$BV$205^A16,IF(A16='Données projet'!$A$114,'Données projet'!$B$114,BY15+BX16-CG15)))</f>
        <v>125</v>
      </c>
      <c r="BZ16" s="13">
        <f>BY16*VLOOKUP('Données projet'!$B$12,Paramètres!$A$1:$I$89,3,0)*VLOOKUP('Données projet'!$B$12,Paramètres!$A$1:$I$89,5,0)</f>
        <v>54.99</v>
      </c>
      <c r="CA16" s="13">
        <f t="shared" si="39"/>
        <v>15.895227919347008</v>
      </c>
      <c r="CB16" s="20">
        <f t="shared" si="10"/>
        <v>123.45843862619604</v>
      </c>
      <c r="CC16" s="59">
        <f t="shared" si="11"/>
        <v>396.01399418175157</v>
      </c>
      <c r="CD16" s="59">
        <f ca="1">AVERAGE(OFFSET($CC$3,0,0,'Données projet'!$E$12+1,1))-AVERAGE(OFFSET($H$3,0,0,'Données projet'!$E$12+1,1))</f>
        <v>39.093237481371943</v>
      </c>
      <c r="CE16" s="59">
        <f t="shared" si="40"/>
        <v>155.67391182400013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0.28199999999999997</v>
      </c>
      <c r="CI16" s="16">
        <f>IF(ISNA(VLOOKUP(A16,'Données projet'!$A$113:$I$133,6,0)),0%,VLOOKUP(A16,'Données projet'!$A$113:$I$133,6,0)*VLOOKUP('Données projet'!$B$12,Paramètres!$A$1:$I$89,7,0))</f>
        <v>0.126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285.79859225515048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261</v>
      </c>
      <c r="L17" s="12">
        <f>VLOOKUP(A17,'Données projet'!$A$35:$I$55,9,0)</f>
        <v>23</v>
      </c>
      <c r="M17" s="12">
        <f t="array" ref="M17">INDEX(L:L,MIN(IF(ISNUMBER(L17:L213),ROW(L17:L213),"")))</f>
        <v>23</v>
      </c>
      <c r="N17" s="13">
        <f>IF('Données projet'!$A$36&gt;35,N16+M17-V16,IF(A17&lt;'Données projet'!$A$36,$K$205^A17,IF(A17='Données projet'!$A$36,'Données projet'!$B$36,N16+M17-V16)))</f>
        <v>261</v>
      </c>
      <c r="O17" s="13">
        <f>N17*VLOOKUP('Données projet'!$B$9,Paramètres!$A$1:$I$89,3,0)*VLOOKUP('Données projet'!$B$9,Paramètres!$A$1:$I$89,5,0)</f>
        <v>132.73416</v>
      </c>
      <c r="P17" s="13">
        <f t="shared" si="33"/>
        <v>34.627376074522616</v>
      </c>
      <c r="Q17" s="20">
        <f t="shared" si="2"/>
        <v>291.48800866312695</v>
      </c>
      <c r="R17" s="59">
        <f t="shared" si="0"/>
        <v>565.26578644090478</v>
      </c>
      <c r="S17" s="59">
        <f ca="1">AVERAGE(OFFSET($R$3,0,0,'Données projet'!$E$9+1,1))-AVERAGE(OFFSET($H$3,0,0,'Données projet'!$E$9+1,1))</f>
        <v>108.34735194944619</v>
      </c>
      <c r="T17" s="59">
        <f t="shared" si="34"/>
        <v>301.54114161918221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0.28199999999999997</v>
      </c>
      <c r="X17" s="16">
        <f>IF(ISNA(VLOOKUP(A17,'Données projet'!$A$35:$I$55,6,0)),0%,VLOOKUP(A17,'Données projet'!$A$35:$I$55,6,0)*VLOOKUP('Données projet'!$B$9,Paramètres!$A$1:$I$89,7,0))</f>
        <v>0.126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>
        <f>VLOOKUP(A17,'Données projet'!$A$61:$I$81,2,0)</f>
        <v>295</v>
      </c>
      <c r="AG17" s="12">
        <f>VLOOKUP(A17,'Données projet'!$A$61:$I$81,9,0)</f>
        <v>29</v>
      </c>
      <c r="AH17" s="12">
        <f t="array" ref="AH17">INDEX(AG:AG,MIN(IF(ISNUMBER(AG17:AG213),ROW(AG17:AG213),"")))</f>
        <v>29</v>
      </c>
      <c r="AI17" s="13">
        <f>IF('Données projet'!$A$62&gt;35,AI16+AH17-AQ16,IF(A17&lt;'Données projet'!$A$62,$AF$205^A17,IF(A17='Données projet'!$A$62,'Données projet'!$B$62,AI16+AH17-AQ16)))</f>
        <v>295</v>
      </c>
      <c r="AJ17" s="13">
        <f>AI17*VLOOKUP('Données projet'!$B$10,Paramètres!$A$1:$I$89,3,0)*VLOOKUP('Données projet'!$B$10,Paramètres!$A$1:$I$89,5,0)</f>
        <v>150.02520000000001</v>
      </c>
      <c r="AK17" s="13">
        <f t="shared" si="35"/>
        <v>38.584312355289697</v>
      </c>
      <c r="AL17" s="20">
        <f t="shared" si="4"/>
        <v>328.49490068546294</v>
      </c>
      <c r="AM17" s="59">
        <f t="shared" si="5"/>
        <v>602.27267846324071</v>
      </c>
      <c r="AN17" s="59">
        <f ca="1">AVERAGE(OFFSET($AM$3,0,0,'Données projet'!$E$10+1,1))-AVERAGE(OFFSET($H$3,0,0,'Données projet'!$E$10+1,1))</f>
        <v>120.41037315808563</v>
      </c>
      <c r="AO17" s="59">
        <f t="shared" si="36"/>
        <v>341.74572221981964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0.28199999999999997</v>
      </c>
      <c r="AS17" s="16">
        <f>IF(ISNA(VLOOKUP(A17,'Données projet'!$A$61:$I$81,6,0)),0%,VLOOKUP(A17,'Données projet'!$A$61:$I$81,6,0)*VLOOKUP('Données projet'!$B$10,Paramètres!$A$1:$I$89,7,0))</f>
        <v>0.126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>
        <f>VLOOKUP(A17,'Données projet'!$A$87:$I$107,2,0)</f>
        <v>261</v>
      </c>
      <c r="BB17" s="12">
        <f>VLOOKUP(A17,'Données projet'!$A$87:$I$107,9,0)</f>
        <v>23</v>
      </c>
      <c r="BC17" s="12">
        <f t="array" ref="BC17">INDEX(BB:BB,MIN(IF(ISNUMBER(BB17:BB213),ROW(BB17:BB213),"")))</f>
        <v>23</v>
      </c>
      <c r="BD17" s="12">
        <f>IF('Données projet'!$A$88&gt;35,BD16+BC17-BL16,IF(A17&lt;'Données projet'!$A$88,$BA$205^A17,IF(A17='Données projet'!$A$88,'Données projet'!$B$88,BD16+BC17-BL16)))</f>
        <v>261</v>
      </c>
      <c r="BE17" s="13">
        <f>BD17*VLOOKUP('Données projet'!$B$11,Paramètres!$A$1:$I$89,3,0)*VLOOKUP('Données projet'!$B$11,Paramètres!$A$1:$I$89,5,0)</f>
        <v>124.18380000000001</v>
      </c>
      <c r="BF17" s="13">
        <f t="shared" si="37"/>
        <v>32.648847121304541</v>
      </c>
      <c r="BG17" s="20">
        <f t="shared" si="7"/>
        <v>273.15019373627206</v>
      </c>
      <c r="BH17" s="59">
        <f t="shared" si="8"/>
        <v>546.92797151404989</v>
      </c>
      <c r="BI17" s="59">
        <f ca="1">AVERAGE(OFFSET($BH$3,0,0,'Données projet'!$E$11+1,1))-AVERAGE(OFFSET($H$3,0,0,'Données projet'!$E$11+1,1))</f>
        <v>101.11980571733682</v>
      </c>
      <c r="BJ17" s="59">
        <f t="shared" si="38"/>
        <v>281.76125756530553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0.28199999999999997</v>
      </c>
      <c r="BN17" s="16">
        <f>IF(ISNA(VLOOKUP(A17,'Données projet'!$A$87:$I$107,6,0)),0%,VLOOKUP(A17,'Données projet'!$A$87:$I$107,6,0)*VLOOKUP('Données projet'!$B$11,Paramètres!$A$1:$I$89,7,0))</f>
        <v>0.126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>
        <f>VLOOKUP(A17,'Données projet'!$A$113:$I$133,2,0)</f>
        <v>149</v>
      </c>
      <c r="BW17" s="12">
        <f>VLOOKUP(A17,'Données projet'!$A$113:$I$133,9,0)</f>
        <v>24</v>
      </c>
      <c r="BX17" s="12">
        <f t="array" ref="BX17">INDEX(BW:BW,MIN(IF(ISNUMBER(BW17:BW213),ROW(BW17:BW213),"")))</f>
        <v>24</v>
      </c>
      <c r="BY17" s="12">
        <f>IF('Données projet'!$A$114&gt;35,BY16+BX17-CG16,IF(A17&lt;'Données projet'!$A$114,$BV$205^A17,IF(A17='Données projet'!$A$114,'Données projet'!$B$114,BY16+BX17-CG16)))</f>
        <v>149</v>
      </c>
      <c r="BZ17" s="13">
        <f>BY17*VLOOKUP('Données projet'!$B$12,Paramètres!$A$1:$I$89,3,0)*VLOOKUP('Données projet'!$B$12,Paramètres!$A$1:$I$89,5,0)</f>
        <v>65.548079999999999</v>
      </c>
      <c r="CA17" s="13">
        <f t="shared" si="39"/>
        <v>18.563696473533142</v>
      </c>
      <c r="CB17" s="20">
        <f t="shared" si="10"/>
        <v>146.49467735807022</v>
      </c>
      <c r="CC17" s="59">
        <f t="shared" si="11"/>
        <v>420.27245513584796</v>
      </c>
      <c r="CD17" s="59">
        <f ca="1">AVERAGE(OFFSET($CC$3,0,0,'Données projet'!$E$12+1,1))-AVERAGE(OFFSET($H$3,0,0,'Données projet'!$E$12+1,1))</f>
        <v>39.093237481371943</v>
      </c>
      <c r="CE17" s="59">
        <f t="shared" si="40"/>
        <v>155.67391182400013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0.28199999999999997</v>
      </c>
      <c r="CI17" s="16">
        <f>IF(ISNA(VLOOKUP(A17,'Données projet'!$A$113:$I$133,6,0)),0%,VLOOKUP(A17,'Données projet'!$A$113:$I$133,6,0)*VLOOKUP('Données projet'!$B$12,Paramètres!$A$1:$I$89,7,0))</f>
        <v>0.126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287.81559576110328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282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282</v>
      </c>
      <c r="O18" s="13">
        <f>N18*VLOOKUP('Données projet'!$B$9,Paramètres!$A$1:$I$89,3,0)*VLOOKUP('Données projet'!$B$9,Paramètres!$A$1:$I$89,5,0)</f>
        <v>143.41392000000002</v>
      </c>
      <c r="P18" s="13">
        <f t="shared" si="33"/>
        <v>37.077986629828985</v>
      </c>
      <c r="Q18" s="20">
        <f t="shared" si="2"/>
        <v>314.35673738028549</v>
      </c>
      <c r="R18" s="59">
        <f t="shared" si="0"/>
        <v>589.35673738028549</v>
      </c>
      <c r="S18" s="59">
        <f ca="1">AVERAGE(OFFSET($R$3,0,0,'Données projet'!$E$9+1,1))-AVERAGE(OFFSET($H$3,0,0,'Données projet'!$E$9+1,1))</f>
        <v>108.34735194944619</v>
      </c>
      <c r="T18" s="59">
        <f t="shared" si="34"/>
        <v>301.54114161918221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282</v>
      </c>
      <c r="W18" s="16">
        <f>IF(ISNA(VLOOKUP(A18,'Données projet'!$A$35:$I$55,5,0)),0%,VLOOKUP(A18,'Données projet'!$A$35:$I$55,5,0)*VLOOKUP('Données projet'!$B$9,Paramètres!$A$1:$I$89,7,0))</f>
        <v>0.28199999999999997</v>
      </c>
      <c r="X18" s="16">
        <f>IF(ISNA(VLOOKUP(A18,'Données projet'!$A$35:$I$55,6,0)),0%,VLOOKUP(A18,'Données projet'!$A$35:$I$55,6,0)*VLOOKUP('Données projet'!$B$9,Paramètres!$A$1:$I$89,7,0))</f>
        <v>0.126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44.708235041503691</v>
      </c>
      <c r="AA18" s="21">
        <f>EXP(-LN(2)/25)*AA17+(1-EXP(-LN(2)/25))/(LN(2)/25)*Calculateur!V18*Calculateur!X18*VLOOKUP('Données projet'!$B$9,Paramètres!$A$1:$I$89,3,0)*0.475*44/12</f>
        <v>19.897366710306734</v>
      </c>
      <c r="AB18" s="21">
        <f>EXP(-LN(2)/2)*AB17+(1-EXP(-LN(2)/2))/(LN(2)/2)*V18*Y18*VLOOKUP('Données projet'!$B$9,Paramètres!$A$1:$I$89,3,0)*0.475*44/12</f>
        <v>0</v>
      </c>
      <c r="AC18" s="22">
        <f t="shared" si="3"/>
        <v>64.605601751810426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319</v>
      </c>
      <c r="AG18" s="12">
        <f>VLOOKUP(A18,'Données projet'!$A$61:$I$81,9,0)</f>
        <v>24</v>
      </c>
      <c r="AH18" s="12">
        <f t="array" ref="AH18">INDEX(AG:AG,MIN(IF(ISNUMBER(AG18:AG214),ROW(AG18:AG214),"")))</f>
        <v>24</v>
      </c>
      <c r="AI18" s="13">
        <f>IF('Données projet'!$A$62&gt;35,AI17+AH18-AQ17,IF(A18&lt;'Données projet'!$A$62,$AF$205^A18,IF(A18='Données projet'!$A$62,'Données projet'!$B$62,AI17+AH18-AQ17)))</f>
        <v>319</v>
      </c>
      <c r="AJ18" s="13">
        <f>AI18*VLOOKUP('Données projet'!$B$10,Paramètres!$A$1:$I$89,3,0)*VLOOKUP('Données projet'!$B$10,Paramètres!$A$1:$I$89,5,0)</f>
        <v>162.23063999999999</v>
      </c>
      <c r="AK18" s="13">
        <f t="shared" si="35"/>
        <v>41.34523635268306</v>
      </c>
      <c r="AL18" s="20">
        <f t="shared" si="4"/>
        <v>354.56131798092298</v>
      </c>
      <c r="AM18" s="59">
        <f t="shared" si="5"/>
        <v>629.56131798092292</v>
      </c>
      <c r="AN18" s="59">
        <f ca="1">AVERAGE(OFFSET($AM$3,0,0,'Données projet'!$E$10+1,1))-AVERAGE(OFFSET($H$3,0,0,'Données projet'!$E$10+1,1))</f>
        <v>120.41037315808563</v>
      </c>
      <c r="AO18" s="59">
        <f t="shared" si="36"/>
        <v>341.74572221981964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319</v>
      </c>
      <c r="AR18" s="16">
        <f>IF(ISNA(VLOOKUP(A18,'Données projet'!$A$61:$I$81,5,0)),0%,VLOOKUP(A18,'Données projet'!$A$61:$I$81,5,0)*VLOOKUP('Données projet'!$B$10,Paramètres!$A$1:$I$89,7,0))</f>
        <v>0.28199999999999997</v>
      </c>
      <c r="AS18" s="16">
        <f>IF(ISNA(VLOOKUP(A18,'Données projet'!$A$61:$I$81,6,0)),0%,VLOOKUP(A18,'Données projet'!$A$61:$I$81,6,0)*VLOOKUP('Données projet'!$B$10,Paramètres!$A$1:$I$89,7,0))</f>
        <v>0.126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50.574209142693896</v>
      </c>
      <c r="AV18" s="21">
        <f>EXP(-LN(2)/25)*AV17+(1-EXP(-LN(2)/25))/(LN(2)/25)*Calculateur!AQ18*Calculateur!AS18*VLOOKUP('Données projet'!$B$10,Paramètres!$A$1:$I$89,3,0)*0.475*44/12</f>
        <v>22.508014115559746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73.082223258253634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282</v>
      </c>
      <c r="BB18" s="12">
        <f>VLOOKUP(A18,'Données projet'!$A$87:$I$107,9,0)</f>
        <v>21</v>
      </c>
      <c r="BC18" s="12">
        <f t="array" ref="BC18">INDEX(BB:BB,MIN(IF(ISNUMBER(BB18:BB214),ROW(BB18:BB214),"")))</f>
        <v>21</v>
      </c>
      <c r="BD18" s="12">
        <f>IF('Données projet'!$A$88&gt;35,BD17+BC18-BL17,IF(A18&lt;'Données projet'!$A$88,$BA$205^A18,IF(A18='Données projet'!$A$88,'Données projet'!$B$88,BD17+BC18-BL17)))</f>
        <v>282</v>
      </c>
      <c r="BE18" s="13">
        <f>BD18*VLOOKUP('Données projet'!$B$11,Paramètres!$A$1:$I$89,3,0)*VLOOKUP('Données projet'!$B$11,Paramètres!$A$1:$I$89,5,0)</f>
        <v>134.1756</v>
      </c>
      <c r="BF18" s="13">
        <f t="shared" si="37"/>
        <v>34.959435402722768</v>
      </c>
      <c r="BG18" s="20">
        <f t="shared" si="7"/>
        <v>294.57685332640881</v>
      </c>
      <c r="BH18" s="59">
        <f t="shared" si="8"/>
        <v>569.57685332640881</v>
      </c>
      <c r="BI18" s="59">
        <f ca="1">AVERAGE(OFFSET($BH$3,0,0,'Données projet'!$E$11+1,1))-AVERAGE(OFFSET($H$3,0,0,'Données projet'!$E$11+1,1))</f>
        <v>101.11980571733682</v>
      </c>
      <c r="BJ18" s="59">
        <f t="shared" si="38"/>
        <v>281.76125756530553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282</v>
      </c>
      <c r="BM18" s="16">
        <f>IF(ISNA(VLOOKUP(A18,'Données projet'!$A$87:$I$107,5,0)),0%,VLOOKUP(A18,'Données projet'!$A$87:$I$107,5,0)*VLOOKUP('Données projet'!$B$11,Paramètres!$A$1:$I$89,7,0))</f>
        <v>0.28199999999999997</v>
      </c>
      <c r="BN18" s="16">
        <f>IF(ISNA(VLOOKUP(A18,'Données projet'!$A$87:$I$107,6,0)),0%,VLOOKUP(A18,'Données projet'!$A$87:$I$107,6,0)*VLOOKUP('Données projet'!$B$11,Paramètres!$A$1:$I$89,7,0))</f>
        <v>0.126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41.828256710609281</v>
      </c>
      <c r="BQ18" s="21">
        <f>EXP(-LN(2)/25)*BQ17+(1-EXP(-LN(2)/25))/(LN(2)/25)*Calculateur!BL18*Calculateur!BN18*VLOOKUP('Données projet'!$B$11,Paramètres!$A$1:$I$89,3,0)*0.475*44/12</f>
        <v>18.615634498906605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60.443891209515883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172</v>
      </c>
      <c r="BW18" s="12">
        <f>VLOOKUP(A18,'Données projet'!$A$113:$I$133,9,0)</f>
        <v>23</v>
      </c>
      <c r="BX18" s="12">
        <f t="array" ref="BX18">INDEX(BW:BW,MIN(IF(ISNUMBER(BW18:BW214),ROW(BW18:BW214),"")))</f>
        <v>23</v>
      </c>
      <c r="BY18" s="12">
        <f>IF('Données projet'!$A$114&gt;35,BY17+BX18-CG17,IF(A18&lt;'Données projet'!$A$114,$BV$205^A18,IF(A18='Données projet'!$A$114,'Données projet'!$B$114,BY17+BX18-CG17)))</f>
        <v>172</v>
      </c>
      <c r="BZ18" s="13">
        <f>BY18*VLOOKUP('Données projet'!$B$12,Paramètres!$A$1:$I$89,3,0)*VLOOKUP('Données projet'!$B$12,Paramètres!$A$1:$I$89,5,0)</f>
        <v>75.666240000000002</v>
      </c>
      <c r="CA18" s="13">
        <f t="shared" si="39"/>
        <v>21.074147130202928</v>
      </c>
      <c r="CB18" s="20">
        <f t="shared" si="10"/>
        <v>168.48950758510344</v>
      </c>
      <c r="CC18" s="59">
        <f t="shared" si="11"/>
        <v>443.48950758510341</v>
      </c>
      <c r="CD18" s="59">
        <f ca="1">AVERAGE(OFFSET($CC$3,0,0,'Données projet'!$E$12+1,1))-AVERAGE(OFFSET($H$3,0,0,'Données projet'!$E$12+1,1))</f>
        <v>39.093237481371943</v>
      </c>
      <c r="CE18" s="59">
        <f t="shared" si="40"/>
        <v>155.67391182400013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172</v>
      </c>
      <c r="CH18" s="16">
        <f>IF(ISNA(VLOOKUP(A18,'Données projet'!$A$113:$I$133,5,0)),0%,VLOOKUP(A18,'Données projet'!$A$113:$I$133,5,0)*VLOOKUP('Données projet'!$B$12,Paramètres!$A$1:$I$89,7,0))</f>
        <v>0.28199999999999997</v>
      </c>
      <c r="CI18" s="16">
        <f>IF(ISNA(VLOOKUP(A18,'Données projet'!$A$113:$I$133,6,0)),0%,VLOOKUP(A18,'Données projet'!$A$113:$I$133,6,0)*VLOOKUP('Données projet'!$B$12,Paramètres!$A$1:$I$89,7,0))</f>
        <v>0.126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23.588393948278021</v>
      </c>
      <c r="CL18" s="21">
        <f>EXP(-LN(2)/25)*CL17+(1-EXP(-LN(2)/25))/(LN(2)/25)*Calculateur!CG18*Calculateur!CI18*VLOOKUP('Données projet'!$B$12,Paramètres!$A$1:$I$89,3,0)*0.475*44/12</f>
        <v>10.497997160039136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34.086391108317159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289.82897638635399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0</v>
      </c>
      <c r="N19" s="13">
        <f>IF('Données projet'!$A$36&gt;35,N18+M19-V18,IF(A19&lt;'Données projet'!$A$36,$K$205^A19,IF(A19='Données projet'!$A$36,'Données projet'!$B$36,N18+M19-V18)))</f>
        <v>0</v>
      </c>
      <c r="O19" s="13">
        <f>N19*VLOOKUP('Données projet'!$B$9,Paramètres!$A$1:$I$89,3,0)*VLOOKUP('Données projet'!$B$9,Paramètres!$A$1:$I$89,5,0)</f>
        <v>0</v>
      </c>
      <c r="P19" s="13" t="e">
        <f t="shared" si="33"/>
        <v>#NUM!</v>
      </c>
      <c r="Q19" s="20" t="e">
        <f t="shared" si="2"/>
        <v>#NUM!</v>
      </c>
      <c r="R19" s="59" t="e">
        <f t="shared" si="0"/>
        <v>#NUM!</v>
      </c>
      <c r="S19" s="59">
        <f ca="1">AVERAGE(OFFSET($R$3,0,0,'Données projet'!$E$9+1,1))-AVERAGE(OFFSET($H$3,0,0,'Données projet'!$E$9+1,1))</f>
        <v>108.34735194944619</v>
      </c>
      <c r="T19" s="59">
        <f t="shared" si="34"/>
        <v>301.54114161918221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43.831533821670554</v>
      </c>
      <c r="AA19" s="21">
        <f>EXP(-LN(2)/25)*AA18+(1-EXP(-LN(2)/25))/(LN(2)/25)*Calculateur!V19*Calculateur!X19*VLOOKUP('Données projet'!$B$9,Paramètres!$A$1:$I$89,3,0)*0.475*44/12</f>
        <v>19.353272171256357</v>
      </c>
      <c r="AB19" s="21">
        <f>EXP(-LN(2)/2)*AB18+(1-EXP(-LN(2)/2))/(LN(2)/2)*V19*Y19*VLOOKUP('Données projet'!$B$9,Paramètres!$A$1:$I$89,3,0)*0.475*44/12</f>
        <v>0</v>
      </c>
      <c r="AC19" s="22">
        <f t="shared" si="3"/>
        <v>63.184805992926911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>
        <f>AI19*VLOOKUP('Données projet'!$B$10,Paramètres!$A$1:$I$89,3,0)*VLOOKUP('Données projet'!$B$10,Paramètres!$A$1:$I$89,5,0)</f>
        <v>0</v>
      </c>
      <c r="AK19" s="13" t="e">
        <f t="shared" si="35"/>
        <v>#NUM!</v>
      </c>
      <c r="AL19" s="20" t="e">
        <f t="shared" si="4"/>
        <v>#NUM!</v>
      </c>
      <c r="AM19" s="59" t="e">
        <f t="shared" si="5"/>
        <v>#NUM!</v>
      </c>
      <c r="AN19" s="59">
        <f ca="1">AVERAGE(OFFSET($AM$3,0,0,'Données projet'!$E$10+1,1))-AVERAGE(OFFSET($H$3,0,0,'Données projet'!$E$10+1,1))</f>
        <v>120.41037315808563</v>
      </c>
      <c r="AO19" s="59">
        <f t="shared" si="36"/>
        <v>341.74572221981964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49.582479748627335</v>
      </c>
      <c r="AV19" s="21">
        <f>EXP(-LN(2)/25)*AV18+(1-EXP(-LN(2)/25))/(LN(2)/25)*Calculateur!AQ19*Calculateur!AS19*VLOOKUP('Données projet'!$B$10,Paramètres!$A$1:$I$89,3,0)*0.475*44/12</f>
        <v>21.892531285924743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71.475011034552082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>
        <f>BD19*VLOOKUP('Données projet'!$B$11,Paramètres!$A$1:$I$89,3,0)*VLOOKUP('Données projet'!$B$11,Paramètres!$A$1:$I$89,5,0)</f>
        <v>0</v>
      </c>
      <c r="BF19" s="13" t="e">
        <f t="shared" si="37"/>
        <v>#NUM!</v>
      </c>
      <c r="BG19" s="20" t="e">
        <f t="shared" si="7"/>
        <v>#NUM!</v>
      </c>
      <c r="BH19" s="59" t="e">
        <f t="shared" si="8"/>
        <v>#NUM!</v>
      </c>
      <c r="BI19" s="59">
        <f ca="1">AVERAGE(OFFSET($BH$3,0,0,'Données projet'!$E$11+1,1))-AVERAGE(OFFSET($H$3,0,0,'Données projet'!$E$11+1,1))</f>
        <v>101.11980571733682</v>
      </c>
      <c r="BJ19" s="59">
        <f t="shared" si="38"/>
        <v>281.76125756530553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41.008030109231655</v>
      </c>
      <c r="BQ19" s="21">
        <f>EXP(-LN(2)/25)*BQ18+(1-EXP(-LN(2)/25))/(LN(2)/25)*Calculateur!BL19*Calculateur!BN19*VLOOKUP('Données projet'!$B$11,Paramètres!$A$1:$I$89,3,0)*0.475*44/12</f>
        <v>18.106588994580331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59.114619103811989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>
        <f>BY19*VLOOKUP('Données projet'!$B$12,Paramètres!$A$1:$I$89,3,0)*VLOOKUP('Données projet'!$B$12,Paramètres!$A$1:$I$89,5,0)</f>
        <v>0</v>
      </c>
      <c r="CA19" s="13" t="e">
        <f t="shared" si="39"/>
        <v>#NUM!</v>
      </c>
      <c r="CB19" s="20" t="e">
        <f t="shared" si="10"/>
        <v>#NUM!</v>
      </c>
      <c r="CC19" s="59" t="e">
        <f t="shared" si="11"/>
        <v>#NUM!</v>
      </c>
      <c r="CD19" s="59">
        <f ca="1">AVERAGE(OFFSET($CC$3,0,0,'Données projet'!$E$12+1,1))-AVERAGE(OFFSET($H$3,0,0,'Données projet'!$E$12+1,1))</f>
        <v>39.093237481371943</v>
      </c>
      <c r="CE19" s="59">
        <f t="shared" si="40"/>
        <v>155.67391182400013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23.125839930451949</v>
      </c>
      <c r="CL19" s="21">
        <f>EXP(-LN(2)/25)*CL18+(1-EXP(-LN(2)/25))/(LN(2)/25)*Calculateur!CG19*Calculateur!CI19*VLOOKUP('Données projet'!$B$12,Paramètres!$A$1:$I$89,3,0)*0.475*44/12</f>
        <v>10.210928875632188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33.336768806084137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291.83898633863726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0</v>
      </c>
      <c r="N20" s="13">
        <f>IF('Données projet'!$A$36&gt;35,N19+M20-V19,IF(A20&lt;'Données projet'!$A$36,$K$205^A20,IF(A20='Données projet'!$A$36,'Données projet'!$B$36,N19+M20-V19)))</f>
        <v>0</v>
      </c>
      <c r="O20" s="13">
        <f>N20*VLOOKUP('Données projet'!$B$9,Paramètres!$A$1:$I$89,3,0)*VLOOKUP('Données projet'!$B$9,Paramètres!$A$1:$I$89,5,0)</f>
        <v>0</v>
      </c>
      <c r="P20" s="13" t="e">
        <f t="shared" si="33"/>
        <v>#NUM!</v>
      </c>
      <c r="Q20" s="20" t="e">
        <f t="shared" si="2"/>
        <v>#NUM!</v>
      </c>
      <c r="R20" s="59" t="e">
        <f t="shared" si="0"/>
        <v>#NUM!</v>
      </c>
      <c r="S20" s="59">
        <f ca="1">AVERAGE(OFFSET($R$3,0,0,'Données projet'!$E$9+1,1))-AVERAGE(OFFSET($H$3,0,0,'Données projet'!$E$9+1,1))</f>
        <v>108.34735194944619</v>
      </c>
      <c r="T20" s="59">
        <f t="shared" si="34"/>
        <v>301.54114161918221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42.972024178023403</v>
      </c>
      <c r="AA20" s="21">
        <f>EXP(-LN(2)/25)*AA19+(1-EXP(-LN(2)/25))/(LN(2)/25)*Calculateur!V20*Calculateur!X20*VLOOKUP('Données projet'!$B$9,Paramètres!$A$1:$I$89,3,0)*0.475*44/12</f>
        <v>18.824055925989001</v>
      </c>
      <c r="AB20" s="21">
        <f>EXP(-LN(2)/2)*AB19+(1-EXP(-LN(2)/2))/(LN(2)/2)*V20*Y20*VLOOKUP('Données projet'!$B$9,Paramètres!$A$1:$I$89,3,0)*0.475*44/12</f>
        <v>0</v>
      </c>
      <c r="AC20" s="22">
        <f t="shared" si="3"/>
        <v>61.796080104012404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>
        <f>AI20*VLOOKUP('Données projet'!$B$10,Paramètres!$A$1:$I$89,3,0)*VLOOKUP('Données projet'!$B$10,Paramètres!$A$1:$I$89,5,0)</f>
        <v>0</v>
      </c>
      <c r="AK20" s="13" t="e">
        <f t="shared" si="35"/>
        <v>#NUM!</v>
      </c>
      <c r="AL20" s="20" t="e">
        <f t="shared" si="4"/>
        <v>#NUM!</v>
      </c>
      <c r="AM20" s="59" t="e">
        <f t="shared" si="5"/>
        <v>#NUM!</v>
      </c>
      <c r="AN20" s="59">
        <f ca="1">AVERAGE(OFFSET($AM$3,0,0,'Données projet'!$E$10+1,1))-AVERAGE(OFFSET($H$3,0,0,'Données projet'!$E$10+1,1))</f>
        <v>120.41037315808563</v>
      </c>
      <c r="AO20" s="59">
        <f t="shared" si="36"/>
        <v>341.74572221981964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48.610197563083219</v>
      </c>
      <c r="AV20" s="21">
        <f>EXP(-LN(2)/25)*AV19+(1-EXP(-LN(2)/25))/(LN(2)/25)*Calculateur!AQ20*Calculateur!AS20*VLOOKUP('Données projet'!$B$10,Paramètres!$A$1:$I$89,3,0)*0.475*44/12</f>
        <v>21.293878866632948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69.90407642971617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>
        <f>BD20*VLOOKUP('Données projet'!$B$11,Paramètres!$A$1:$I$89,3,0)*VLOOKUP('Données projet'!$B$11,Paramètres!$A$1:$I$89,5,0)</f>
        <v>0</v>
      </c>
      <c r="BF20" s="13" t="e">
        <f t="shared" si="37"/>
        <v>#NUM!</v>
      </c>
      <c r="BG20" s="20" t="e">
        <f t="shared" si="7"/>
        <v>#NUM!</v>
      </c>
      <c r="BH20" s="59" t="e">
        <f t="shared" si="8"/>
        <v>#NUM!</v>
      </c>
      <c r="BI20" s="59">
        <f ca="1">AVERAGE(OFFSET($BH$3,0,0,'Données projet'!$E$11+1,1))-AVERAGE(OFFSET($H$3,0,0,'Données projet'!$E$11+1,1))</f>
        <v>101.11980571733682</v>
      </c>
      <c r="BJ20" s="59">
        <f t="shared" si="38"/>
        <v>281.76125756530553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40.203887651218217</v>
      </c>
      <c r="BQ20" s="21">
        <f>EXP(-LN(2)/25)*BQ19+(1-EXP(-LN(2)/25))/(LN(2)/25)*Calculateur!BL20*Calculateur!BN20*VLOOKUP('Données projet'!$B$11,Paramètres!$A$1:$I$89,3,0)*0.475*44/12</f>
        <v>17.6114633663394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57.815351017557617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>
        <f>BY20*VLOOKUP('Données projet'!$B$12,Paramètres!$A$1:$I$89,3,0)*VLOOKUP('Données projet'!$B$12,Paramètres!$A$1:$I$89,5,0)</f>
        <v>0</v>
      </c>
      <c r="CA20" s="13" t="e">
        <f t="shared" si="39"/>
        <v>#NUM!</v>
      </c>
      <c r="CB20" s="20" t="e">
        <f t="shared" si="10"/>
        <v>#NUM!</v>
      </c>
      <c r="CC20" s="59" t="e">
        <f t="shared" si="11"/>
        <v>#NUM!</v>
      </c>
      <c r="CD20" s="59">
        <f ca="1">AVERAGE(OFFSET($CC$3,0,0,'Données projet'!$E$12+1,1))-AVERAGE(OFFSET($H$3,0,0,'Données projet'!$E$12+1,1))</f>
        <v>39.093237481371943</v>
      </c>
      <c r="CE20" s="59">
        <f t="shared" si="40"/>
        <v>155.67391182400013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22.672356314785354</v>
      </c>
      <c r="CL20" s="21">
        <f>EXP(-LN(2)/25)*CL19+(1-EXP(-LN(2)/25))/(LN(2)/25)*Calculateur!CG20*Calculateur!CI20*VLOOKUP('Données projet'!$B$12,Paramètres!$A$1:$I$89,3,0)*0.475*44/12</f>
        <v>9.9317104885586129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32.604066803343969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293.8458464780249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0</v>
      </c>
      <c r="N21" s="13">
        <f>IF('Données projet'!$A$36&gt;35,N20+M21-V20,IF(A21&lt;'Données projet'!$A$36,$K$205^A21,IF(A21='Données projet'!$A$36,'Données projet'!$B$36,N20+M21-V20)))</f>
        <v>0</v>
      </c>
      <c r="O21" s="13">
        <f>N21*VLOOKUP('Données projet'!$B$9,Paramètres!$A$1:$I$89,3,0)*VLOOKUP('Données projet'!$B$9,Paramètres!$A$1:$I$89,5,0)</f>
        <v>0</v>
      </c>
      <c r="P21" s="13" t="e">
        <f t="shared" si="33"/>
        <v>#NUM!</v>
      </c>
      <c r="Q21" s="20" t="e">
        <f t="shared" si="2"/>
        <v>#NUM!</v>
      </c>
      <c r="R21" s="59" t="e">
        <f t="shared" si="0"/>
        <v>#NUM!</v>
      </c>
      <c r="S21" s="59">
        <f ca="1">AVERAGE(OFFSET($R$3,0,0,'Données projet'!$E$9+1,1))-AVERAGE(OFFSET($H$3,0,0,'Données projet'!$E$9+1,1))</f>
        <v>108.34735194944619</v>
      </c>
      <c r="T21" s="59">
        <f t="shared" si="34"/>
        <v>301.54114161918221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42.129368994239059</v>
      </c>
      <c r="AA21" s="21">
        <f>EXP(-LN(2)/25)*AA20+(1-EXP(-LN(2)/25))/(LN(2)/25)*Calculateur!V21*Calculateur!X21*VLOOKUP('Données projet'!$B$9,Paramètres!$A$1:$I$89,3,0)*0.475*44/12</f>
        <v>18.309311126778752</v>
      </c>
      <c r="AB21" s="21">
        <f>EXP(-LN(2)/2)*AB20+(1-EXP(-LN(2)/2))/(LN(2)/2)*V21*Y21*VLOOKUP('Données projet'!$B$9,Paramètres!$A$1:$I$89,3,0)*0.475*44/12</f>
        <v>0</v>
      </c>
      <c r="AC21" s="22">
        <f t="shared" si="3"/>
        <v>60.438680121017811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>
        <f>AI21*VLOOKUP('Données projet'!$B$10,Paramètres!$A$1:$I$89,3,0)*VLOOKUP('Données projet'!$B$10,Paramètres!$A$1:$I$89,5,0)</f>
        <v>0</v>
      </c>
      <c r="AK21" s="13" t="e">
        <f t="shared" si="35"/>
        <v>#NUM!</v>
      </c>
      <c r="AL21" s="20" t="e">
        <f t="shared" si="4"/>
        <v>#NUM!</v>
      </c>
      <c r="AM21" s="59" t="e">
        <f t="shared" si="5"/>
        <v>#NUM!</v>
      </c>
      <c r="AN21" s="59">
        <f ca="1">AVERAGE(OFFSET($AM$3,0,0,'Données projet'!$E$10+1,1))-AVERAGE(OFFSET($H$3,0,0,'Données projet'!$E$10+1,1))</f>
        <v>120.41037315808563</v>
      </c>
      <c r="AO21" s="59">
        <f t="shared" si="36"/>
        <v>341.74572221981964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47.656981238164043</v>
      </c>
      <c r="AV21" s="21">
        <f>EXP(-LN(2)/25)*AV20+(1-EXP(-LN(2)/25))/(LN(2)/25)*Calculateur!AQ21*Calculateur!AS21*VLOOKUP('Données projet'!$B$10,Paramètres!$A$1:$I$89,3,0)*0.475*44/12</f>
        <v>20.711596629228449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68.368577867392489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>
        <f>BD21*VLOOKUP('Données projet'!$B$11,Paramètres!$A$1:$I$89,3,0)*VLOOKUP('Données projet'!$B$11,Paramètres!$A$1:$I$89,5,0)</f>
        <v>0</v>
      </c>
      <c r="BF21" s="13" t="e">
        <f t="shared" si="37"/>
        <v>#NUM!</v>
      </c>
      <c r="BG21" s="20" t="e">
        <f t="shared" si="7"/>
        <v>#NUM!</v>
      </c>
      <c r="BH21" s="59" t="e">
        <f t="shared" si="8"/>
        <v>#NUM!</v>
      </c>
      <c r="BI21" s="59">
        <f ca="1">AVERAGE(OFFSET($BH$3,0,0,'Données projet'!$E$11+1,1))-AVERAGE(OFFSET($H$3,0,0,'Données projet'!$E$11+1,1))</f>
        <v>101.11980571733682</v>
      </c>
      <c r="BJ21" s="59">
        <f t="shared" si="38"/>
        <v>281.76125756530553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39.415513936327955</v>
      </c>
      <c r="BQ21" s="21">
        <f>EXP(-LN(2)/25)*BQ20+(1-EXP(-LN(2)/25))/(LN(2)/25)*Calculateur!BL21*Calculateur!BN21*VLOOKUP('Données projet'!$B$11,Paramètres!$A$1:$I$89,3,0)*0.475*44/12</f>
        <v>17.129876974440243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56.545390910768198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>
        <f>BY21*VLOOKUP('Données projet'!$B$12,Paramètres!$A$1:$I$89,3,0)*VLOOKUP('Données projet'!$B$12,Paramètres!$A$1:$I$89,5,0)</f>
        <v>0</v>
      </c>
      <c r="CA21" s="13" t="e">
        <f t="shared" si="39"/>
        <v>#NUM!</v>
      </c>
      <c r="CB21" s="20" t="e">
        <f t="shared" si="10"/>
        <v>#NUM!</v>
      </c>
      <c r="CC21" s="59" t="e">
        <f t="shared" si="11"/>
        <v>#NUM!</v>
      </c>
      <c r="CD21" s="59">
        <f ca="1">AVERAGE(OFFSET($CC$3,0,0,'Données projet'!$E$12+1,1))-AVERAGE(OFFSET($H$3,0,0,'Données projet'!$E$12+1,1))</f>
        <v>39.093237481371943</v>
      </c>
      <c r="CE21" s="59">
        <f t="shared" si="40"/>
        <v>155.67391182400013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22.227765236224286</v>
      </c>
      <c r="CL21" s="21">
        <f>EXP(-LN(2)/25)*CL20+(1-EXP(-LN(2)/25))/(LN(2)/25)*Calculateur!CG21*Calculateur!CI21*VLOOKUP('Données projet'!$B$12,Paramètres!$A$1:$I$89,3,0)*0.475*44/12</f>
        <v>9.6601273429630226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31.887892579187309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295.84975173858709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0</v>
      </c>
      <c r="N22" s="13">
        <f>IF('Données projet'!$A$36&gt;35,N21+M22-V21,IF(A22&lt;'Données projet'!$A$36,$K$205^A22,IF(A22='Données projet'!$A$36,'Données projet'!$B$36,N21+M22-V21)))</f>
        <v>0</v>
      </c>
      <c r="O22" s="13">
        <f>N22*VLOOKUP('Données projet'!$B$9,Paramètres!$A$1:$I$89,3,0)*VLOOKUP('Données projet'!$B$9,Paramètres!$A$1:$I$89,5,0)</f>
        <v>0</v>
      </c>
      <c r="P22" s="13" t="e">
        <f t="shared" si="33"/>
        <v>#NUM!</v>
      </c>
      <c r="Q22" s="20" t="e">
        <f t="shared" si="2"/>
        <v>#NUM!</v>
      </c>
      <c r="R22" s="59" t="e">
        <f t="shared" si="0"/>
        <v>#NUM!</v>
      </c>
      <c r="S22" s="59">
        <f ca="1">AVERAGE(OFFSET($R$3,0,0,'Données projet'!$E$9+1,1))-AVERAGE(OFFSET($H$3,0,0,'Données projet'!$E$9+1,1))</f>
        <v>108.34735194944619</v>
      </c>
      <c r="T22" s="59">
        <f t="shared" si="34"/>
        <v>301.54114161918221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41.30323776463981</v>
      </c>
      <c r="AA22" s="21">
        <f>EXP(-LN(2)/25)*AA21+(1-EXP(-LN(2)/25))/(LN(2)/25)*Calculateur!V22*Calculateur!X22*VLOOKUP('Données projet'!$B$9,Paramètres!$A$1:$I$89,3,0)*0.475*44/12</f>
        <v>17.808642051172161</v>
      </c>
      <c r="AB22" s="21">
        <f>EXP(-LN(2)/2)*AB21+(1-EXP(-LN(2)/2))/(LN(2)/2)*V22*Y22*VLOOKUP('Données projet'!$B$9,Paramètres!$A$1:$I$89,3,0)*0.475*44/12</f>
        <v>0</v>
      </c>
      <c r="AC22" s="22">
        <f t="shared" si="3"/>
        <v>59.111879815811974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>
        <f>AI22*VLOOKUP('Données projet'!$B$10,Paramètres!$A$1:$I$89,3,0)*VLOOKUP('Données projet'!$B$10,Paramètres!$A$1:$I$89,5,0)</f>
        <v>0</v>
      </c>
      <c r="AK22" s="13" t="e">
        <f t="shared" si="35"/>
        <v>#NUM!</v>
      </c>
      <c r="AL22" s="20" t="e">
        <f t="shared" si="4"/>
        <v>#NUM!</v>
      </c>
      <c r="AM22" s="59" t="e">
        <f t="shared" si="5"/>
        <v>#NUM!</v>
      </c>
      <c r="AN22" s="59">
        <f ca="1">AVERAGE(OFFSET($AM$3,0,0,'Données projet'!$E$10+1,1))-AVERAGE(OFFSET($H$3,0,0,'Données projet'!$E$10+1,1))</f>
        <v>120.41037315808563</v>
      </c>
      <c r="AO22" s="59">
        <f t="shared" si="36"/>
        <v>341.74572221981964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46.722456903971988</v>
      </c>
      <c r="AV22" s="21">
        <f>EXP(-LN(2)/25)*AV21+(1-EXP(-LN(2)/25))/(LN(2)/25)*Calculateur!AQ22*Calculateur!AS22*VLOOKUP('Données projet'!$B$10,Paramètres!$A$1:$I$89,3,0)*0.475*44/12</f>
        <v>20.145236930226666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66.867693834198661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>
        <f>BD22*VLOOKUP('Données projet'!$B$11,Paramètres!$A$1:$I$89,3,0)*VLOOKUP('Données projet'!$B$11,Paramètres!$A$1:$I$89,5,0)</f>
        <v>0</v>
      </c>
      <c r="BF22" s="13" t="e">
        <f t="shared" si="37"/>
        <v>#NUM!</v>
      </c>
      <c r="BG22" s="20" t="e">
        <f t="shared" si="7"/>
        <v>#NUM!</v>
      </c>
      <c r="BH22" s="59" t="e">
        <f t="shared" si="8"/>
        <v>#NUM!</v>
      </c>
      <c r="BI22" s="59">
        <f ca="1">AVERAGE(OFFSET($BH$3,0,0,'Données projet'!$E$11+1,1))-AVERAGE(OFFSET($H$3,0,0,'Données projet'!$E$11+1,1))</f>
        <v>101.11980571733682</v>
      </c>
      <c r="BJ22" s="59">
        <f t="shared" si="38"/>
        <v>281.76125756530553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38.642599749126205</v>
      </c>
      <c r="BQ22" s="21">
        <f>EXP(-LN(2)/25)*BQ21+(1-EXP(-LN(2)/25))/(LN(2)/25)*Calculateur!BL22*Calculateur!BN22*VLOOKUP('Données projet'!$B$11,Paramètres!$A$1:$I$89,3,0)*0.475*44/12</f>
        <v>16.661459587753097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55.304059336879305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>
        <f>BY22*VLOOKUP('Données projet'!$B$12,Paramètres!$A$1:$I$89,3,0)*VLOOKUP('Données projet'!$B$12,Paramètres!$A$1:$I$89,5,0)</f>
        <v>0</v>
      </c>
      <c r="CA22" s="13" t="e">
        <f t="shared" si="39"/>
        <v>#NUM!</v>
      </c>
      <c r="CB22" s="20" t="e">
        <f t="shared" si="10"/>
        <v>#NUM!</v>
      </c>
      <c r="CC22" s="59" t="e">
        <f t="shared" si="11"/>
        <v>#NUM!</v>
      </c>
      <c r="CD22" s="59">
        <f ca="1">AVERAGE(OFFSET($CC$3,0,0,'Données projet'!$E$12+1,1))-AVERAGE(OFFSET($H$3,0,0,'Données projet'!$E$12+1,1))</f>
        <v>39.093237481371943</v>
      </c>
      <c r="CE22" s="59">
        <f t="shared" si="40"/>
        <v>155.67391182400013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21.791892317540022</v>
      </c>
      <c r="CL22" s="21">
        <f>EXP(-LN(2)/25)*CL21+(1-EXP(-LN(2)/25))/(LN(2)/25)*Calculateur!CG22*Calculateur!CI22*VLOOKUP('Données projet'!$B$12,Paramètres!$A$1:$I$89,3,0)*0.475*44/12</f>
        <v>9.3959706527656799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31.187862970305702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297.85087537608922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0</v>
      </c>
      <c r="N23" s="13">
        <f>IF('Données projet'!$A$36&gt;35,N22+M23-V22,IF(A23&lt;'Données projet'!$A$36,$K$205^A23,IF(A23='Données projet'!$A$36,'Données projet'!$B$36,N22+M23-V22)))</f>
        <v>0</v>
      </c>
      <c r="O23" s="13">
        <f>N23*VLOOKUP('Données projet'!$B$9,Paramètres!$A$1:$I$89,3,0)*VLOOKUP('Données projet'!$B$9,Paramètres!$A$1:$I$89,5,0)</f>
        <v>0</v>
      </c>
      <c r="P23" s="13" t="e">
        <f t="shared" si="33"/>
        <v>#NUM!</v>
      </c>
      <c r="Q23" s="20" t="e">
        <f t="shared" si="2"/>
        <v>#NUM!</v>
      </c>
      <c r="R23" s="59" t="e">
        <f t="shared" si="0"/>
        <v>#NUM!</v>
      </c>
      <c r="S23" s="59">
        <f ca="1">AVERAGE(OFFSET($R$3,0,0,'Données projet'!$E$9+1,1))-AVERAGE(OFFSET($H$3,0,0,'Données projet'!$E$9+1,1))</f>
        <v>108.34735194944619</v>
      </c>
      <c r="T23" s="59">
        <f t="shared" si="34"/>
        <v>301.54114161918221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40.493306464562707</v>
      </c>
      <c r="AA23" s="21">
        <f>EXP(-LN(2)/25)*AA22+(1-EXP(-LN(2)/25))/(LN(2)/25)*Calculateur!V23*Calculateur!X23*VLOOKUP('Données projet'!$B$9,Paramètres!$A$1:$I$89,3,0)*0.475*44/12</f>
        <v>17.321663797767073</v>
      </c>
      <c r="AB23" s="21">
        <f>EXP(-LN(2)/2)*AB22+(1-EXP(-LN(2)/2))/(LN(2)/2)*V23*Y23*VLOOKUP('Données projet'!$B$9,Paramètres!$A$1:$I$89,3,0)*0.475*44/12</f>
        <v>0</v>
      </c>
      <c r="AC23" s="22">
        <f t="shared" si="3"/>
        <v>57.81497026232978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>
        <f>AI23*VLOOKUP('Données projet'!$B$10,Paramètres!$A$1:$I$89,3,0)*VLOOKUP('Données projet'!$B$10,Paramètres!$A$1:$I$89,5,0)</f>
        <v>0</v>
      </c>
      <c r="AK23" s="13" t="e">
        <f t="shared" si="35"/>
        <v>#NUM!</v>
      </c>
      <c r="AL23" s="20" t="e">
        <f t="shared" si="4"/>
        <v>#NUM!</v>
      </c>
      <c r="AM23" s="59" t="e">
        <f t="shared" si="5"/>
        <v>#NUM!</v>
      </c>
      <c r="AN23" s="59">
        <f ca="1">AVERAGE(OFFSET($AM$3,0,0,'Données projet'!$E$10+1,1))-AVERAGE(OFFSET($H$3,0,0,'Données projet'!$E$10+1,1))</f>
        <v>120.41037315808563</v>
      </c>
      <c r="AO23" s="59">
        <f t="shared" si="36"/>
        <v>341.74572221981964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45.806258021969875</v>
      </c>
      <c r="AV23" s="21">
        <f>EXP(-LN(2)/25)*AV22+(1-EXP(-LN(2)/25))/(LN(2)/25)*Calculateur!AQ23*Calculateur!AS23*VLOOKUP('Données projet'!$B$10,Paramètres!$A$1:$I$89,3,0)*0.475*44/12</f>
        <v>19.594364366977651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65.400622388947525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>
        <f>BD23*VLOOKUP('Données projet'!$B$11,Paramètres!$A$1:$I$89,3,0)*VLOOKUP('Données projet'!$B$11,Paramètres!$A$1:$I$89,5,0)</f>
        <v>0</v>
      </c>
      <c r="BF23" s="13" t="e">
        <f t="shared" si="37"/>
        <v>#NUM!</v>
      </c>
      <c r="BG23" s="20" t="e">
        <f t="shared" si="7"/>
        <v>#NUM!</v>
      </c>
      <c r="BH23" s="59" t="e">
        <f t="shared" si="8"/>
        <v>#NUM!</v>
      </c>
      <c r="BI23" s="59">
        <f ca="1">AVERAGE(OFFSET($BH$3,0,0,'Données projet'!$E$11+1,1))-AVERAGE(OFFSET($H$3,0,0,'Données projet'!$E$11+1,1))</f>
        <v>101.11980571733682</v>
      </c>
      <c r="BJ23" s="59">
        <f t="shared" si="38"/>
        <v>281.76125756530553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37.88484193770438</v>
      </c>
      <c r="BQ23" s="21">
        <f>EXP(-LN(2)/25)*BQ22+(1-EXP(-LN(2)/25))/(LN(2)/25)*Calculateur!BL23*Calculateur!BN23*VLOOKUP('Données projet'!$B$11,Paramètres!$A$1:$I$89,3,0)*0.475*44/12</f>
        <v>16.205851099137909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54.090693036842289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>
        <f>BY23*VLOOKUP('Données projet'!$B$12,Paramètres!$A$1:$I$89,3,0)*VLOOKUP('Données projet'!$B$12,Paramètres!$A$1:$I$89,5,0)</f>
        <v>0</v>
      </c>
      <c r="CA23" s="13" t="e">
        <f t="shared" si="39"/>
        <v>#NUM!</v>
      </c>
      <c r="CB23" s="20" t="e">
        <f t="shared" si="10"/>
        <v>#NUM!</v>
      </c>
      <c r="CC23" s="59" t="e">
        <f t="shared" si="11"/>
        <v>#NUM!</v>
      </c>
      <c r="CD23" s="59">
        <f ca="1">AVERAGE(OFFSET($CC$3,0,0,'Données projet'!$E$12+1,1))-AVERAGE(OFFSET($H$3,0,0,'Données projet'!$E$12+1,1))</f>
        <v>39.093237481371943</v>
      </c>
      <c r="CE23" s="59">
        <f t="shared" si="40"/>
        <v>155.67391182400013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21.364566600934925</v>
      </c>
      <c r="CL23" s="21">
        <f>EXP(-LN(2)/25)*CL22+(1-EXP(-LN(2)/25))/(LN(2)/25)*Calculateur!CG23*Calculateur!CI23*VLOOKUP('Données projet'!$B$12,Paramètres!$A$1:$I$89,3,0)*0.475*44/12</f>
        <v>9.1390373411531804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30.503603942088105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299.84937234200714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>
        <f>N24*VLOOKUP('Données projet'!$B$9,Paramètres!$A$1:$I$89,3,0)*VLOOKUP('Données projet'!$B$9,Paramètres!$A$1:$I$89,5,0)</f>
        <v>0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108.34735194944619</v>
      </c>
      <c r="T24" s="59">
        <f t="shared" si="34"/>
        <v>301.54114161918221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39.699257423270801</v>
      </c>
      <c r="AA24" s="21">
        <f>EXP(-LN(2)/25)*AA23+(1-EXP(-LN(2)/25))/(LN(2)/25)*Calculateur!V24*Calculateur!X24*VLOOKUP('Données projet'!$B$9,Paramètres!$A$1:$I$89,3,0)*0.475*44/12</f>
        <v>16.848001990310422</v>
      </c>
      <c r="AB24" s="21">
        <f>EXP(-LN(2)/2)*AB23+(1-EXP(-LN(2)/2))/(LN(2)/2)*V24*Y24*VLOOKUP('Données projet'!$B$9,Paramètres!$A$1:$I$89,3,0)*0.475*44/12</f>
        <v>0</v>
      </c>
      <c r="AC24" s="22">
        <f t="shared" si="3"/>
        <v>56.547259413581223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>
        <f>AI24*VLOOKUP('Données projet'!$B$10,Paramètres!$A$1:$I$89,3,0)*VLOOKUP('Données projet'!$B$10,Paramètres!$A$1:$I$89,5,0)</f>
        <v>0</v>
      </c>
      <c r="AK24" s="13" t="e">
        <f t="shared" si="35"/>
        <v>#NUM!</v>
      </c>
      <c r="AL24" s="20" t="e">
        <f t="shared" si="4"/>
        <v>#NUM!</v>
      </c>
      <c r="AM24" s="59" t="e">
        <f t="shared" si="5"/>
        <v>#NUM!</v>
      </c>
      <c r="AN24" s="59">
        <f ca="1">AVERAGE(OFFSET($AM$3,0,0,'Données projet'!$E$10+1,1))-AVERAGE(OFFSET($H$3,0,0,'Données projet'!$E$10+1,1))</f>
        <v>120.41037315808563</v>
      </c>
      <c r="AO24" s="59">
        <f t="shared" si="36"/>
        <v>341.74572221981964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44.908025241217686</v>
      </c>
      <c r="AV24" s="21">
        <f>EXP(-LN(2)/25)*AV23+(1-EXP(-LN(2)/25))/(LN(2)/25)*Calculateur!AQ24*Calculateur!AS24*VLOOKUP('Données projet'!$B$10,Paramètres!$A$1:$I$89,3,0)*0.475*44/12</f>
        <v>19.058555442939809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63.966580684157492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>
        <f>BD24*VLOOKUP('Données projet'!$B$11,Paramètres!$A$1:$I$89,3,0)*VLOOKUP('Données projet'!$B$11,Paramètres!$A$1:$I$89,5,0)</f>
        <v>0</v>
      </c>
      <c r="BF24" s="13" t="e">
        <f t="shared" si="37"/>
        <v>#NUM!</v>
      </c>
      <c r="BG24" s="20" t="e">
        <f t="shared" si="7"/>
        <v>#NUM!</v>
      </c>
      <c r="BH24" s="59" t="e">
        <f t="shared" si="8"/>
        <v>#NUM!</v>
      </c>
      <c r="BI24" s="59">
        <f ca="1">AVERAGE(OFFSET($BH$3,0,0,'Données projet'!$E$11+1,1))-AVERAGE(OFFSET($H$3,0,0,'Données projet'!$E$11+1,1))</f>
        <v>101.11980571733682</v>
      </c>
      <c r="BJ24" s="59">
        <f t="shared" si="38"/>
        <v>281.76125756530553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37.141943294777903</v>
      </c>
      <c r="BQ24" s="21">
        <f>EXP(-LN(2)/25)*BQ23+(1-EXP(-LN(2)/25))/(LN(2)/25)*Calculateur!BL24*Calculateur!BN24*VLOOKUP('Données projet'!$B$11,Paramètres!$A$1:$I$89,3,0)*0.475*44/12</f>
        <v>15.762701248603314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52.904644543381217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>
        <f>BY24*VLOOKUP('Données projet'!$B$12,Paramètres!$A$1:$I$89,3,0)*VLOOKUP('Données projet'!$B$12,Paramètres!$A$1:$I$89,5,0)</f>
        <v>0</v>
      </c>
      <c r="CA24" s="13" t="e">
        <f t="shared" si="39"/>
        <v>#NUM!</v>
      </c>
      <c r="CB24" s="20" t="e">
        <f t="shared" si="10"/>
        <v>#NUM!</v>
      </c>
      <c r="CC24" s="59" t="e">
        <f t="shared" si="11"/>
        <v>#NUM!</v>
      </c>
      <c r="CD24" s="59">
        <f ca="1">AVERAGE(OFFSET($CC$3,0,0,'Données projet'!$E$12+1,1))-AVERAGE(OFFSET($H$3,0,0,'Données projet'!$E$12+1,1))</f>
        <v>39.093237481371943</v>
      </c>
      <c r="CE24" s="59">
        <f t="shared" si="40"/>
        <v>155.67391182400013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20.945620480989504</v>
      </c>
      <c r="CL24" s="21">
        <f>EXP(-LN(2)/25)*CL23+(1-EXP(-LN(2)/25))/(LN(2)/25)*Calculateur!CG24*Calculateur!CI24*VLOOKUP('Données projet'!$B$12,Paramètres!$A$1:$I$89,3,0)*0.475*44/12</f>
        <v>8.88912988445826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29.834750365447764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301.84538199666349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>
        <f>N25*VLOOKUP('Données projet'!$B$9,Paramètres!$A$1:$I$89,3,0)*VLOOKUP('Données projet'!$B$9,Paramètres!$A$1:$I$89,5,0)</f>
        <v>0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108.34735194944619</v>
      </c>
      <c r="T25" s="59">
        <f t="shared" si="34"/>
        <v>301.54114161918221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38.920779199356538</v>
      </c>
      <c r="AA25" s="21">
        <f>EXP(-LN(2)/25)*AA24+(1-EXP(-LN(2)/25))/(LN(2)/25)*Calculateur!V25*Calculateur!X25*VLOOKUP('Données projet'!$B$9,Paramètres!$A$1:$I$89,3,0)*0.475*44/12</f>
        <v>16.387292489887464</v>
      </c>
      <c r="AB25" s="21">
        <f>EXP(-LN(2)/2)*AB24+(1-EXP(-LN(2)/2))/(LN(2)/2)*V25*Y25*VLOOKUP('Données projet'!$B$9,Paramètres!$A$1:$I$89,3,0)*0.475*44/12</f>
        <v>0</v>
      </c>
      <c r="AC25" s="22">
        <f t="shared" si="3"/>
        <v>55.308071689244002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>
        <f>AI25*VLOOKUP('Données projet'!$B$10,Paramètres!$A$1:$I$89,3,0)*VLOOKUP('Données projet'!$B$10,Paramètres!$A$1:$I$89,5,0)</f>
        <v>0</v>
      </c>
      <c r="AK25" s="13" t="e">
        <f t="shared" si="35"/>
        <v>#NUM!</v>
      </c>
      <c r="AL25" s="20" t="e">
        <f t="shared" si="4"/>
        <v>#NUM!</v>
      </c>
      <c r="AM25" s="59" t="e">
        <f t="shared" si="5"/>
        <v>#NUM!</v>
      </c>
      <c r="AN25" s="59">
        <f ca="1">AVERAGE(OFFSET($AM$3,0,0,'Données projet'!$E$10+1,1))-AVERAGE(OFFSET($H$3,0,0,'Données projet'!$E$10+1,1))</f>
        <v>120.41037315808563</v>
      </c>
      <c r="AO25" s="59">
        <f t="shared" si="36"/>
        <v>341.74572221981964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44.027406257428147</v>
      </c>
      <c r="AV25" s="21">
        <f>EXP(-LN(2)/25)*AV24+(1-EXP(-LN(2)/25))/(LN(2)/25)*Calculateur!AQ25*Calculateur!AS25*VLOOKUP('Données projet'!$B$10,Paramètres!$A$1:$I$89,3,0)*0.475*44/12</f>
        <v>18.53739824210675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62.564804499534901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>
        <f>BD25*VLOOKUP('Données projet'!$B$11,Paramètres!$A$1:$I$89,3,0)*VLOOKUP('Données projet'!$B$11,Paramètres!$A$1:$I$89,5,0)</f>
        <v>0</v>
      </c>
      <c r="BF25" s="13" t="e">
        <f t="shared" si="37"/>
        <v>#NUM!</v>
      </c>
      <c r="BG25" s="20" t="e">
        <f t="shared" si="7"/>
        <v>#NUM!</v>
      </c>
      <c r="BH25" s="59" t="e">
        <f t="shared" si="8"/>
        <v>#NUM!</v>
      </c>
      <c r="BI25" s="59">
        <f ca="1">AVERAGE(OFFSET($BH$3,0,0,'Données projet'!$E$11+1,1))-AVERAGE(OFFSET($H$3,0,0,'Données projet'!$E$11+1,1))</f>
        <v>101.11980571733682</v>
      </c>
      <c r="BJ25" s="59">
        <f t="shared" si="38"/>
        <v>281.76125756530553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36.413612441115788</v>
      </c>
      <c r="BQ25" s="21">
        <f>EXP(-LN(2)/25)*BQ24+(1-EXP(-LN(2)/25))/(LN(2)/25)*Calculateur!BL25*Calculateur!BN25*VLOOKUP('Données projet'!$B$11,Paramètres!$A$1:$I$89,3,0)*0.475*44/12</f>
        <v>15.331669354035824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51.745281795151612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>
        <f>BY25*VLOOKUP('Données projet'!$B$12,Paramètres!$A$1:$I$89,3,0)*VLOOKUP('Données projet'!$B$12,Paramètres!$A$1:$I$89,5,0)</f>
        <v>0</v>
      </c>
      <c r="CA25" s="13" t="e">
        <f t="shared" si="39"/>
        <v>#NUM!</v>
      </c>
      <c r="CB25" s="20" t="e">
        <f t="shared" si="10"/>
        <v>#NUM!</v>
      </c>
      <c r="CC25" s="59" t="e">
        <f t="shared" si="11"/>
        <v>#NUM!</v>
      </c>
      <c r="CD25" s="59">
        <f ca="1">AVERAGE(OFFSET($CC$3,0,0,'Données projet'!$E$12+1,1))-AVERAGE(OFFSET($H$3,0,0,'Données projet'!$E$12+1,1))</f>
        <v>39.093237481371943</v>
      </c>
      <c r="CE25" s="59">
        <f t="shared" si="40"/>
        <v>155.67391182400013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20.534889638924312</v>
      </c>
      <c r="CL25" s="21">
        <f>EXP(-LN(2)/25)*CL24+(1-EXP(-LN(2)/25))/(LN(2)/25)*Calculateur!CG25*Calculateur!CI25*VLOOKUP('Données projet'!$B$12,Paramètres!$A$1:$I$89,3,0)*0.475*44/12</f>
        <v>8.6460561603087243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29.180945799233037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303.83903031512267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108.34735194944619</v>
      </c>
      <c r="T26" s="59">
        <f t="shared" si="34"/>
        <v>301.54114161918221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38.157566458588406</v>
      </c>
      <c r="AA26" s="21">
        <f>EXP(-LN(2)/25)*AA25+(1-EXP(-LN(2)/25))/(LN(2)/25)*Calculateur!V26*Calculateur!X26*VLOOKUP('Données projet'!$B$9,Paramètres!$A$1:$I$89,3,0)*0.475*44/12</f>
        <v>15.939181114981233</v>
      </c>
      <c r="AB26" s="21">
        <f>EXP(-LN(2)/2)*AB25+(1-EXP(-LN(2)/2))/(LN(2)/2)*V26*Y26*VLOOKUP('Données projet'!$B$9,Paramètres!$A$1:$I$89,3,0)*0.475*44/12</f>
        <v>0</v>
      </c>
      <c r="AC26" s="22">
        <f t="shared" si="3"/>
        <v>54.096747573569637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>
        <f>AI26*VLOOKUP('Données projet'!$B$10,Paramètres!$A$1:$I$89,3,0)*VLOOKUP('Données projet'!$B$10,Paramètres!$A$1:$I$89,5,0)</f>
        <v>0</v>
      </c>
      <c r="AK26" s="13" t="e">
        <f t="shared" si="35"/>
        <v>#NUM!</v>
      </c>
      <c r="AL26" s="20" t="e">
        <f t="shared" si="4"/>
        <v>#NUM!</v>
      </c>
      <c r="AM26" s="59" t="e">
        <f t="shared" si="5"/>
        <v>#NUM!</v>
      </c>
      <c r="AN26" s="59">
        <f ca="1">AVERAGE(OFFSET($AM$3,0,0,'Données projet'!$E$10+1,1))-AVERAGE(OFFSET($H$3,0,0,'Données projet'!$E$10+1,1))</f>
        <v>120.41037315808563</v>
      </c>
      <c r="AO26" s="59">
        <f t="shared" si="36"/>
        <v>341.74572221981964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43.164055674786177</v>
      </c>
      <c r="AV26" s="21">
        <f>EXP(-LN(2)/25)*AV25+(1-EXP(-LN(2)/25))/(LN(2)/25)*Calculateur!AQ26*Calculateur!AS26*VLOOKUP('Données projet'!$B$10,Paramètres!$A$1:$I$89,3,0)*0.475*44/12</f>
        <v>18.030492112336937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61.194547787123113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>
        <f>BD26*VLOOKUP('Données projet'!$B$11,Paramètres!$A$1:$I$89,3,0)*VLOOKUP('Données projet'!$B$11,Paramètres!$A$1:$I$89,5,0)</f>
        <v>0</v>
      </c>
      <c r="BF26" s="13" t="e">
        <f t="shared" si="37"/>
        <v>#NUM!</v>
      </c>
      <c r="BG26" s="20" t="e">
        <f t="shared" si="7"/>
        <v>#NUM!</v>
      </c>
      <c r="BH26" s="59" t="e">
        <f t="shared" si="8"/>
        <v>#NUM!</v>
      </c>
      <c r="BI26" s="59">
        <f ca="1">AVERAGE(OFFSET($BH$3,0,0,'Données projet'!$E$11+1,1))-AVERAGE(OFFSET($H$3,0,0,'Données projet'!$E$11+1,1))</f>
        <v>101.11980571733682</v>
      </c>
      <c r="BJ26" s="59">
        <f t="shared" si="38"/>
        <v>281.76125756530553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35.699563711256033</v>
      </c>
      <c r="BQ26" s="21">
        <f>EXP(-LN(2)/25)*BQ25+(1-EXP(-LN(2)/25))/(LN(2)/25)*Calculateur!BL26*Calculateur!BN26*VLOOKUP('Données projet'!$B$11,Paramètres!$A$1:$I$89,3,0)*0.475*44/12</f>
        <v>14.912424049292264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50.611987760548296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>
        <f>BY26*VLOOKUP('Données projet'!$B$12,Paramètres!$A$1:$I$89,3,0)*VLOOKUP('Données projet'!$B$12,Paramètres!$A$1:$I$89,5,0)</f>
        <v>0</v>
      </c>
      <c r="CA26" s="13" t="e">
        <f t="shared" si="39"/>
        <v>#NUM!</v>
      </c>
      <c r="CB26" s="20" t="e">
        <f t="shared" si="10"/>
        <v>#NUM!</v>
      </c>
      <c r="CC26" s="59" t="e">
        <f t="shared" si="11"/>
        <v>#NUM!</v>
      </c>
      <c r="CD26" s="59">
        <f ca="1">AVERAGE(OFFSET($CC$3,0,0,'Données projet'!$E$12+1,1))-AVERAGE(OFFSET($H$3,0,0,'Données projet'!$E$12+1,1))</f>
        <v>39.093237481371943</v>
      </c>
      <c r="CE26" s="59">
        <f t="shared" si="40"/>
        <v>155.67391182400013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20.132212978150942</v>
      </c>
      <c r="CL26" s="21">
        <f>EXP(-LN(2)/25)*CL25+(1-EXP(-LN(2)/25))/(LN(2)/25)*Calculateur!CG26*Calculateur!CI26*VLOOKUP('Données projet'!$B$12,Paramètres!$A$1:$I$89,3,0)*0.475*44/12</f>
        <v>8.4096292999287492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28.541842278079692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305.83043169862646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108.34735194944619</v>
      </c>
      <c r="T27" s="59">
        <f t="shared" si="34"/>
        <v>301.54114161918221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37.409319854152926</v>
      </c>
      <c r="AA27" s="21">
        <f>EXP(-LN(2)/25)*AA26+(1-EXP(-LN(2)/25))/(LN(2)/25)*Calculateur!V27*Calculateur!X27*VLOOKUP('Données projet'!$B$9,Paramètres!$A$1:$I$89,3,0)*0.475*44/12</f>
        <v>15.503323369186965</v>
      </c>
      <c r="AB27" s="21">
        <f>EXP(-LN(2)/2)*AB26+(1-EXP(-LN(2)/2))/(LN(2)/2)*V27*Y27*VLOOKUP('Données projet'!$B$9,Paramètres!$A$1:$I$89,3,0)*0.475*44/12</f>
        <v>0</v>
      </c>
      <c r="AC27" s="22">
        <f t="shared" si="3"/>
        <v>52.912643223339892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>
        <f>AI27*VLOOKUP('Données projet'!$B$10,Paramètres!$A$1:$I$89,3,0)*VLOOKUP('Données projet'!$B$10,Paramètres!$A$1:$I$89,5,0)</f>
        <v>0</v>
      </c>
      <c r="AK27" s="13" t="e">
        <f t="shared" si="35"/>
        <v>#NUM!</v>
      </c>
      <c r="AL27" s="20" t="e">
        <f t="shared" si="4"/>
        <v>#NUM!</v>
      </c>
      <c r="AM27" s="59" t="e">
        <f t="shared" si="5"/>
        <v>#NUM!</v>
      </c>
      <c r="AN27" s="59">
        <f ca="1">AVERAGE(OFFSET($AM$3,0,0,'Données projet'!$E$10+1,1))-AVERAGE(OFFSET($H$3,0,0,'Données projet'!$E$10+1,1))</f>
        <v>120.41037315808563</v>
      </c>
      <c r="AO27" s="59">
        <f t="shared" si="36"/>
        <v>341.74572221981964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42.31763487047796</v>
      </c>
      <c r="AV27" s="21">
        <f>EXP(-LN(2)/25)*AV26+(1-EXP(-LN(2)/25))/(LN(2)/25)*Calculateur!AQ27*Calculateur!AS27*VLOOKUP('Données projet'!$B$10,Paramètres!$A$1:$I$89,3,0)*0.475*44/12</f>
        <v>17.537447357342714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59.855082227820674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>
        <f>BD27*VLOOKUP('Données projet'!$B$11,Paramètres!$A$1:$I$89,3,0)*VLOOKUP('Données projet'!$B$11,Paramètres!$A$1:$I$89,5,0)</f>
        <v>0</v>
      </c>
      <c r="BF27" s="13" t="e">
        <f t="shared" si="37"/>
        <v>#NUM!</v>
      </c>
      <c r="BG27" s="20" t="e">
        <f t="shared" si="7"/>
        <v>#NUM!</v>
      </c>
      <c r="BH27" s="59" t="e">
        <f t="shared" si="8"/>
        <v>#NUM!</v>
      </c>
      <c r="BI27" s="59">
        <f ca="1">AVERAGE(OFFSET($BH$3,0,0,'Données projet'!$E$11+1,1))-AVERAGE(OFFSET($H$3,0,0,'Données projet'!$E$11+1,1))</f>
        <v>101.11980571733682</v>
      </c>
      <c r="BJ27" s="59">
        <f t="shared" si="38"/>
        <v>281.76125756530553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34.999517041462106</v>
      </c>
      <c r="BQ27" s="21">
        <f>EXP(-LN(2)/25)*BQ26+(1-EXP(-LN(2)/25))/(LN(2)/25)*Calculateur!BL27*Calculateur!BN27*VLOOKUP('Données projet'!$B$11,Paramètres!$A$1:$I$89,3,0)*0.475*44/12</f>
        <v>14.504643029454069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49.504160070916171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>
        <f>BY27*VLOOKUP('Données projet'!$B$12,Paramètres!$A$1:$I$89,3,0)*VLOOKUP('Données projet'!$B$12,Paramètres!$A$1:$I$89,5,0)</f>
        <v>0</v>
      </c>
      <c r="CA27" s="13" t="e">
        <f t="shared" si="39"/>
        <v>#NUM!</v>
      </c>
      <c r="CB27" s="20" t="e">
        <f t="shared" si="10"/>
        <v>#NUM!</v>
      </c>
      <c r="CC27" s="59" t="e">
        <f t="shared" si="11"/>
        <v>#NUM!</v>
      </c>
      <c r="CD27" s="59">
        <f ca="1">AVERAGE(OFFSET($CC$3,0,0,'Données projet'!$E$12+1,1))-AVERAGE(OFFSET($H$3,0,0,'Données projet'!$E$12+1,1))</f>
        <v>39.093237481371943</v>
      </c>
      <c r="CE27" s="59">
        <f t="shared" si="40"/>
        <v>155.67391182400013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19.737432561086827</v>
      </c>
      <c r="CL27" s="21">
        <f>EXP(-LN(2)/25)*CL26+(1-EXP(-LN(2)/25))/(LN(2)/25)*Calculateur!CG27*Calculateur!CI27*VLOOKUP('Données projet'!$B$12,Paramètres!$A$1:$I$89,3,0)*0.475*44/12</f>
        <v>8.1796675444790132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27.91710010556584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307.81969047561677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108.34735194944619</v>
      </c>
      <c r="T28" s="59">
        <f t="shared" si="34"/>
        <v>301.54114161918221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36.675745909245066</v>
      </c>
      <c r="AA28" s="21">
        <f>EXP(-LN(2)/25)*AA27+(1-EXP(-LN(2)/25))/(LN(2)/25)*Calculateur!V28*Calculateur!X28*VLOOKUP('Données projet'!$B$9,Paramètres!$A$1:$I$89,3,0)*0.475*44/12</f>
        <v>15.079384176372205</v>
      </c>
      <c r="AB28" s="21">
        <f>EXP(-LN(2)/2)*AB27+(1-EXP(-LN(2)/2))/(LN(2)/2)*V28*Y28*VLOOKUP('Données projet'!$B$9,Paramètres!$A$1:$I$89,3,0)*0.475*44/12</f>
        <v>0</v>
      </c>
      <c r="AC28" s="22">
        <f t="shared" si="3"/>
        <v>51.755130085617267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>
        <f>AI28*VLOOKUP('Données projet'!$B$10,Paramètres!$A$1:$I$89,3,0)*VLOOKUP('Données projet'!$B$10,Paramètres!$A$1:$I$89,5,0)</f>
        <v>0</v>
      </c>
      <c r="AK28" s="13" t="e">
        <f t="shared" si="35"/>
        <v>#NUM!</v>
      </c>
      <c r="AL28" s="20" t="e">
        <f t="shared" si="4"/>
        <v>#NUM!</v>
      </c>
      <c r="AM28" s="59" t="e">
        <f t="shared" si="5"/>
        <v>#NUM!</v>
      </c>
      <c r="AN28" s="59">
        <f ca="1">AVERAGE(OFFSET($AM$3,0,0,'Données projet'!$E$10+1,1))-AVERAGE(OFFSET($H$3,0,0,'Données projet'!$E$10+1,1))</f>
        <v>120.41037315808563</v>
      </c>
      <c r="AO28" s="59">
        <f t="shared" si="36"/>
        <v>341.74572221981964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41.487811861876516</v>
      </c>
      <c r="AV28" s="21">
        <f>EXP(-LN(2)/25)*AV27+(1-EXP(-LN(2)/25))/(LN(2)/25)*Calculateur!AQ28*Calculateur!AS28*VLOOKUP('Données projet'!$B$10,Paramètres!$A$1:$I$89,3,0)*0.475*44/12</f>
        <v>17.057884937101903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58.545696798978419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>
        <f>BD28*VLOOKUP('Données projet'!$B$11,Paramètres!$A$1:$I$89,3,0)*VLOOKUP('Données projet'!$B$11,Paramètres!$A$1:$I$89,5,0)</f>
        <v>0</v>
      </c>
      <c r="BF28" s="13" t="e">
        <f t="shared" si="37"/>
        <v>#NUM!</v>
      </c>
      <c r="BG28" s="20" t="e">
        <f t="shared" si="7"/>
        <v>#NUM!</v>
      </c>
      <c r="BH28" s="59" t="e">
        <f t="shared" si="8"/>
        <v>#NUM!</v>
      </c>
      <c r="BI28" s="59">
        <f ca="1">AVERAGE(OFFSET($BH$3,0,0,'Données projet'!$E$11+1,1))-AVERAGE(OFFSET($H$3,0,0,'Données projet'!$E$11+1,1))</f>
        <v>101.11980571733682</v>
      </c>
      <c r="BJ28" s="59">
        <f t="shared" si="38"/>
        <v>281.76125756530553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34.313197859876531</v>
      </c>
      <c r="BQ28" s="21">
        <f>EXP(-LN(2)/25)*BQ27+(1-EXP(-LN(2)/25))/(LN(2)/25)*Calculateur!BL28*Calculateur!BN28*VLOOKUP('Données projet'!$B$11,Paramètres!$A$1:$I$89,3,0)*0.475*44/12</f>
        <v>14.108012803047622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48.421210662924153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>
        <f>BY28*VLOOKUP('Données projet'!$B$12,Paramètres!$A$1:$I$89,3,0)*VLOOKUP('Données projet'!$B$12,Paramètres!$A$1:$I$89,5,0)</f>
        <v>0</v>
      </c>
      <c r="CA28" s="13" t="e">
        <f t="shared" si="39"/>
        <v>#NUM!</v>
      </c>
      <c r="CB28" s="20" t="e">
        <f t="shared" si="10"/>
        <v>#NUM!</v>
      </c>
      <c r="CC28" s="59" t="e">
        <f t="shared" si="11"/>
        <v>#NUM!</v>
      </c>
      <c r="CD28" s="59">
        <f ca="1">AVERAGE(OFFSET($CC$3,0,0,'Données projet'!$E$12+1,1))-AVERAGE(OFFSET($H$3,0,0,'Données projet'!$E$12+1,1))</f>
        <v>39.093237481371943</v>
      </c>
      <c r="CE28" s="59">
        <f t="shared" si="40"/>
        <v>155.67391182400013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19.350393547209059</v>
      </c>
      <c r="CL28" s="21">
        <f>EXP(-LN(2)/25)*CL27+(1-EXP(-LN(2)/25))/(LN(2)/25)*Calculateur!CG28*Calculateur!CI28*VLOOKUP('Données projet'!$B$12,Paramètres!$A$1:$I$89,3,0)*0.475*44/12</f>
        <v>7.955994105325213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27.306387652534273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309.80690215583428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108.34735194944619</v>
      </c>
      <c r="T29" s="59">
        <f t="shared" si="34"/>
        <v>301.54114161918221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35.956556901960923</v>
      </c>
      <c r="AA29" s="21">
        <f>EXP(-LN(2)/25)*AA28+(1-EXP(-LN(2)/25))/(LN(2)/25)*Calculateur!V29*Calculateur!X29*VLOOKUP('Données projet'!$B$9,Paramètres!$A$1:$I$89,3,0)*0.475*44/12</f>
        <v>14.667037623078958</v>
      </c>
      <c r="AB29" s="21">
        <f>EXP(-LN(2)/2)*AB28+(1-EXP(-LN(2)/2))/(LN(2)/2)*V29*Y29*VLOOKUP('Données projet'!$B$9,Paramètres!$A$1:$I$89,3,0)*0.475*44/12</f>
        <v>0</v>
      </c>
      <c r="AC29" s="22">
        <f t="shared" si="3"/>
        <v>50.623594525039877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>
        <f>AI29*VLOOKUP('Données projet'!$B$10,Paramètres!$A$1:$I$89,3,0)*VLOOKUP('Données projet'!$B$10,Paramètres!$A$1:$I$89,5,0)</f>
        <v>0</v>
      </c>
      <c r="AK29" s="13" t="e">
        <f t="shared" si="35"/>
        <v>#NUM!</v>
      </c>
      <c r="AL29" s="20" t="e">
        <f t="shared" si="4"/>
        <v>#NUM!</v>
      </c>
      <c r="AM29" s="59" t="e">
        <f t="shared" si="5"/>
        <v>#NUM!</v>
      </c>
      <c r="AN29" s="59">
        <f ca="1">AVERAGE(OFFSET($AM$3,0,0,'Données projet'!$E$10+1,1))-AVERAGE(OFFSET($H$3,0,0,'Données projet'!$E$10+1,1))</f>
        <v>120.41037315808563</v>
      </c>
      <c r="AO29" s="59">
        <f t="shared" si="36"/>
        <v>341.74572221981964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40.674261176331683</v>
      </c>
      <c r="AV29" s="21">
        <f>EXP(-LN(2)/25)*AV28+(1-EXP(-LN(2)/25))/(LN(2)/25)*Calculateur!AQ29*Calculateur!AS29*VLOOKUP('Données projet'!$B$10,Paramètres!$A$1:$I$89,3,0)*0.475*44/12</f>
        <v>16.59143617646167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57.265697352793353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>
        <f>BD29*VLOOKUP('Données projet'!$B$11,Paramètres!$A$1:$I$89,3,0)*VLOOKUP('Données projet'!$B$11,Paramètres!$A$1:$I$89,5,0)</f>
        <v>0</v>
      </c>
      <c r="BF29" s="13" t="e">
        <f t="shared" si="37"/>
        <v>#NUM!</v>
      </c>
      <c r="BG29" s="20" t="e">
        <f t="shared" si="7"/>
        <v>#NUM!</v>
      </c>
      <c r="BH29" s="59" t="e">
        <f t="shared" si="8"/>
        <v>#NUM!</v>
      </c>
      <c r="BI29" s="59">
        <f ca="1">AVERAGE(OFFSET($BH$3,0,0,'Données projet'!$E$11+1,1))-AVERAGE(OFFSET($H$3,0,0,'Données projet'!$E$11+1,1))</f>
        <v>101.11980571733682</v>
      </c>
      <c r="BJ29" s="59">
        <f t="shared" si="38"/>
        <v>281.76125756530553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33.640336978828479</v>
      </c>
      <c r="BQ29" s="21">
        <f>EXP(-LN(2)/25)*BQ28+(1-EXP(-LN(2)/25))/(LN(2)/25)*Calculateur!BL29*Calculateur!BN29*VLOOKUP('Données projet'!$B$11,Paramètres!$A$1:$I$89,3,0)*0.475*44/12</f>
        <v>13.722228451040136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47.362565429868617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>
        <f>BY29*VLOOKUP('Données projet'!$B$12,Paramètres!$A$1:$I$89,3,0)*VLOOKUP('Données projet'!$B$12,Paramètres!$A$1:$I$89,5,0)</f>
        <v>0</v>
      </c>
      <c r="CA29" s="13" t="e">
        <f t="shared" si="39"/>
        <v>#NUM!</v>
      </c>
      <c r="CB29" s="20" t="e">
        <f t="shared" si="10"/>
        <v>#NUM!</v>
      </c>
      <c r="CC29" s="59" t="e">
        <f t="shared" si="11"/>
        <v>#NUM!</v>
      </c>
      <c r="CD29" s="59">
        <f ca="1">AVERAGE(OFFSET($CC$3,0,0,'Données projet'!$E$12+1,1))-AVERAGE(OFFSET($H$3,0,0,'Données projet'!$E$12+1,1))</f>
        <v>39.093237481371943</v>
      </c>
      <c r="CE29" s="59">
        <f t="shared" si="40"/>
        <v>155.67391182400013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18.970944132322945</v>
      </c>
      <c r="CL29" s="21">
        <f>EXP(-LN(2)/25)*CL28+(1-EXP(-LN(2)/25))/(LN(2)/25)*Calculateur!CG29*Calculateur!CI29*VLOOKUP('Données projet'!$B$12,Paramètres!$A$1:$I$89,3,0)*0.475*44/12</f>
        <v>7.7384370281275485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26.709381160450494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311.79215448605208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108.34735194944619</v>
      </c>
      <c r="T30" s="59">
        <f t="shared" si="34"/>
        <v>301.54114161918221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35.251470752447638</v>
      </c>
      <c r="AA30" s="21">
        <f>EXP(-LN(2)/25)*AA29+(1-EXP(-LN(2)/25))/(LN(2)/25)*Calculateur!V30*Calculateur!X30*VLOOKUP('Données projet'!$B$9,Paramètres!$A$1:$I$89,3,0)*0.475*44/12</f>
        <v>14.265966707969877</v>
      </c>
      <c r="AB30" s="21">
        <f>EXP(-LN(2)/2)*AB29+(1-EXP(-LN(2)/2))/(LN(2)/2)*V30*Y30*VLOOKUP('Données projet'!$B$9,Paramètres!$A$1:$I$89,3,0)*0.475*44/12</f>
        <v>0</v>
      </c>
      <c r="AC30" s="22">
        <f t="shared" si="3"/>
        <v>49.517437460417511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>
        <f>AI30*VLOOKUP('Données projet'!$B$10,Paramètres!$A$1:$I$89,3,0)*VLOOKUP('Données projet'!$B$10,Paramètres!$A$1:$I$89,5,0)</f>
        <v>0</v>
      </c>
      <c r="AK30" s="13" t="e">
        <f t="shared" si="35"/>
        <v>#NUM!</v>
      </c>
      <c r="AL30" s="20" t="e">
        <f t="shared" si="4"/>
        <v>#NUM!</v>
      </c>
      <c r="AM30" s="59" t="e">
        <f t="shared" si="5"/>
        <v>#NUM!</v>
      </c>
      <c r="AN30" s="59">
        <f ca="1">AVERAGE(OFFSET($AM$3,0,0,'Données projet'!$E$10+1,1))-AVERAGE(OFFSET($H$3,0,0,'Données projet'!$E$10+1,1))</f>
        <v>120.41037315808563</v>
      </c>
      <c r="AO30" s="59">
        <f t="shared" si="36"/>
        <v>341.74572221981964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39.876663723513467</v>
      </c>
      <c r="AV30" s="21">
        <f>EXP(-LN(2)/25)*AV29+(1-EXP(-LN(2)/25))/(LN(2)/25)*Calculateur!AQ30*Calculateur!AS30*VLOOKUP('Données projet'!$B$10,Paramètres!$A$1:$I$89,3,0)*0.475*44/12</f>
        <v>16.137742481710617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56.014406205224084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>
        <f>BD30*VLOOKUP('Données projet'!$B$11,Paramètres!$A$1:$I$89,3,0)*VLOOKUP('Données projet'!$B$11,Paramètres!$A$1:$I$89,5,0)</f>
        <v>0</v>
      </c>
      <c r="BF30" s="13" t="e">
        <f t="shared" si="37"/>
        <v>#NUM!</v>
      </c>
      <c r="BG30" s="20" t="e">
        <f t="shared" si="7"/>
        <v>#NUM!</v>
      </c>
      <c r="BH30" s="59" t="e">
        <f t="shared" si="8"/>
        <v>#NUM!</v>
      </c>
      <c r="BI30" s="59">
        <f ca="1">AVERAGE(OFFSET($BH$3,0,0,'Données projet'!$E$11+1,1))-AVERAGE(OFFSET($H$3,0,0,'Données projet'!$E$11+1,1))</f>
        <v>101.11980571733682</v>
      </c>
      <c r="BJ30" s="59">
        <f t="shared" si="38"/>
        <v>281.76125756530553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32.980670489253171</v>
      </c>
      <c r="BQ30" s="21">
        <f>EXP(-LN(2)/25)*BQ29+(1-EXP(-LN(2)/25))/(LN(2)/25)*Calculateur!BL30*Calculateur!BN30*VLOOKUP('Données projet'!$B$11,Paramètres!$A$1:$I$89,3,0)*0.475*44/12</f>
        <v>13.346993392425812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46.327663881678987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>
        <f>BY30*VLOOKUP('Données projet'!$B$12,Paramètres!$A$1:$I$89,3,0)*VLOOKUP('Données projet'!$B$12,Paramètres!$A$1:$I$89,5,0)</f>
        <v>0</v>
      </c>
      <c r="CA30" s="13" t="e">
        <f t="shared" si="39"/>
        <v>#NUM!</v>
      </c>
      <c r="CB30" s="20" t="e">
        <f t="shared" si="10"/>
        <v>#NUM!</v>
      </c>
      <c r="CC30" s="59" t="e">
        <f t="shared" si="11"/>
        <v>#NUM!</v>
      </c>
      <c r="CD30" s="59">
        <f ca="1">AVERAGE(OFFSET($CC$3,0,0,'Données projet'!$E$12+1,1))-AVERAGE(OFFSET($H$3,0,0,'Données projet'!$E$12+1,1))</f>
        <v>39.093237481371943</v>
      </c>
      <c r="CE30" s="59">
        <f t="shared" si="40"/>
        <v>155.67391182400013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18.598935489021457</v>
      </c>
      <c r="CL30" s="21">
        <f>EXP(-LN(2)/25)*CL29+(1-EXP(-LN(2)/25))/(LN(2)/25)*Calculateur!CG30*Calculateur!CI30*VLOOKUP('Données projet'!$B$12,Paramètres!$A$1:$I$89,3,0)*0.475*44/12</f>
        <v>7.5268290606466834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26.125764549668141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313.77552834500773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108.34735194944619</v>
      </c>
      <c r="T31" s="59">
        <f t="shared" si="34"/>
        <v>301.54114161918221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34.560210912266221</v>
      </c>
      <c r="AA31" s="21">
        <f>EXP(-LN(2)/25)*AA30+(1-EXP(-LN(2)/25))/(LN(2)/25)*Calculateur!V31*Calculateur!X31*VLOOKUP('Données projet'!$B$9,Paramètres!$A$1:$I$89,3,0)*0.475*44/12</f>
        <v>13.875863098125857</v>
      </c>
      <c r="AB31" s="21">
        <f>EXP(-LN(2)/2)*AB30+(1-EXP(-LN(2)/2))/(LN(2)/2)*V31*Y31*VLOOKUP('Données projet'!$B$9,Paramètres!$A$1:$I$89,3,0)*0.475*44/12</f>
        <v>0</v>
      </c>
      <c r="AC31" s="22">
        <f t="shared" si="3"/>
        <v>48.436074010392076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>
        <f>AI31*VLOOKUP('Données projet'!$B$10,Paramètres!$A$1:$I$89,3,0)*VLOOKUP('Données projet'!$B$10,Paramètres!$A$1:$I$89,5,0)</f>
        <v>0</v>
      </c>
      <c r="AK31" s="13" t="e">
        <f t="shared" si="35"/>
        <v>#NUM!</v>
      </c>
      <c r="AL31" s="20" t="e">
        <f t="shared" si="4"/>
        <v>#NUM!</v>
      </c>
      <c r="AM31" s="59" t="e">
        <f t="shared" si="5"/>
        <v>#NUM!</v>
      </c>
      <c r="AN31" s="59">
        <f ca="1">AVERAGE(OFFSET($AM$3,0,0,'Données projet'!$E$10+1,1))-AVERAGE(OFFSET($H$3,0,0,'Données projet'!$E$10+1,1))</f>
        <v>120.41037315808563</v>
      </c>
      <c r="AO31" s="59">
        <f t="shared" si="36"/>
        <v>341.74572221981964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39.094706670258603</v>
      </c>
      <c r="AV31" s="21">
        <f>EXP(-LN(2)/25)*AV30+(1-EXP(-LN(2)/25))/(LN(2)/25)*Calculateur!AQ31*Calculateur!AS31*VLOOKUP('Données projet'!$B$10,Paramètres!$A$1:$I$89,3,0)*0.475*44/12</f>
        <v>15.696455064901247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54.791161735159847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>
        <f>BD31*VLOOKUP('Données projet'!$B$11,Paramètres!$A$1:$I$89,3,0)*VLOOKUP('Données projet'!$B$11,Paramètres!$A$1:$I$89,5,0)</f>
        <v>0</v>
      </c>
      <c r="BF31" s="13" t="e">
        <f t="shared" si="37"/>
        <v>#NUM!</v>
      </c>
      <c r="BG31" s="20" t="e">
        <f t="shared" si="7"/>
        <v>#NUM!</v>
      </c>
      <c r="BH31" s="59" t="e">
        <f t="shared" si="8"/>
        <v>#NUM!</v>
      </c>
      <c r="BI31" s="59">
        <f ca="1">AVERAGE(OFFSET($BH$3,0,0,'Données projet'!$E$11+1,1))-AVERAGE(OFFSET($H$3,0,0,'Données projet'!$E$11+1,1))</f>
        <v>101.11980571733682</v>
      </c>
      <c r="BJ31" s="59">
        <f t="shared" si="38"/>
        <v>281.76125756530553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32.333939657181602</v>
      </c>
      <c r="BQ31" s="21">
        <f>EXP(-LN(2)/25)*BQ30+(1-EXP(-LN(2)/25))/(LN(2)/25)*Calculateur!BL31*Calculateur!BN31*VLOOKUP('Données projet'!$B$11,Paramètres!$A$1:$I$89,3,0)*0.475*44/12</f>
        <v>12.982019156222051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45.315958813403654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>
        <f>BY31*VLOOKUP('Données projet'!$B$12,Paramètres!$A$1:$I$89,3,0)*VLOOKUP('Données projet'!$B$12,Paramètres!$A$1:$I$89,5,0)</f>
        <v>0</v>
      </c>
      <c r="CA31" s="13" t="e">
        <f t="shared" si="39"/>
        <v>#NUM!</v>
      </c>
      <c r="CB31" s="20" t="e">
        <f t="shared" si="10"/>
        <v>#NUM!</v>
      </c>
      <c r="CC31" s="59" t="e">
        <f t="shared" si="11"/>
        <v>#NUM!</v>
      </c>
      <c r="CD31" s="59">
        <f ca="1">AVERAGE(OFFSET($CC$3,0,0,'Données projet'!$E$12+1,1))-AVERAGE(OFFSET($H$3,0,0,'Données projet'!$E$12+1,1))</f>
        <v>39.093237481371943</v>
      </c>
      <c r="CE31" s="59">
        <f t="shared" si="40"/>
        <v>155.67391182400013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18.234221708312244</v>
      </c>
      <c r="CL31" s="21">
        <f>EXP(-LN(2)/25)*CL30+(1-EXP(-LN(2)/25))/(LN(2)/25)*Calculateur!CG31*Calculateur!CI31*VLOOKUP('Données projet'!$B$12,Paramètres!$A$1:$I$89,3,0)*0.475*44/12</f>
        <v>7.3210075241645622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25.555229232476805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315.75709850689469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108.34735194944619</v>
      </c>
      <c r="T32" s="59">
        <f t="shared" si="34"/>
        <v>301.54114161918221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33.882506255923893</v>
      </c>
      <c r="AA32" s="21">
        <f>EXP(-LN(2)/25)*AA31+(1-EXP(-LN(2)/25))/(LN(2)/25)*Calculateur!V32*Calculateur!X32*VLOOKUP('Données projet'!$B$9,Paramètres!$A$1:$I$89,3,0)*0.475*44/12</f>
        <v>13.496426892007678</v>
      </c>
      <c r="AB32" s="21">
        <f>EXP(-LN(2)/2)*AB31+(1-EXP(-LN(2)/2))/(LN(2)/2)*V32*Y32*VLOOKUP('Données projet'!$B$9,Paramètres!$A$1:$I$89,3,0)*0.475*44/12</f>
        <v>0</v>
      </c>
      <c r="AC32" s="22">
        <f t="shared" si="3"/>
        <v>47.378933147931569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>
        <f>AI32*VLOOKUP('Données projet'!$B$10,Paramètres!$A$1:$I$89,3,0)*VLOOKUP('Données projet'!$B$10,Paramètres!$A$1:$I$89,5,0)</f>
        <v>0</v>
      </c>
      <c r="AK32" s="13" t="e">
        <f t="shared" si="35"/>
        <v>#NUM!</v>
      </c>
      <c r="AL32" s="20" t="e">
        <f t="shared" si="4"/>
        <v>#NUM!</v>
      </c>
      <c r="AM32" s="59" t="e">
        <f t="shared" si="5"/>
        <v>#NUM!</v>
      </c>
      <c r="AN32" s="59">
        <f ca="1">AVERAGE(OFFSET($AM$3,0,0,'Données projet'!$E$10+1,1))-AVERAGE(OFFSET($H$3,0,0,'Données projet'!$E$10+1,1))</f>
        <v>120.41037315808563</v>
      </c>
      <c r="AO32" s="59">
        <f t="shared" si="36"/>
        <v>341.74572221981964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38.328083317871361</v>
      </c>
      <c r="AV32" s="21">
        <f>EXP(-LN(2)/25)*AV31+(1-EXP(-LN(2)/25))/(LN(2)/25)*Calculateur!AQ32*Calculateur!AS32*VLOOKUP('Données projet'!$B$10,Paramètres!$A$1:$I$89,3,0)*0.475*44/12</f>
        <v>15.267234675710826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53.595317993582185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>
        <f>BD32*VLOOKUP('Données projet'!$B$11,Paramètres!$A$1:$I$89,3,0)*VLOOKUP('Données projet'!$B$11,Paramètres!$A$1:$I$89,5,0)</f>
        <v>0</v>
      </c>
      <c r="BF32" s="13" t="e">
        <f t="shared" si="37"/>
        <v>#NUM!</v>
      </c>
      <c r="BG32" s="20" t="e">
        <f t="shared" si="7"/>
        <v>#NUM!</v>
      </c>
      <c r="BH32" s="59" t="e">
        <f t="shared" si="8"/>
        <v>#NUM!</v>
      </c>
      <c r="BI32" s="59">
        <f ca="1">AVERAGE(OFFSET($BH$3,0,0,'Données projet'!$E$11+1,1))-AVERAGE(OFFSET($H$3,0,0,'Données projet'!$E$11+1,1))</f>
        <v>101.11980571733682</v>
      </c>
      <c r="BJ32" s="59">
        <f t="shared" si="38"/>
        <v>281.76125756530553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31.699890822260102</v>
      </c>
      <c r="BQ32" s="21">
        <f>EXP(-LN(2)/25)*BQ31+(1-EXP(-LN(2)/25))/(LN(2)/25)*Calculateur!BL32*Calculateur!BN32*VLOOKUP('Données projet'!$B$11,Paramètres!$A$1:$I$89,3,0)*0.475*44/12</f>
        <v>12.627025159700443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44.326915981960546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>
        <f>BY32*VLOOKUP('Données projet'!$B$12,Paramètres!$A$1:$I$89,3,0)*VLOOKUP('Données projet'!$B$12,Paramètres!$A$1:$I$89,5,0)</f>
        <v>0</v>
      </c>
      <c r="CA32" s="13" t="e">
        <f t="shared" si="39"/>
        <v>#NUM!</v>
      </c>
      <c r="CB32" s="20" t="e">
        <f t="shared" si="10"/>
        <v>#NUM!</v>
      </c>
      <c r="CC32" s="59" t="e">
        <f t="shared" si="11"/>
        <v>#NUM!</v>
      </c>
      <c r="CD32" s="59">
        <f ca="1">AVERAGE(OFFSET($CC$3,0,0,'Données projet'!$E$12+1,1))-AVERAGE(OFFSET($H$3,0,0,'Données projet'!$E$12+1,1))</f>
        <v>39.093237481371943</v>
      </c>
      <c r="CE32" s="59">
        <f t="shared" si="40"/>
        <v>155.67391182400013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17.8766597423893</v>
      </c>
      <c r="CL32" s="21">
        <f>EXP(-LN(2)/25)*CL31+(1-EXP(-LN(2)/25))/(LN(2)/25)*Calculateur!CG32*Calculateur!CI32*VLOOKUP('Données projet'!$B$12,Paramètres!$A$1:$I$89,3,0)*0.475*44/12</f>
        <v>7.120814188421229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24.997473930810528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317.73693429658658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108.34735194944619</v>
      </c>
      <c r="T33" s="59">
        <f t="shared" si="34"/>
        <v>301.54114161918221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33.218090974533418</v>
      </c>
      <c r="AA33" s="21">
        <f>EXP(-LN(2)/25)*AA32+(1-EXP(-LN(2)/25))/(LN(2)/25)*Calculateur!V33*Calculateur!X33*VLOOKUP('Données projet'!$B$9,Paramètres!$A$1:$I$89,3,0)*0.475*44/12</f>
        <v>13.127366388899484</v>
      </c>
      <c r="AB33" s="21">
        <f>EXP(-LN(2)/2)*AB32+(1-EXP(-LN(2)/2))/(LN(2)/2)*V33*Y33*VLOOKUP('Données projet'!$B$9,Paramètres!$A$1:$I$89,3,0)*0.475*44/12</f>
        <v>0</v>
      </c>
      <c r="AC33" s="22">
        <f t="shared" si="3"/>
        <v>46.345457363432899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>
        <f>AI33*VLOOKUP('Données projet'!$B$10,Paramètres!$A$1:$I$89,3,0)*VLOOKUP('Données projet'!$B$10,Paramètres!$A$1:$I$89,5,0)</f>
        <v>0</v>
      </c>
      <c r="AK33" s="13" t="e">
        <f t="shared" si="35"/>
        <v>#NUM!</v>
      </c>
      <c r="AL33" s="20" t="e">
        <f t="shared" si="4"/>
        <v>#NUM!</v>
      </c>
      <c r="AM33" s="59" t="e">
        <f t="shared" si="5"/>
        <v>#NUM!</v>
      </c>
      <c r="AN33" s="59">
        <f ca="1">AVERAGE(OFFSET($AM$3,0,0,'Données projet'!$E$10+1,1))-AVERAGE(OFFSET($H$3,0,0,'Données projet'!$E$10+1,1))</f>
        <v>120.41037315808563</v>
      </c>
      <c r="AO33" s="59">
        <f t="shared" si="36"/>
        <v>341.74572221981964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37.576492981830356</v>
      </c>
      <c r="AV33" s="21">
        <f>EXP(-LN(2)/25)*AV32+(1-EXP(-LN(2)/25))/(LN(2)/25)*Calculateur!AQ33*Calculateur!AS33*VLOOKUP('Données projet'!$B$10,Paramètres!$A$1:$I$89,3,0)*0.475*44/12</f>
        <v>14.849751340634535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52.426244322464889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>
        <f>BD33*VLOOKUP('Données projet'!$B$11,Paramètres!$A$1:$I$89,3,0)*VLOOKUP('Données projet'!$B$11,Paramètres!$A$1:$I$89,5,0)</f>
        <v>0</v>
      </c>
      <c r="BF33" s="13" t="e">
        <f t="shared" si="37"/>
        <v>#NUM!</v>
      </c>
      <c r="BG33" s="20" t="e">
        <f t="shared" si="7"/>
        <v>#NUM!</v>
      </c>
      <c r="BH33" s="59" t="e">
        <f t="shared" si="8"/>
        <v>#NUM!</v>
      </c>
      <c r="BI33" s="59">
        <f ca="1">AVERAGE(OFFSET($BH$3,0,0,'Données projet'!$E$11+1,1))-AVERAGE(OFFSET($H$3,0,0,'Données projet'!$E$11+1,1))</f>
        <v>101.11980571733682</v>
      </c>
      <c r="BJ33" s="59">
        <f t="shared" si="38"/>
        <v>281.76125756530553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31.078275298259808</v>
      </c>
      <c r="BQ33" s="21">
        <f>EXP(-LN(2)/25)*BQ32+(1-EXP(-LN(2)/25))/(LN(2)/25)*Calculateur!BL33*Calculateur!BN33*VLOOKUP('Données projet'!$B$11,Paramètres!$A$1:$I$89,3,0)*0.475*44/12</f>
        <v>12.28173849268204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43.360013790941849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>
        <f>BY33*VLOOKUP('Données projet'!$B$12,Paramètres!$A$1:$I$89,3,0)*VLOOKUP('Données projet'!$B$12,Paramètres!$A$1:$I$89,5,0)</f>
        <v>0</v>
      </c>
      <c r="CA33" s="13" t="e">
        <f t="shared" si="39"/>
        <v>#NUM!</v>
      </c>
      <c r="CB33" s="20" t="e">
        <f t="shared" si="10"/>
        <v>#NUM!</v>
      </c>
      <c r="CC33" s="59" t="e">
        <f t="shared" si="11"/>
        <v>#NUM!</v>
      </c>
      <c r="CD33" s="59">
        <f ca="1">AVERAGE(OFFSET($CC$3,0,0,'Données projet'!$E$12+1,1))-AVERAGE(OFFSET($H$3,0,0,'Données projet'!$E$12+1,1))</f>
        <v>39.093237481371943</v>
      </c>
      <c r="CE33" s="59">
        <f t="shared" si="40"/>
        <v>155.67391182400013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17.526109348526841</v>
      </c>
      <c r="CL33" s="21">
        <f>EXP(-LN(2)/25)*CL32+(1-EXP(-LN(2)/25))/(LN(2)/25)*Calculateur!CG33*Calculateur!CI33*VLOOKUP('Données projet'!$B$12,Paramètres!$A$1:$I$89,3,0)*0.475*44/12</f>
        <v>6.9260951499715073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24.452204498498347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319.71510015504356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108.34735194944619</v>
      </c>
      <c r="T34" s="59">
        <f t="shared" si="34"/>
        <v>301.54114161918221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32.566704471557699</v>
      </c>
      <c r="AA34" s="21">
        <f>EXP(-LN(2)/25)*AA33+(1-EXP(-LN(2)/25))/(LN(2)/25)*Calculateur!V34*Calculateur!X34*VLOOKUP('Données projet'!$B$9,Paramètres!$A$1:$I$89,3,0)*0.475*44/12</f>
        <v>12.768397864656832</v>
      </c>
      <c r="AB34" s="21">
        <f>EXP(-LN(2)/2)*AB33+(1-EXP(-LN(2)/2))/(LN(2)/2)*V34*Y34*VLOOKUP('Données projet'!$B$9,Paramètres!$A$1:$I$89,3,0)*0.475*44/12</f>
        <v>0</v>
      </c>
      <c r="AC34" s="22">
        <f t="shared" si="3"/>
        <v>45.335102336214533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>
        <f>AI34*VLOOKUP('Données projet'!$B$10,Paramètres!$A$1:$I$89,3,0)*VLOOKUP('Données projet'!$B$10,Paramètres!$A$1:$I$89,5,0)</f>
        <v>0</v>
      </c>
      <c r="AK34" s="13" t="e">
        <f t="shared" si="35"/>
        <v>#NUM!</v>
      </c>
      <c r="AL34" s="20" t="e">
        <f t="shared" si="4"/>
        <v>#NUM!</v>
      </c>
      <c r="AM34" s="59" t="e">
        <f t="shared" si="5"/>
        <v>#NUM!</v>
      </c>
      <c r="AN34" s="59">
        <f ca="1">AVERAGE(OFFSET($AM$3,0,0,'Données projet'!$E$10+1,1))-AVERAGE(OFFSET($H$3,0,0,'Données projet'!$E$10+1,1))</f>
        <v>120.41037315808563</v>
      </c>
      <c r="AO34" s="59">
        <f t="shared" si="36"/>
        <v>341.74572221981964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36.839640873854279</v>
      </c>
      <c r="AV34" s="21">
        <f>EXP(-LN(2)/25)*AV33+(1-EXP(-LN(2)/25))/(LN(2)/25)*Calculateur!AQ34*Calculateur!AS34*VLOOKUP('Données projet'!$B$10,Paramètres!$A$1:$I$89,3,0)*0.475*44/12</f>
        <v>14.4436841093104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51.283324983164675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>
        <f>BD34*VLOOKUP('Données projet'!$B$11,Paramètres!$A$1:$I$89,3,0)*VLOOKUP('Données projet'!$B$11,Paramètres!$A$1:$I$89,5,0)</f>
        <v>0</v>
      </c>
      <c r="BF34" s="13" t="e">
        <f t="shared" si="37"/>
        <v>#NUM!</v>
      </c>
      <c r="BG34" s="20" t="e">
        <f t="shared" si="7"/>
        <v>#NUM!</v>
      </c>
      <c r="BH34" s="59" t="e">
        <f t="shared" si="8"/>
        <v>#NUM!</v>
      </c>
      <c r="BI34" s="59">
        <f ca="1">AVERAGE(OFFSET($BH$3,0,0,'Données projet'!$E$11+1,1))-AVERAGE(OFFSET($H$3,0,0,'Données projet'!$E$11+1,1))</f>
        <v>101.11980571733682</v>
      </c>
      <c r="BJ34" s="59">
        <f t="shared" si="38"/>
        <v>281.76125756530553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30.468849275537128</v>
      </c>
      <c r="BQ34" s="21">
        <f>EXP(-LN(2)/25)*BQ33+(1-EXP(-LN(2)/25))/(LN(2)/25)*Calculateur!BL34*Calculateur!BN34*VLOOKUP('Données projet'!$B$11,Paramètres!$A$1:$I$89,3,0)*0.475*44/12</f>
        <v>11.945893707731093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42.414742983268219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>
        <f>BY34*VLOOKUP('Données projet'!$B$12,Paramètres!$A$1:$I$89,3,0)*VLOOKUP('Données projet'!$B$12,Paramètres!$A$1:$I$89,5,0)</f>
        <v>0</v>
      </c>
      <c r="CA34" s="13" t="e">
        <f t="shared" si="39"/>
        <v>#NUM!</v>
      </c>
      <c r="CB34" s="20" t="e">
        <f t="shared" si="10"/>
        <v>#NUM!</v>
      </c>
      <c r="CC34" s="59" t="e">
        <f t="shared" si="11"/>
        <v>#NUM!</v>
      </c>
      <c r="CD34" s="59">
        <f ca="1">AVERAGE(OFFSET($CC$3,0,0,'Données projet'!$E$12+1,1))-AVERAGE(OFFSET($H$3,0,0,'Données projet'!$E$12+1,1))</f>
        <v>39.093237481371943</v>
      </c>
      <c r="CE34" s="59">
        <f t="shared" si="40"/>
        <v>155.67391182400013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17.182433034073394</v>
      </c>
      <c r="CL34" s="21">
        <f>EXP(-LN(2)/25)*CL33+(1-EXP(-LN(2)/25))/(LN(2)/25)*Calculateur!CG34*Calculateur!CI34*VLOOKUP('Données projet'!$B$12,Paramètres!$A$1:$I$89,3,0)*0.475*44/12</f>
        <v>6.7367007138680224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23.919133747941416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321.69165612971409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108.34735194944619</v>
      </c>
      <c r="T35" s="59">
        <f t="shared" si="34"/>
        <v>301.54114161918221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31.928091260598801</v>
      </c>
      <c r="AA35" s="21">
        <f>EXP(-LN(2)/25)*AA34+(1-EXP(-LN(2)/25))/(LN(2)/25)*Calculateur!V35*Calculateur!X35*VLOOKUP('Données projet'!$B$9,Paramètres!$A$1:$I$89,3,0)*0.475*44/12</f>
        <v>12.419245353586929</v>
      </c>
      <c r="AB35" s="21">
        <f>EXP(-LN(2)/2)*AB34+(1-EXP(-LN(2)/2))/(LN(2)/2)*V35*Y35*VLOOKUP('Données projet'!$B$9,Paramètres!$A$1:$I$89,3,0)*0.475*44/12</f>
        <v>0</v>
      </c>
      <c r="AC35" s="22">
        <f t="shared" si="3"/>
        <v>44.347336614185728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>
        <f>AI35*VLOOKUP('Données projet'!$B$10,Paramètres!$A$1:$I$89,3,0)*VLOOKUP('Données projet'!$B$10,Paramètres!$A$1:$I$89,5,0)</f>
        <v>0</v>
      </c>
      <c r="AK35" s="13" t="e">
        <f t="shared" si="35"/>
        <v>#NUM!</v>
      </c>
      <c r="AL35" s="20" t="e">
        <f t="shared" si="4"/>
        <v>#NUM!</v>
      </c>
      <c r="AM35" s="59" t="e">
        <f t="shared" si="5"/>
        <v>#NUM!</v>
      </c>
      <c r="AN35" s="59">
        <f ca="1">AVERAGE(OFFSET($AM$3,0,0,'Données projet'!$E$10+1,1))-AVERAGE(OFFSET($H$3,0,0,'Données projet'!$E$10+1,1))</f>
        <v>120.41037315808563</v>
      </c>
      <c r="AO35" s="59">
        <f t="shared" si="36"/>
        <v>341.74572221981964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36.117237986280202</v>
      </c>
      <c r="AV35" s="21">
        <f>EXP(-LN(2)/25)*AV34+(1-EXP(-LN(2)/25))/(LN(2)/25)*Calculateur!AQ35*Calculateur!AS35*VLOOKUP('Données projet'!$B$10,Paramètres!$A$1:$I$89,3,0)*0.475*44/12</f>
        <v>14.048720807780972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50.165958794061176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>
        <f>BD35*VLOOKUP('Données projet'!$B$11,Paramètres!$A$1:$I$89,3,0)*VLOOKUP('Données projet'!$B$11,Paramètres!$A$1:$I$89,5,0)</f>
        <v>0</v>
      </c>
      <c r="BF35" s="13" t="e">
        <f t="shared" si="37"/>
        <v>#NUM!</v>
      </c>
      <c r="BG35" s="20" t="e">
        <f t="shared" si="7"/>
        <v>#NUM!</v>
      </c>
      <c r="BH35" s="59" t="e">
        <f t="shared" si="8"/>
        <v>#NUM!</v>
      </c>
      <c r="BI35" s="59">
        <f ca="1">AVERAGE(OFFSET($BH$3,0,0,'Données projet'!$E$11+1,1))-AVERAGE(OFFSET($H$3,0,0,'Données projet'!$E$11+1,1))</f>
        <v>101.11980571733682</v>
      </c>
      <c r="BJ35" s="59">
        <f t="shared" si="38"/>
        <v>281.76125756530553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29.871373725406869</v>
      </c>
      <c r="BQ35" s="21">
        <f>EXP(-LN(2)/25)*BQ34+(1-EXP(-LN(2)/25))/(LN(2)/25)*Calculateur!BL35*Calculateur!BN35*VLOOKUP('Données projet'!$B$11,Paramètres!$A$1:$I$89,3,0)*0.475*44/12</f>
        <v>11.61923261608594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41.490606341492807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>
        <f>BY35*VLOOKUP('Données projet'!$B$12,Paramètres!$A$1:$I$89,3,0)*VLOOKUP('Données projet'!$B$12,Paramètres!$A$1:$I$89,5,0)</f>
        <v>0</v>
      </c>
      <c r="CA35" s="13" t="e">
        <f t="shared" si="39"/>
        <v>#NUM!</v>
      </c>
      <c r="CB35" s="20" t="e">
        <f t="shared" si="10"/>
        <v>#NUM!</v>
      </c>
      <c r="CC35" s="59" t="e">
        <f t="shared" si="11"/>
        <v>#NUM!</v>
      </c>
      <c r="CD35" s="59">
        <f ca="1">AVERAGE(OFFSET($CC$3,0,0,'Données projet'!$E$12+1,1))-AVERAGE(OFFSET($H$3,0,0,'Données projet'!$E$12+1,1))</f>
        <v>39.093237481371943</v>
      </c>
      <c r="CE35" s="59">
        <f t="shared" si="40"/>
        <v>155.67391182400013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16.845496002524527</v>
      </c>
      <c r="CL35" s="21">
        <f>EXP(-LN(2)/25)*CL34+(1-EXP(-LN(2)/25))/(LN(2)/25)*Calculateur!CG35*Calculateur!CI35*VLOOKUP('Données projet'!$B$12,Paramètres!$A$1:$I$89,3,0)*0.475*44/12</f>
        <v>6.5524852785796073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23.397981281104133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323.66665830191403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108.34735194944619</v>
      </c>
      <c r="T36" s="59">
        <f t="shared" si="34"/>
        <v>301.54114161918221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31.302000865191211</v>
      </c>
      <c r="AA36" s="21">
        <f>EXP(-LN(2)/25)*AA35+(1-EXP(-LN(2)/25))/(LN(2)/25)*Calculateur!V36*Calculateur!X36*VLOOKUP('Données projet'!$B$9,Paramètres!$A$1:$I$89,3,0)*0.475*44/12</f>
        <v>12.079640436293365</v>
      </c>
      <c r="AB36" s="21">
        <f>EXP(-LN(2)/2)*AB35+(1-EXP(-LN(2)/2))/(LN(2)/2)*V36*Y36*VLOOKUP('Données projet'!$B$9,Paramètres!$A$1:$I$89,3,0)*0.475*44/12</f>
        <v>0</v>
      </c>
      <c r="AC36" s="22">
        <f t="shared" si="3"/>
        <v>43.381641301484578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>
        <f>AI36*VLOOKUP('Données projet'!$B$10,Paramètres!$A$1:$I$89,3,0)*VLOOKUP('Données projet'!$B$10,Paramètres!$A$1:$I$89,5,0)</f>
        <v>0</v>
      </c>
      <c r="AK36" s="13" t="e">
        <f t="shared" si="35"/>
        <v>#NUM!</v>
      </c>
      <c r="AL36" s="20" t="e">
        <f t="shared" si="4"/>
        <v>#NUM!</v>
      </c>
      <c r="AM36" s="59" t="e">
        <f t="shared" si="5"/>
        <v>#NUM!</v>
      </c>
      <c r="AN36" s="59">
        <f ca="1">AVERAGE(OFFSET($AM$3,0,0,'Données projet'!$E$10+1,1))-AVERAGE(OFFSET($H$3,0,0,'Données projet'!$E$10+1,1))</f>
        <v>120.41037315808563</v>
      </c>
      <c r="AO36" s="59">
        <f t="shared" si="36"/>
        <v>341.74572221981964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35.409000978709201</v>
      </c>
      <c r="AV36" s="21">
        <f>EXP(-LN(2)/25)*AV35+(1-EXP(-LN(2)/25))/(LN(2)/25)*Calculateur!AQ36*Calculateur!AS36*VLOOKUP('Données projet'!$B$10,Paramètres!$A$1:$I$89,3,0)*0.475*44/12</f>
        <v>13.664557798502083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49.073558777211282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>
        <f>BD36*VLOOKUP('Données projet'!$B$11,Paramètres!$A$1:$I$89,3,0)*VLOOKUP('Données projet'!$B$11,Paramètres!$A$1:$I$89,5,0)</f>
        <v>0</v>
      </c>
      <c r="BF36" s="13" t="e">
        <f t="shared" si="37"/>
        <v>#NUM!</v>
      </c>
      <c r="BG36" s="20" t="e">
        <f t="shared" si="7"/>
        <v>#NUM!</v>
      </c>
      <c r="BH36" s="59" t="e">
        <f t="shared" si="8"/>
        <v>#NUM!</v>
      </c>
      <c r="BI36" s="59">
        <f ca="1">AVERAGE(OFFSET($BH$3,0,0,'Données projet'!$E$11+1,1))-AVERAGE(OFFSET($H$3,0,0,'Données projet'!$E$11+1,1))</f>
        <v>101.11980571733682</v>
      </c>
      <c r="BJ36" s="59">
        <f t="shared" si="38"/>
        <v>281.76125756530553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29.285614306390563</v>
      </c>
      <c r="BQ36" s="21">
        <f>EXP(-LN(2)/25)*BQ35+(1-EXP(-LN(2)/25))/(LN(2)/25)*Calculateur!BL36*Calculateur!BN36*VLOOKUP('Données projet'!$B$11,Paramètres!$A$1:$I$89,3,0)*0.475*44/12</f>
        <v>11.301504089170182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40.587118395560744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>
        <f>BY36*VLOOKUP('Données projet'!$B$12,Paramètres!$A$1:$I$89,3,0)*VLOOKUP('Données projet'!$B$12,Paramètres!$A$1:$I$89,5,0)</f>
        <v>0</v>
      </c>
      <c r="CA36" s="13" t="e">
        <f t="shared" si="39"/>
        <v>#NUM!</v>
      </c>
      <c r="CB36" s="20" t="e">
        <f t="shared" si="10"/>
        <v>#NUM!</v>
      </c>
      <c r="CC36" s="59" t="e">
        <f t="shared" si="11"/>
        <v>#NUM!</v>
      </c>
      <c r="CD36" s="59">
        <f ca="1">AVERAGE(OFFSET($CC$3,0,0,'Données projet'!$E$12+1,1))-AVERAGE(OFFSET($H$3,0,0,'Données projet'!$E$12+1,1))</f>
        <v>39.093237481371943</v>
      </c>
      <c r="CE36" s="59">
        <f t="shared" si="40"/>
        <v>155.67391182400013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16.515166100653037</v>
      </c>
      <c r="CL36" s="21">
        <f>EXP(-LN(2)/25)*CL35+(1-EXP(-LN(2)/25))/(LN(2)/25)*Calculateur!CG36*Calculateur!CI36*VLOOKUP('Données projet'!$B$12,Paramètres!$A$1:$I$89,3,0)*0.475*44/12</f>
        <v>6.3733072240566226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22.888473324709658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325.64015916094684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108.34735194944619</v>
      </c>
      <c r="T37" s="59">
        <f t="shared" si="34"/>
        <v>301.54114161918221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30.688187720560126</v>
      </c>
      <c r="AA37" s="21">
        <f>EXP(-LN(2)/25)*AA36+(1-EXP(-LN(2)/25))/(LN(2)/25)*Calculateur!V37*Calculateur!X37*VLOOKUP('Données projet'!$B$9,Paramètres!$A$1:$I$89,3,0)*0.475*44/12</f>
        <v>11.74932203332224</v>
      </c>
      <c r="AB37" s="21">
        <f>EXP(-LN(2)/2)*AB36+(1-EXP(-LN(2)/2))/(LN(2)/2)*V37*Y37*VLOOKUP('Données projet'!$B$9,Paramètres!$A$1:$I$89,3,0)*0.475*44/12</f>
        <v>0</v>
      </c>
      <c r="AC37" s="22">
        <f t="shared" si="3"/>
        <v>42.437509753882367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>
        <f>AI37*VLOOKUP('Données projet'!$B$10,Paramètres!$A$1:$I$89,3,0)*VLOOKUP('Données projet'!$B$10,Paramètres!$A$1:$I$89,5,0)</f>
        <v>0</v>
      </c>
      <c r="AK37" s="13" t="e">
        <f t="shared" si="35"/>
        <v>#NUM!</v>
      </c>
      <c r="AL37" s="20" t="e">
        <f t="shared" si="4"/>
        <v>#NUM!</v>
      </c>
      <c r="AM37" s="59" t="e">
        <f t="shared" si="5"/>
        <v>#NUM!</v>
      </c>
      <c r="AN37" s="59">
        <f ca="1">AVERAGE(OFFSET($AM$3,0,0,'Données projet'!$E$10+1,1))-AVERAGE(OFFSET($H$3,0,0,'Données projet'!$E$10+1,1))</f>
        <v>120.41037315808563</v>
      </c>
      <c r="AO37" s="59">
        <f t="shared" si="36"/>
        <v>341.74572221981964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34.714652066874748</v>
      </c>
      <c r="AV37" s="21">
        <f>EXP(-LN(2)/25)*AV36+(1-EXP(-LN(2)/25))/(LN(2)/25)*Calculateur!AQ37*Calculateur!AS37*VLOOKUP('Données projet'!$B$10,Paramètres!$A$1:$I$89,3,0)*0.475*44/12</f>
        <v>13.29089974691418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48.005551813788927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>
        <f>BD37*VLOOKUP('Données projet'!$B$11,Paramètres!$A$1:$I$89,3,0)*VLOOKUP('Données projet'!$B$11,Paramètres!$A$1:$I$89,5,0)</f>
        <v>0</v>
      </c>
      <c r="BF37" s="13" t="e">
        <f t="shared" si="37"/>
        <v>#NUM!</v>
      </c>
      <c r="BG37" s="20" t="e">
        <f t="shared" si="7"/>
        <v>#NUM!</v>
      </c>
      <c r="BH37" s="59" t="e">
        <f t="shared" si="8"/>
        <v>#NUM!</v>
      </c>
      <c r="BI37" s="59">
        <f ca="1">AVERAGE(OFFSET($BH$3,0,0,'Données projet'!$E$11+1,1))-AVERAGE(OFFSET($H$3,0,0,'Données projet'!$E$11+1,1))</f>
        <v>101.11980571733682</v>
      </c>
      <c r="BJ37" s="59">
        <f t="shared" si="38"/>
        <v>281.76125756530553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28.711341272303201</v>
      </c>
      <c r="BQ37" s="21">
        <f>EXP(-LN(2)/25)*BQ36+(1-EXP(-LN(2)/25))/(LN(2)/25)*Calculateur!BL37*Calculateur!BN37*VLOOKUP('Données projet'!$B$11,Paramètres!$A$1:$I$89,3,0)*0.475*44/12</f>
        <v>10.992463865531553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39.703805137834756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>
        <f>BY37*VLOOKUP('Données projet'!$B$12,Paramètres!$A$1:$I$89,3,0)*VLOOKUP('Données projet'!$B$12,Paramètres!$A$1:$I$89,5,0)</f>
        <v>0</v>
      </c>
      <c r="CA37" s="13" t="e">
        <f t="shared" si="39"/>
        <v>#NUM!</v>
      </c>
      <c r="CB37" s="20" t="e">
        <f t="shared" si="10"/>
        <v>#NUM!</v>
      </c>
      <c r="CC37" s="59" t="e">
        <f t="shared" si="11"/>
        <v>#NUM!</v>
      </c>
      <c r="CD37" s="59">
        <f ca="1">AVERAGE(OFFSET($CC$3,0,0,'Données projet'!$E$12+1,1))-AVERAGE(OFFSET($H$3,0,0,'Données projet'!$E$12+1,1))</f>
        <v>39.093237481371943</v>
      </c>
      <c r="CE37" s="59">
        <f t="shared" si="40"/>
        <v>155.67391182400013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16.191313766675901</v>
      </c>
      <c r="CL37" s="21">
        <f>EXP(-LN(2)/25)*CL36+(1-EXP(-LN(2)/25))/(LN(2)/25)*Calculateur!CG37*Calculateur!CI37*VLOOKUP('Données projet'!$B$12,Paramètres!$A$1:$I$89,3,0)*0.475*44/12</f>
        <v>6.1990288028571339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22.390342569533033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327.61220793297304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108.34735194944619</v>
      </c>
      <c r="T38" s="59">
        <f t="shared" si="34"/>
        <v>301.54114161918221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30.086411077306209</v>
      </c>
      <c r="AA38" s="21">
        <f>EXP(-LN(2)/25)*AA37+(1-EXP(-LN(2)/25))/(LN(2)/25)*Calculateur!V38*Calculateur!X38*VLOOKUP('Données projet'!$B$9,Paramètres!$A$1:$I$89,3,0)*0.475*44/12</f>
        <v>11.428036204451052</v>
      </c>
      <c r="AB38" s="21">
        <f>EXP(-LN(2)/2)*AB37+(1-EXP(-LN(2)/2))/(LN(2)/2)*V38*Y38*VLOOKUP('Données projet'!$B$9,Paramètres!$A$1:$I$89,3,0)*0.475*44/12</f>
        <v>0</v>
      </c>
      <c r="AC38" s="22">
        <f t="shared" si="3"/>
        <v>41.514447281757263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>
        <f>AI38*VLOOKUP('Données projet'!$B$10,Paramètres!$A$1:$I$89,3,0)*VLOOKUP('Données projet'!$B$10,Paramètres!$A$1:$I$89,5,0)</f>
        <v>0</v>
      </c>
      <c r="AK38" s="13" t="e">
        <f t="shared" si="35"/>
        <v>#NUM!</v>
      </c>
      <c r="AL38" s="20" t="e">
        <f t="shared" si="4"/>
        <v>#NUM!</v>
      </c>
      <c r="AM38" s="59" t="e">
        <f t="shared" si="5"/>
        <v>#NUM!</v>
      </c>
      <c r="AN38" s="59">
        <f ca="1">AVERAGE(OFFSET($AM$3,0,0,'Données projet'!$E$10+1,1))-AVERAGE(OFFSET($H$3,0,0,'Données projet'!$E$10+1,1))</f>
        <v>120.41037315808563</v>
      </c>
      <c r="AO38" s="59">
        <f t="shared" si="36"/>
        <v>341.74572221981964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34.03391891369035</v>
      </c>
      <c r="AV38" s="21">
        <f>EXP(-LN(2)/25)*AV37+(1-EXP(-LN(2)/25))/(LN(2)/25)*Calculateur!AQ38*Calculateur!AS38*VLOOKUP('Données projet'!$B$10,Paramètres!$A$1:$I$89,3,0)*0.475*44/12</f>
        <v>12.92745939439677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46.96137830808712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>
        <f>BD38*VLOOKUP('Données projet'!$B$11,Paramètres!$A$1:$I$89,3,0)*VLOOKUP('Données projet'!$B$11,Paramètres!$A$1:$I$89,5,0)</f>
        <v>0</v>
      </c>
      <c r="BF38" s="13" t="e">
        <f t="shared" si="37"/>
        <v>#NUM!</v>
      </c>
      <c r="BG38" s="20" t="e">
        <f t="shared" si="7"/>
        <v>#NUM!</v>
      </c>
      <c r="BH38" s="59" t="e">
        <f t="shared" si="8"/>
        <v>#NUM!</v>
      </c>
      <c r="BI38" s="59">
        <f ca="1">AVERAGE(OFFSET($BH$3,0,0,'Données projet'!$E$11+1,1))-AVERAGE(OFFSET($H$3,0,0,'Données projet'!$E$11+1,1))</f>
        <v>101.11980571733682</v>
      </c>
      <c r="BJ38" s="59">
        <f t="shared" si="38"/>
        <v>281.76125756530553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28.148329382142325</v>
      </c>
      <c r="BQ38" s="21">
        <f>EXP(-LN(2)/25)*BQ37+(1-EXP(-LN(2)/25))/(LN(2)/25)*Calculateur!BL38*Calculateur!BN38*VLOOKUP('Données projet'!$B$11,Paramètres!$A$1:$I$89,3,0)*0.475*44/12</f>
        <v>10.691874363060041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38.840203745202366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>
        <f>BY38*VLOOKUP('Données projet'!$B$12,Paramètres!$A$1:$I$89,3,0)*VLOOKUP('Données projet'!$B$12,Paramètres!$A$1:$I$89,5,0)</f>
        <v>0</v>
      </c>
      <c r="CA38" s="13" t="e">
        <f t="shared" si="39"/>
        <v>#NUM!</v>
      </c>
      <c r="CB38" s="20" t="e">
        <f t="shared" si="10"/>
        <v>#NUM!</v>
      </c>
      <c r="CC38" s="59" t="e">
        <f t="shared" si="11"/>
        <v>#NUM!</v>
      </c>
      <c r="CD38" s="59">
        <f ca="1">AVERAGE(OFFSET($CC$3,0,0,'Données projet'!$E$12+1,1))-AVERAGE(OFFSET($H$3,0,0,'Données projet'!$E$12+1,1))</f>
        <v>39.093237481371943</v>
      </c>
      <c r="CE38" s="59">
        <f t="shared" si="40"/>
        <v>155.67391182400013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15.873811979437637</v>
      </c>
      <c r="CL38" s="21">
        <f>EXP(-LN(2)/25)*CL37+(1-EXP(-LN(2)/25))/(LN(2)/25)*Calculateur!CG38*Calculateur!CI38*VLOOKUP('Données projet'!$B$12,Paramètres!$A$1:$I$89,3,0)*0.475*44/12</f>
        <v>6.029516034250249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21.903328013687887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329.58285087123795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108.34735194944619</v>
      </c>
      <c r="T39" s="59">
        <f t="shared" si="34"/>
        <v>301.54114161918221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29.49643490697899</v>
      </c>
      <c r="AA39" s="21">
        <f>EXP(-LN(2)/25)*AA38+(1-EXP(-LN(2)/25))/(LN(2)/25)*Calculateur!V39*Calculateur!X39*VLOOKUP('Données projet'!$B$9,Paramètres!$A$1:$I$89,3,0)*0.475*44/12</f>
        <v>11.115535953466033</v>
      </c>
      <c r="AB39" s="21">
        <f>EXP(-LN(2)/2)*AB38+(1-EXP(-LN(2)/2))/(LN(2)/2)*V39*Y39*VLOOKUP('Données projet'!$B$9,Paramètres!$A$1:$I$89,3,0)*0.475*44/12</f>
        <v>0</v>
      </c>
      <c r="AC39" s="22">
        <f t="shared" si="3"/>
        <v>40.611970860445027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>
        <f>AI39*VLOOKUP('Données projet'!$B$10,Paramètres!$A$1:$I$89,3,0)*VLOOKUP('Données projet'!$B$10,Paramètres!$A$1:$I$89,5,0)</f>
        <v>0</v>
      </c>
      <c r="AK39" s="13" t="e">
        <f t="shared" si="35"/>
        <v>#NUM!</v>
      </c>
      <c r="AL39" s="20" t="e">
        <f t="shared" si="4"/>
        <v>#NUM!</v>
      </c>
      <c r="AM39" s="59" t="e">
        <f t="shared" si="5"/>
        <v>#NUM!</v>
      </c>
      <c r="AN39" s="59">
        <f ca="1">AVERAGE(OFFSET($AM$3,0,0,'Données projet'!$E$10+1,1))-AVERAGE(OFFSET($H$3,0,0,'Données projet'!$E$10+1,1))</f>
        <v>120.41037315808563</v>
      </c>
      <c r="AO39" s="59">
        <f t="shared" si="36"/>
        <v>341.74572221981964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33.366534522433675</v>
      </c>
      <c r="AV39" s="21">
        <f>EXP(-LN(2)/25)*AV38+(1-EXP(-LN(2)/25))/(LN(2)/25)*Calculateur!AQ39*Calculateur!AS39*VLOOKUP('Données projet'!$B$10,Paramètres!$A$1:$I$89,3,0)*0.475*44/12</f>
        <v>12.573957337431446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45.940491859865119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>
        <f>BD39*VLOOKUP('Données projet'!$B$11,Paramètres!$A$1:$I$89,3,0)*VLOOKUP('Données projet'!$B$11,Paramètres!$A$1:$I$89,5,0)</f>
        <v>0</v>
      </c>
      <c r="BF39" s="13" t="e">
        <f t="shared" si="37"/>
        <v>#NUM!</v>
      </c>
      <c r="BG39" s="20" t="e">
        <f t="shared" si="7"/>
        <v>#NUM!</v>
      </c>
      <c r="BH39" s="59" t="e">
        <f t="shared" si="8"/>
        <v>#NUM!</v>
      </c>
      <c r="BI39" s="59">
        <f ca="1">AVERAGE(OFFSET($BH$3,0,0,'Données projet'!$E$11+1,1))-AVERAGE(OFFSET($H$3,0,0,'Données projet'!$E$11+1,1))</f>
        <v>101.11980571733682</v>
      </c>
      <c r="BJ39" s="59">
        <f t="shared" si="38"/>
        <v>281.76125756530553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27.596357811744159</v>
      </c>
      <c r="BQ39" s="21">
        <f>EXP(-LN(2)/25)*BQ38+(1-EXP(-LN(2)/25))/(LN(2)/25)*Calculateur!BL39*Calculateur!BN39*VLOOKUP('Données projet'!$B$11,Paramètres!$A$1:$I$89,3,0)*0.475*44/12</f>
        <v>10.399504496340928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37.995862308085087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>
        <f>BY39*VLOOKUP('Données projet'!$B$12,Paramètres!$A$1:$I$89,3,0)*VLOOKUP('Données projet'!$B$12,Paramètres!$A$1:$I$89,5,0)</f>
        <v>0</v>
      </c>
      <c r="CA39" s="13" t="e">
        <f t="shared" si="39"/>
        <v>#NUM!</v>
      </c>
      <c r="CB39" s="20" t="e">
        <f t="shared" si="10"/>
        <v>#NUM!</v>
      </c>
      <c r="CC39" s="59" t="e">
        <f t="shared" si="11"/>
        <v>#NUM!</v>
      </c>
      <c r="CD39" s="59">
        <f ca="1">AVERAGE(OFFSET($CC$3,0,0,'Données projet'!$E$12+1,1))-AVERAGE(OFFSET($H$3,0,0,'Données projet'!$E$12+1,1))</f>
        <v>39.093237481371943</v>
      </c>
      <c r="CE39" s="59">
        <f t="shared" si="40"/>
        <v>155.67391182400013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15.562536208590148</v>
      </c>
      <c r="CL39" s="21">
        <f>EXP(-LN(2)/25)*CL38+(1-EXP(-LN(2)/25))/(LN(2)/25)*Calculateur!CG39*Calculateur!CI39*VLOOKUP('Données projet'!$B$12,Paramètres!$A$1:$I$89,3,0)*0.475*44/12</f>
        <v>5.8646386012152085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21.427174809805358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331.55213151314524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108.34735194944619</v>
      </c>
      <c r="T40" s="59">
        <f t="shared" si="34"/>
        <v>301.54114161918221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28.918027809501957</v>
      </c>
      <c r="AA40" s="21">
        <f>EXP(-LN(2)/25)*AA39+(1-EXP(-LN(2)/25))/(LN(2)/25)*Calculateur!V40*Calculateur!X40*VLOOKUP('Données projet'!$B$9,Paramètres!$A$1:$I$89,3,0)*0.475*44/12</f>
        <v>10.811581038277874</v>
      </c>
      <c r="AB40" s="21">
        <f>EXP(-LN(2)/2)*AB39+(1-EXP(-LN(2)/2))/(LN(2)/2)*V40*Y40*VLOOKUP('Données projet'!$B$9,Paramètres!$A$1:$I$89,3,0)*0.475*44/12</f>
        <v>0</v>
      </c>
      <c r="AC40" s="22">
        <f t="shared" si="3"/>
        <v>39.729608847779829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>
        <f>AI40*VLOOKUP('Données projet'!$B$10,Paramètres!$A$1:$I$89,3,0)*VLOOKUP('Données projet'!$B$10,Paramètres!$A$1:$I$89,5,0)</f>
        <v>0</v>
      </c>
      <c r="AK40" s="13" t="e">
        <f t="shared" si="35"/>
        <v>#NUM!</v>
      </c>
      <c r="AL40" s="20" t="e">
        <f t="shared" si="4"/>
        <v>#NUM!</v>
      </c>
      <c r="AM40" s="59" t="e">
        <f t="shared" si="5"/>
        <v>#NUM!</v>
      </c>
      <c r="AN40" s="59">
        <f ca="1">AVERAGE(OFFSET($AM$3,0,0,'Données projet'!$E$10+1,1))-AVERAGE(OFFSET($H$3,0,0,'Données projet'!$E$10+1,1))</f>
        <v>120.41037315808563</v>
      </c>
      <c r="AO40" s="59">
        <f t="shared" si="36"/>
        <v>341.74572221981964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32.712237132025258</v>
      </c>
      <c r="AV40" s="21">
        <f>EXP(-LN(2)/25)*AV39+(1-EXP(-LN(2)/25))/(LN(2)/25)*Calculateur!AQ40*Calculateur!AS40*VLOOKUP('Données projet'!$B$10,Paramètres!$A$1:$I$89,3,0)*0.475*44/12</f>
        <v>12.230121812803706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44.942358944828968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>
        <f>BD40*VLOOKUP('Données projet'!$B$11,Paramètres!$A$1:$I$89,3,0)*VLOOKUP('Données projet'!$B$11,Paramètres!$A$1:$I$89,5,0)</f>
        <v>0</v>
      </c>
      <c r="BF40" s="13" t="e">
        <f t="shared" si="37"/>
        <v>#NUM!</v>
      </c>
      <c r="BG40" s="20" t="e">
        <f t="shared" si="7"/>
        <v>#NUM!</v>
      </c>
      <c r="BH40" s="59" t="e">
        <f t="shared" si="8"/>
        <v>#NUM!</v>
      </c>
      <c r="BI40" s="59">
        <f ca="1">AVERAGE(OFFSET($BH$3,0,0,'Données projet'!$E$11+1,1))-AVERAGE(OFFSET($H$3,0,0,'Données projet'!$E$11+1,1))</f>
        <v>101.11980571733682</v>
      </c>
      <c r="BJ40" s="59">
        <f t="shared" si="38"/>
        <v>281.76125756530553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27.055210067172087</v>
      </c>
      <c r="BQ40" s="21">
        <f>EXP(-LN(2)/25)*BQ39+(1-EXP(-LN(2)/25))/(LN(2)/25)*Calculateur!BL40*Calculateur!BN40*VLOOKUP('Données projet'!$B$11,Paramètres!$A$1:$I$89,3,0)*0.475*44/12</f>
        <v>10.115129499002313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37.170339566174398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>
        <f>BY40*VLOOKUP('Données projet'!$B$12,Paramètres!$A$1:$I$89,3,0)*VLOOKUP('Données projet'!$B$12,Paramètres!$A$1:$I$89,5,0)</f>
        <v>0</v>
      </c>
      <c r="CA40" s="13" t="e">
        <f t="shared" si="39"/>
        <v>#NUM!</v>
      </c>
      <c r="CB40" s="20" t="e">
        <f t="shared" si="10"/>
        <v>#NUM!</v>
      </c>
      <c r="CC40" s="59" t="e">
        <f t="shared" si="11"/>
        <v>#NUM!</v>
      </c>
      <c r="CD40" s="59">
        <f ca="1">AVERAGE(OFFSET($CC$3,0,0,'Données projet'!$E$12+1,1))-AVERAGE(OFFSET($H$3,0,0,'Données projet'!$E$12+1,1))</f>
        <v>39.093237481371943</v>
      </c>
      <c r="CE40" s="59">
        <f t="shared" si="40"/>
        <v>155.67391182400013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15.257364365749504</v>
      </c>
      <c r="CL40" s="21">
        <f>EXP(-LN(2)/25)*CL39+(1-EXP(-LN(2)/25))/(LN(2)/25)*Calculateur!CG40*Calculateur!CI40*VLOOKUP('Données projet'!$B$12,Paramètres!$A$1:$I$89,3,0)*0.475*44/12</f>
        <v>5.7042697502570388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20.961634116006543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333.52009090875754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108.34735194944619</v>
      </c>
      <c r="T41" s="59">
        <f t="shared" si="34"/>
        <v>301.54114161918221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28.350962922412954</v>
      </c>
      <c r="AA41" s="21">
        <f>EXP(-LN(2)/25)*AA40+(1-EXP(-LN(2)/25))/(LN(2)/25)*Calculateur!V41*Calculateur!X41*VLOOKUP('Données projet'!$B$9,Paramètres!$A$1:$I$89,3,0)*0.475*44/12</f>
        <v>10.515937786229829</v>
      </c>
      <c r="AB41" s="21">
        <f>EXP(-LN(2)/2)*AB40+(1-EXP(-LN(2)/2))/(LN(2)/2)*V41*Y41*VLOOKUP('Données projet'!$B$9,Paramètres!$A$1:$I$89,3,0)*0.475*44/12</f>
        <v>0</v>
      </c>
      <c r="AC41" s="22">
        <f t="shared" si="3"/>
        <v>38.866900708642781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>
        <f>AI41*VLOOKUP('Données projet'!$B$10,Paramètres!$A$1:$I$89,3,0)*VLOOKUP('Données projet'!$B$10,Paramètres!$A$1:$I$89,5,0)</f>
        <v>0</v>
      </c>
      <c r="AK41" s="13" t="e">
        <f t="shared" si="35"/>
        <v>#NUM!</v>
      </c>
      <c r="AL41" s="20" t="e">
        <f t="shared" si="4"/>
        <v>#NUM!</v>
      </c>
      <c r="AM41" s="59" t="e">
        <f t="shared" si="5"/>
        <v>#NUM!</v>
      </c>
      <c r="AN41" s="59">
        <f ca="1">AVERAGE(OFFSET($AM$3,0,0,'Données projet'!$E$10+1,1))-AVERAGE(OFFSET($H$3,0,0,'Données projet'!$E$10+1,1))</f>
        <v>120.41037315808563</v>
      </c>
      <c r="AO41" s="59">
        <f t="shared" si="36"/>
        <v>341.74572221981964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32.070770114360748</v>
      </c>
      <c r="AV41" s="21">
        <f>EXP(-LN(2)/25)*AV40+(1-EXP(-LN(2)/25))/(LN(2)/25)*Calculateur!AQ41*Calculateur!AS41*VLOOKUP('Données projet'!$B$10,Paramètres!$A$1:$I$89,3,0)*0.475*44/12</f>
        <v>11.895688488678434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43.966458603039186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>
        <f>BD41*VLOOKUP('Données projet'!$B$11,Paramètres!$A$1:$I$89,3,0)*VLOOKUP('Données projet'!$B$11,Paramètres!$A$1:$I$89,5,0)</f>
        <v>0</v>
      </c>
      <c r="BF41" s="13" t="e">
        <f t="shared" si="37"/>
        <v>#NUM!</v>
      </c>
      <c r="BG41" s="20" t="e">
        <f t="shared" si="7"/>
        <v>#NUM!</v>
      </c>
      <c r="BH41" s="59" t="e">
        <f t="shared" si="8"/>
        <v>#NUM!</v>
      </c>
      <c r="BI41" s="59">
        <f ca="1">AVERAGE(OFFSET($BH$3,0,0,'Données projet'!$E$11+1,1))-AVERAGE(OFFSET($H$3,0,0,'Données projet'!$E$11+1,1))</f>
        <v>101.11980571733682</v>
      </c>
      <c r="BJ41" s="59">
        <f t="shared" si="38"/>
        <v>281.76125756530553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26.524673899803542</v>
      </c>
      <c r="BQ41" s="21">
        <f>EXP(-LN(2)/25)*BQ40+(1-EXP(-LN(2)/25))/(LN(2)/25)*Calculateur!BL41*Calculateur!BN41*VLOOKUP('Données projet'!$B$11,Paramètres!$A$1:$I$89,3,0)*0.475*44/12</f>
        <v>9.8385307509205528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36.363204650724093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>
        <f>BY41*VLOOKUP('Données projet'!$B$12,Paramètres!$A$1:$I$89,3,0)*VLOOKUP('Données projet'!$B$12,Paramètres!$A$1:$I$89,5,0)</f>
        <v>0</v>
      </c>
      <c r="CA41" s="13" t="e">
        <f t="shared" si="39"/>
        <v>#NUM!</v>
      </c>
      <c r="CB41" s="20" t="e">
        <f t="shared" si="10"/>
        <v>#NUM!</v>
      </c>
      <c r="CC41" s="59" t="e">
        <f t="shared" si="11"/>
        <v>#NUM!</v>
      </c>
      <c r="CD41" s="59">
        <f ca="1">AVERAGE(OFFSET($CC$3,0,0,'Données projet'!$E$12+1,1))-AVERAGE(OFFSET($H$3,0,0,'Données projet'!$E$12+1,1))</f>
        <v>39.093237481371943</v>
      </c>
      <c r="CE41" s="59">
        <f t="shared" si="40"/>
        <v>155.67391182400013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14.958176756610522</v>
      </c>
      <c r="CL41" s="21">
        <f>EXP(-LN(2)/25)*CL40+(1-EXP(-LN(2)/25))/(LN(2)/25)*Calculateur!CG41*Calculateur!CI41*VLOOKUP('Données projet'!$B$12,Paramètres!$A$1:$I$89,3,0)*0.475*44/12</f>
        <v>5.5482861939617507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20.506462950572271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335.48676782456732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108.34735194944619</v>
      </c>
      <c r="T42" s="59">
        <f t="shared" si="34"/>
        <v>301.54114161918221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27.795017831884337</v>
      </c>
      <c r="AA42" s="21">
        <f>EXP(-LN(2)/25)*AA41+(1-EXP(-LN(2)/25))/(LN(2)/25)*Calculateur!V42*Calculateur!X42*VLOOKUP('Données projet'!$B$9,Paramètres!$A$1:$I$89,3,0)*0.475*44/12</f>
        <v>10.22837891445624</v>
      </c>
      <c r="AB42" s="21">
        <f>EXP(-LN(2)/2)*AB41+(1-EXP(-LN(2)/2))/(LN(2)/2)*V42*Y42*VLOOKUP('Données projet'!$B$9,Paramètres!$A$1:$I$89,3,0)*0.475*44/12</f>
        <v>0</v>
      </c>
      <c r="AC42" s="22">
        <f t="shared" si="3"/>
        <v>38.02339674634058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>
        <f>AI42*VLOOKUP('Données projet'!$B$10,Paramètres!$A$1:$I$89,3,0)*VLOOKUP('Données projet'!$B$10,Paramètres!$A$1:$I$89,5,0)</f>
        <v>0</v>
      </c>
      <c r="AK42" s="13" t="e">
        <f t="shared" si="35"/>
        <v>#NUM!</v>
      </c>
      <c r="AL42" s="20" t="e">
        <f t="shared" si="4"/>
        <v>#NUM!</v>
      </c>
      <c r="AM42" s="59" t="e">
        <f t="shared" si="5"/>
        <v>#NUM!</v>
      </c>
      <c r="AN42" s="59">
        <f ca="1">AVERAGE(OFFSET($AM$3,0,0,'Données projet'!$E$10+1,1))-AVERAGE(OFFSET($H$3,0,0,'Données projet'!$E$10+1,1))</f>
        <v>120.41037315808563</v>
      </c>
      <c r="AO42" s="59">
        <f t="shared" si="36"/>
        <v>341.74572221981964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31.441881873656392</v>
      </c>
      <c r="AV42" s="21">
        <f>EXP(-LN(2)/25)*AV41+(1-EXP(-LN(2)/25))/(LN(2)/25)*Calculateur!AQ42*Calculateur!AS42*VLOOKUP('Données projet'!$B$10,Paramètres!$A$1:$I$89,3,0)*0.475*44/12</f>
        <v>11.570400261388453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43.012282135044842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>
        <f>BD42*VLOOKUP('Données projet'!$B$11,Paramètres!$A$1:$I$89,3,0)*VLOOKUP('Données projet'!$B$11,Paramètres!$A$1:$I$89,5,0)</f>
        <v>0</v>
      </c>
      <c r="BF42" s="13" t="e">
        <f t="shared" si="37"/>
        <v>#NUM!</v>
      </c>
      <c r="BG42" s="20" t="e">
        <f t="shared" si="7"/>
        <v>#NUM!</v>
      </c>
      <c r="BH42" s="59" t="e">
        <f t="shared" si="8"/>
        <v>#NUM!</v>
      </c>
      <c r="BI42" s="59">
        <f ca="1">AVERAGE(OFFSET($BH$3,0,0,'Données projet'!$E$11+1,1))-AVERAGE(OFFSET($H$3,0,0,'Données projet'!$E$11+1,1))</f>
        <v>101.11980571733682</v>
      </c>
      <c r="BJ42" s="59">
        <f t="shared" si="38"/>
        <v>281.76125756530553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26.004541223081983</v>
      </c>
      <c r="BQ42" s="21">
        <f>EXP(-LN(2)/25)*BQ41+(1-EXP(-LN(2)/25))/(LN(2)/25)*Calculateur!BL42*Calculateur!BN42*VLOOKUP('Données projet'!$B$11,Paramètres!$A$1:$I$89,3,0)*0.475*44/12</f>
        <v>9.5694956101507849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35.574036833232768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>
        <f>BY42*VLOOKUP('Données projet'!$B$12,Paramètres!$A$1:$I$89,3,0)*VLOOKUP('Données projet'!$B$12,Paramètres!$A$1:$I$89,5,0)</f>
        <v>0</v>
      </c>
      <c r="CA42" s="13" t="e">
        <f t="shared" si="39"/>
        <v>#NUM!</v>
      </c>
      <c r="CB42" s="20" t="e">
        <f t="shared" si="10"/>
        <v>#NUM!</v>
      </c>
      <c r="CC42" s="59" t="e">
        <f t="shared" si="11"/>
        <v>#NUM!</v>
      </c>
      <c r="CD42" s="59">
        <f ca="1">AVERAGE(OFFSET($CC$3,0,0,'Données projet'!$E$12+1,1))-AVERAGE(OFFSET($H$3,0,0,'Données projet'!$E$12+1,1))</f>
        <v>39.093237481371943</v>
      </c>
      <c r="CE42" s="59">
        <f t="shared" si="40"/>
        <v>155.67391182400013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14.664856034000332</v>
      </c>
      <c r="CL42" s="21">
        <f>EXP(-LN(2)/25)*CL41+(1-EXP(-LN(2)/25))/(LN(2)/25)*Calculateur!CG42*Calculateur!CI42*VLOOKUP('Données projet'!$B$12,Paramètres!$A$1:$I$89,3,0)*0.475*44/12</f>
        <v>5.3965680162161762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20.061424050216509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337.45219892578052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108.34735194944619</v>
      </c>
      <c r="T43" s="59">
        <f t="shared" si="34"/>
        <v>301.54114161918221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27.249974485487964</v>
      </c>
      <c r="AA43" s="21">
        <f>EXP(-LN(2)/25)*AA42+(1-EXP(-LN(2)/25))/(LN(2)/25)*Calculateur!V43*Calculateur!X43*VLOOKUP('Données projet'!$B$9,Paramètres!$A$1:$I$89,3,0)*0.475*44/12</f>
        <v>9.9486833551533636</v>
      </c>
      <c r="AB43" s="21">
        <f>EXP(-LN(2)/2)*AB42+(1-EXP(-LN(2)/2))/(LN(2)/2)*V43*Y43*VLOOKUP('Données projet'!$B$9,Paramètres!$A$1:$I$89,3,0)*0.475*44/12</f>
        <v>0</v>
      </c>
      <c r="AC43" s="22">
        <f t="shared" si="3"/>
        <v>37.198657840641332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>
        <f>AI43*VLOOKUP('Données projet'!$B$10,Paramètres!$A$1:$I$89,3,0)*VLOOKUP('Données projet'!$B$10,Paramètres!$A$1:$I$89,5,0)</f>
        <v>0</v>
      </c>
      <c r="AK43" s="13" t="e">
        <f t="shared" si="35"/>
        <v>#NUM!</v>
      </c>
      <c r="AL43" s="20" t="e">
        <f t="shared" si="4"/>
        <v>#NUM!</v>
      </c>
      <c r="AM43" s="59" t="e">
        <f t="shared" si="5"/>
        <v>#NUM!</v>
      </c>
      <c r="AN43" s="59">
        <f ca="1">AVERAGE(OFFSET($AM$3,0,0,'Données projet'!$E$10+1,1))-AVERAGE(OFFSET($H$3,0,0,'Données projet'!$E$10+1,1))</f>
        <v>120.41037315808563</v>
      </c>
      <c r="AO43" s="59">
        <f t="shared" si="36"/>
        <v>341.74572221981964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30.825325747768296</v>
      </c>
      <c r="AV43" s="21">
        <f>EXP(-LN(2)/25)*AV42+(1-EXP(-LN(2)/25))/(LN(2)/25)*Calculateur!AQ43*Calculateur!AS43*VLOOKUP('Données projet'!$B$10,Paramètres!$A$1:$I$89,3,0)*0.475*44/12</f>
        <v>11.25400705777988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42.079332805548177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>
        <f>BD43*VLOOKUP('Données projet'!$B$11,Paramètres!$A$1:$I$89,3,0)*VLOOKUP('Données projet'!$B$11,Paramètres!$A$1:$I$89,5,0)</f>
        <v>0</v>
      </c>
      <c r="BF43" s="13" t="e">
        <f t="shared" si="37"/>
        <v>#NUM!</v>
      </c>
      <c r="BG43" s="20" t="e">
        <f t="shared" si="7"/>
        <v>#NUM!</v>
      </c>
      <c r="BH43" s="59" t="e">
        <f t="shared" si="8"/>
        <v>#NUM!</v>
      </c>
      <c r="BI43" s="59">
        <f ca="1">AVERAGE(OFFSET($BH$3,0,0,'Données projet'!$E$11+1,1))-AVERAGE(OFFSET($H$3,0,0,'Données projet'!$E$11+1,1))</f>
        <v>101.11980571733682</v>
      </c>
      <c r="BJ43" s="59">
        <f t="shared" si="38"/>
        <v>281.76125756530553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25.494608030901329</v>
      </c>
      <c r="BQ43" s="21">
        <f>EXP(-LN(2)/25)*BQ42+(1-EXP(-LN(2)/25))/(LN(2)/25)*Calculateur!BL43*Calculateur!BN43*VLOOKUP('Données projet'!$B$11,Paramètres!$A$1:$I$89,3,0)*0.475*44/12</f>
        <v>9.3078172494533096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34.80242528035464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>
        <f>BY43*VLOOKUP('Données projet'!$B$12,Paramètres!$A$1:$I$89,3,0)*VLOOKUP('Données projet'!$B$12,Paramètres!$A$1:$I$89,5,0)</f>
        <v>0</v>
      </c>
      <c r="CA43" s="13" t="e">
        <f t="shared" si="39"/>
        <v>#NUM!</v>
      </c>
      <c r="CB43" s="20" t="e">
        <f t="shared" si="10"/>
        <v>#NUM!</v>
      </c>
      <c r="CC43" s="59" t="e">
        <f t="shared" si="11"/>
        <v>#NUM!</v>
      </c>
      <c r="CD43" s="59">
        <f ca="1">AVERAGE(OFFSET($CC$3,0,0,'Données projet'!$E$12+1,1))-AVERAGE(OFFSET($H$3,0,0,'Données projet'!$E$12+1,1))</f>
        <v>39.093237481371943</v>
      </c>
      <c r="CE43" s="59">
        <f t="shared" si="40"/>
        <v>155.67391182400013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14.377287151852553</v>
      </c>
      <c r="CL43" s="21">
        <f>EXP(-LN(2)/25)*CL42+(1-EXP(-LN(2)/25))/(LN(2)/25)*Calculateur!CG43*Calculateur!CI43*VLOOKUP('Données projet'!$B$12,Paramètres!$A$1:$I$89,3,0)*0.475*44/12</f>
        <v>5.2489985800195669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19.62628573187212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339.41641893985832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108.34735194944619</v>
      </c>
      <c r="T44" s="59">
        <f t="shared" si="34"/>
        <v>301.54114161918221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26.715619106670811</v>
      </c>
      <c r="AA44" s="21">
        <f>EXP(-LN(2)/25)*AA43+(1-EXP(-LN(2)/25))/(LN(2)/25)*Calculateur!V44*Calculateur!X44*VLOOKUP('Données projet'!$B$9,Paramètres!$A$1:$I$89,3,0)*0.475*44/12</f>
        <v>9.676636085628175</v>
      </c>
      <c r="AB44" s="21">
        <f>EXP(-LN(2)/2)*AB43+(1-EXP(-LN(2)/2))/(LN(2)/2)*V44*Y44*VLOOKUP('Données projet'!$B$9,Paramètres!$A$1:$I$89,3,0)*0.475*44/12</f>
        <v>0</v>
      </c>
      <c r="AC44" s="22">
        <f t="shared" si="3"/>
        <v>36.39225519229899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>
        <f>AI44*VLOOKUP('Données projet'!$B$10,Paramètres!$A$1:$I$89,3,0)*VLOOKUP('Données projet'!$B$10,Paramètres!$A$1:$I$89,5,0)</f>
        <v>0</v>
      </c>
      <c r="AK44" s="13" t="e">
        <f t="shared" si="35"/>
        <v>#NUM!</v>
      </c>
      <c r="AL44" s="20" t="e">
        <f t="shared" si="4"/>
        <v>#NUM!</v>
      </c>
      <c r="AM44" s="59" t="e">
        <f t="shared" si="5"/>
        <v>#NUM!</v>
      </c>
      <c r="AN44" s="59">
        <f ca="1">AVERAGE(OFFSET($AM$3,0,0,'Données projet'!$E$10+1,1))-AVERAGE(OFFSET($H$3,0,0,'Données projet'!$E$10+1,1))</f>
        <v>120.41037315808563</v>
      </c>
      <c r="AO44" s="59">
        <f t="shared" si="36"/>
        <v>341.74572221981964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30.220859911446762</v>
      </c>
      <c r="AV44" s="21">
        <f>EXP(-LN(2)/25)*AV43+(1-EXP(-LN(2)/25))/(LN(2)/25)*Calculateur!AQ44*Calculateur!AS44*VLOOKUP('Données projet'!$B$10,Paramètres!$A$1:$I$89,3,0)*0.475*44/12</f>
        <v>10.946265642962379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41.167125554409139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>
        <f>BD44*VLOOKUP('Données projet'!$B$11,Paramètres!$A$1:$I$89,3,0)*VLOOKUP('Données projet'!$B$11,Paramètres!$A$1:$I$89,5,0)</f>
        <v>0</v>
      </c>
      <c r="BF44" s="13" t="e">
        <f t="shared" si="37"/>
        <v>#NUM!</v>
      </c>
      <c r="BG44" s="20" t="e">
        <f t="shared" si="7"/>
        <v>#NUM!</v>
      </c>
      <c r="BH44" s="59" t="e">
        <f t="shared" si="8"/>
        <v>#NUM!</v>
      </c>
      <c r="BI44" s="59">
        <f ca="1">AVERAGE(OFFSET($BH$3,0,0,'Données projet'!$E$11+1,1))-AVERAGE(OFFSET($H$3,0,0,'Données projet'!$E$11+1,1))</f>
        <v>101.11980571733682</v>
      </c>
      <c r="BJ44" s="59">
        <f t="shared" si="38"/>
        <v>281.76125756530553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24.9946743175908</v>
      </c>
      <c r="BQ44" s="21">
        <f>EXP(-LN(2)/25)*BQ43+(1-EXP(-LN(2)/25))/(LN(2)/25)*Calculateur!BL44*Calculateur!BN44*VLOOKUP('Données projet'!$B$11,Paramètres!$A$1:$I$89,3,0)*0.475*44/12</f>
        <v>9.0532944972901728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34.047968814880974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>
        <f>BY44*VLOOKUP('Données projet'!$B$12,Paramètres!$A$1:$I$89,3,0)*VLOOKUP('Données projet'!$B$12,Paramètres!$A$1:$I$89,5,0)</f>
        <v>0</v>
      </c>
      <c r="CA44" s="13" t="e">
        <f t="shared" si="39"/>
        <v>#NUM!</v>
      </c>
      <c r="CB44" s="20" t="e">
        <f t="shared" si="10"/>
        <v>#NUM!</v>
      </c>
      <c r="CC44" s="59" t="e">
        <f t="shared" si="11"/>
        <v>#NUM!</v>
      </c>
      <c r="CD44" s="59">
        <f ca="1">AVERAGE(OFFSET($CC$3,0,0,'Données projet'!$E$12+1,1))-AVERAGE(OFFSET($H$3,0,0,'Données projet'!$E$12+1,1))</f>
        <v>39.093237481371943</v>
      </c>
      <c r="CE44" s="59">
        <f t="shared" si="40"/>
        <v>155.67391182400013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14.095357320083993</v>
      </c>
      <c r="CL44" s="21">
        <f>EXP(-LN(2)/25)*CL43+(1-EXP(-LN(2)/25))/(LN(2)/25)*Calculateur!CG44*Calculateur!CI44*VLOOKUP('Données projet'!$B$12,Paramètres!$A$1:$I$89,3,0)*0.475*44/12</f>
        <v>5.1054644378160932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19.200821757900087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341.37946080365469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108.34735194944619</v>
      </c>
      <c r="T45" s="59">
        <f t="shared" si="34"/>
        <v>301.54114161918221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26.191742110907661</v>
      </c>
      <c r="AA45" s="21">
        <f>EXP(-LN(2)/25)*AA44+(1-EXP(-LN(2)/25))/(LN(2)/25)*Calculateur!V45*Calculateur!X45*VLOOKUP('Données projet'!$B$9,Paramètres!$A$1:$I$89,3,0)*0.475*44/12</f>
        <v>9.4120279629944967</v>
      </c>
      <c r="AB45" s="21">
        <f>EXP(-LN(2)/2)*AB44+(1-EXP(-LN(2)/2))/(LN(2)/2)*V45*Y45*VLOOKUP('Données projet'!$B$9,Paramètres!$A$1:$I$89,3,0)*0.475*44/12</f>
        <v>0</v>
      </c>
      <c r="AC45" s="22">
        <f t="shared" si="3"/>
        <v>35.603770073902155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>
        <f>AI45*VLOOKUP('Données projet'!$B$10,Paramètres!$A$1:$I$89,3,0)*VLOOKUP('Données projet'!$B$10,Paramètres!$A$1:$I$89,5,0)</f>
        <v>0</v>
      </c>
      <c r="AK45" s="13" t="e">
        <f t="shared" si="35"/>
        <v>#NUM!</v>
      </c>
      <c r="AL45" s="20" t="e">
        <f t="shared" si="4"/>
        <v>#NUM!</v>
      </c>
      <c r="AM45" s="59" t="e">
        <f t="shared" si="5"/>
        <v>#NUM!</v>
      </c>
      <c r="AN45" s="59">
        <f ca="1">AVERAGE(OFFSET($AM$3,0,0,'Données projet'!$E$10+1,1))-AVERAGE(OFFSET($H$3,0,0,'Données projet'!$E$10+1,1))</f>
        <v>120.41037315808563</v>
      </c>
      <c r="AO45" s="59">
        <f t="shared" si="36"/>
        <v>341.74572221981964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29.628247281487738</v>
      </c>
      <c r="AV45" s="21">
        <f>EXP(-LN(2)/25)*AV44+(1-EXP(-LN(2)/25))/(LN(2)/25)*Calculateur!AQ45*Calculateur!AS45*VLOOKUP('Données projet'!$B$10,Paramètres!$A$1:$I$89,3,0)*0.475*44/12</f>
        <v>10.646939433316481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40.275186714804221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>
        <f>BD45*VLOOKUP('Données projet'!$B$11,Paramètres!$A$1:$I$89,3,0)*VLOOKUP('Données projet'!$B$11,Paramètres!$A$1:$I$89,5,0)</f>
        <v>0</v>
      </c>
      <c r="BF45" s="13" t="e">
        <f t="shared" si="37"/>
        <v>#NUM!</v>
      </c>
      <c r="BG45" s="20" t="e">
        <f t="shared" si="7"/>
        <v>#NUM!</v>
      </c>
      <c r="BH45" s="59" t="e">
        <f t="shared" si="8"/>
        <v>#NUM!</v>
      </c>
      <c r="BI45" s="59">
        <f ca="1">AVERAGE(OFFSET($BH$3,0,0,'Données projet'!$E$11+1,1))-AVERAGE(OFFSET($H$3,0,0,'Données projet'!$E$11+1,1))</f>
        <v>101.11980571733682</v>
      </c>
      <c r="BJ45" s="59">
        <f t="shared" si="38"/>
        <v>281.76125756530553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24.504543999468837</v>
      </c>
      <c r="BQ45" s="21">
        <f>EXP(-LN(2)/25)*BQ44+(1-EXP(-LN(2)/25))/(LN(2)/25)*Calculateur!BL45*Calculateur!BN45*VLOOKUP('Données projet'!$B$11,Paramètres!$A$1:$I$89,3,0)*0.475*44/12</f>
        <v>8.8057316831697072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33.310275682638547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>
        <f>BY45*VLOOKUP('Données projet'!$B$12,Paramètres!$A$1:$I$89,3,0)*VLOOKUP('Données projet'!$B$12,Paramètres!$A$1:$I$89,5,0)</f>
        <v>0</v>
      </c>
      <c r="CA45" s="13" t="e">
        <f t="shared" si="39"/>
        <v>#NUM!</v>
      </c>
      <c r="CB45" s="20" t="e">
        <f t="shared" si="10"/>
        <v>#NUM!</v>
      </c>
      <c r="CC45" s="59" t="e">
        <f t="shared" si="11"/>
        <v>#NUM!</v>
      </c>
      <c r="CD45" s="59">
        <f ca="1">AVERAGE(OFFSET($CC$3,0,0,'Données projet'!$E$12+1,1))-AVERAGE(OFFSET($H$3,0,0,'Données projet'!$E$12+1,1))</f>
        <v>39.093237481371943</v>
      </c>
      <c r="CE45" s="59">
        <f t="shared" si="40"/>
        <v>155.67391182400013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13.818955960356197</v>
      </c>
      <c r="CL45" s="21">
        <f>EXP(-LN(2)/25)*CL44+(1-EXP(-LN(2)/25))/(LN(2)/25)*Calculateur!CG45*Calculateur!CI45*VLOOKUP('Données projet'!$B$12,Paramètres!$A$1:$I$89,3,0)*0.475*44/12</f>
        <v>4.9658552442793056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18.784811204635503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343.34135579614605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108.34735194944619</v>
      </c>
      <c r="T46" s="59">
        <f t="shared" si="34"/>
        <v>301.54114161918221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25.678138023498011</v>
      </c>
      <c r="AA46" s="21">
        <f>EXP(-LN(2)/25)*AA45+(1-EXP(-LN(2)/25))/(LN(2)/25)*Calculateur!V46*Calculateur!X46*VLOOKUP('Données projet'!$B$9,Paramètres!$A$1:$I$89,3,0)*0.475*44/12</f>
        <v>9.1546555633893725</v>
      </c>
      <c r="AB46" s="21">
        <f>EXP(-LN(2)/2)*AB45+(1-EXP(-LN(2)/2))/(LN(2)/2)*V46*Y46*VLOOKUP('Données projet'!$B$9,Paramètres!$A$1:$I$89,3,0)*0.475*44/12</f>
        <v>0</v>
      </c>
      <c r="AC46" s="22">
        <f t="shared" si="3"/>
        <v>34.832793586887384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>
        <f>AI46*VLOOKUP('Données projet'!$B$10,Paramètres!$A$1:$I$89,3,0)*VLOOKUP('Données projet'!$B$10,Paramètres!$A$1:$I$89,5,0)</f>
        <v>0</v>
      </c>
      <c r="AK46" s="13" t="e">
        <f t="shared" si="35"/>
        <v>#NUM!</v>
      </c>
      <c r="AL46" s="20" t="e">
        <f t="shared" si="4"/>
        <v>#NUM!</v>
      </c>
      <c r="AM46" s="59" t="e">
        <f t="shared" si="5"/>
        <v>#NUM!</v>
      </c>
      <c r="AN46" s="59">
        <f ca="1">AVERAGE(OFFSET($AM$3,0,0,'Données projet'!$E$10+1,1))-AVERAGE(OFFSET($H$3,0,0,'Données projet'!$E$10+1,1))</f>
        <v>120.41037315808563</v>
      </c>
      <c r="AO46" s="59">
        <f t="shared" si="36"/>
        <v>341.74572221981964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29.047255423744197</v>
      </c>
      <c r="AV46" s="21">
        <f>EXP(-LN(2)/25)*AV45+(1-EXP(-LN(2)/25))/(LN(2)/25)*Calculateur!AQ46*Calculateur!AS46*VLOOKUP('Données projet'!$B$10,Paramètres!$A$1:$I$89,3,0)*0.475*44/12</f>
        <v>10.355798314614232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39.40305373835843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>
        <f>BD46*VLOOKUP('Données projet'!$B$11,Paramètres!$A$1:$I$89,3,0)*VLOOKUP('Données projet'!$B$11,Paramètres!$A$1:$I$89,5,0)</f>
        <v>0</v>
      </c>
      <c r="BF46" s="13" t="e">
        <f t="shared" si="37"/>
        <v>#NUM!</v>
      </c>
      <c r="BG46" s="20" t="e">
        <f t="shared" si="7"/>
        <v>#NUM!</v>
      </c>
      <c r="BH46" s="59" t="e">
        <f t="shared" si="8"/>
        <v>#NUM!</v>
      </c>
      <c r="BI46" s="59">
        <f ca="1">AVERAGE(OFFSET($BH$3,0,0,'Données projet'!$E$11+1,1))-AVERAGE(OFFSET($H$3,0,0,'Données projet'!$E$11+1,1))</f>
        <v>101.11980571733682</v>
      </c>
      <c r="BJ46" s="59">
        <f t="shared" si="38"/>
        <v>281.76125756530553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24.024024837935269</v>
      </c>
      <c r="BQ46" s="21">
        <f>EXP(-LN(2)/25)*BQ45+(1-EXP(-LN(2)/25))/(LN(2)/25)*Calculateur!BL46*Calculateur!BN46*VLOOKUP('Données projet'!$B$11,Paramètres!$A$1:$I$89,3,0)*0.475*44/12</f>
        <v>8.5649384872201288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32.588963325155397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>
        <f>BY46*VLOOKUP('Données projet'!$B$12,Paramètres!$A$1:$I$89,3,0)*VLOOKUP('Données projet'!$B$12,Paramètres!$A$1:$I$89,5,0)</f>
        <v>0</v>
      </c>
      <c r="CA46" s="13" t="e">
        <f t="shared" si="39"/>
        <v>#NUM!</v>
      </c>
      <c r="CB46" s="20" t="e">
        <f t="shared" si="10"/>
        <v>#NUM!</v>
      </c>
      <c r="CC46" s="59" t="e">
        <f t="shared" si="11"/>
        <v>#NUM!</v>
      </c>
      <c r="CD46" s="59">
        <f ca="1">AVERAGE(OFFSET($CC$3,0,0,'Données projet'!$E$12+1,1))-AVERAGE(OFFSET($H$3,0,0,'Données projet'!$E$12+1,1))</f>
        <v>39.093237481371943</v>
      </c>
      <c r="CE46" s="59">
        <f t="shared" si="40"/>
        <v>155.67391182400013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13.54797466270448</v>
      </c>
      <c r="CL46" s="21">
        <f>EXP(-LN(2)/25)*CL45+(1-EXP(-LN(2)/25))/(LN(2)/25)*Calculateur!CG46*Calculateur!CI46*VLOOKUP('Données projet'!$B$12,Paramètres!$A$1:$I$89,3,0)*0.475*44/12</f>
        <v>4.8300636714815104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18.378038334185991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345.30213365846572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108.34735194944619</v>
      </c>
      <c r="T47" s="59">
        <f t="shared" si="34"/>
        <v>301.54114161918221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25.174605398974904</v>
      </c>
      <c r="AA47" s="21">
        <f>EXP(-LN(2)/25)*AA46+(1-EXP(-LN(2)/25))/(LN(2)/25)*Calculateur!V47*Calculateur!X47*VLOOKUP('Données projet'!$B$9,Paramètres!$A$1:$I$89,3,0)*0.475*44/12</f>
        <v>8.9043210255860767</v>
      </c>
      <c r="AB47" s="21">
        <f>EXP(-LN(2)/2)*AB46+(1-EXP(-LN(2)/2))/(LN(2)/2)*V47*Y47*VLOOKUP('Données projet'!$B$9,Paramètres!$A$1:$I$89,3,0)*0.475*44/12</f>
        <v>0</v>
      </c>
      <c r="AC47" s="22">
        <f t="shared" si="3"/>
        <v>34.078926424560983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>
        <f>AI47*VLOOKUP('Données projet'!$B$10,Paramètres!$A$1:$I$89,3,0)*VLOOKUP('Données projet'!$B$10,Paramètres!$A$1:$I$89,5,0)</f>
        <v>0</v>
      </c>
      <c r="AK47" s="13" t="e">
        <f t="shared" si="35"/>
        <v>#NUM!</v>
      </c>
      <c r="AL47" s="20" t="e">
        <f t="shared" si="4"/>
        <v>#NUM!</v>
      </c>
      <c r="AM47" s="59" t="e">
        <f t="shared" si="5"/>
        <v>#NUM!</v>
      </c>
      <c r="AN47" s="59">
        <f ca="1">AVERAGE(OFFSET($AM$3,0,0,'Données projet'!$E$10+1,1))-AVERAGE(OFFSET($H$3,0,0,'Données projet'!$E$10+1,1))</f>
        <v>120.41037315808563</v>
      </c>
      <c r="AO47" s="59">
        <f t="shared" si="36"/>
        <v>341.74572221981964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28.477656461960965</v>
      </c>
      <c r="AV47" s="21">
        <f>EXP(-LN(2)/25)*AV46+(1-EXP(-LN(2)/25))/(LN(2)/25)*Calculateur!AQ47*Calculateur!AS47*VLOOKUP('Données projet'!$B$10,Paramètres!$A$1:$I$89,3,0)*0.475*44/12</f>
        <v>10.07261846511334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38.550274927074305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>
        <f>BD47*VLOOKUP('Données projet'!$B$11,Paramètres!$A$1:$I$89,3,0)*VLOOKUP('Données projet'!$B$11,Paramètres!$A$1:$I$89,5,0)</f>
        <v>0</v>
      </c>
      <c r="BF47" s="13" t="e">
        <f t="shared" si="37"/>
        <v>#NUM!</v>
      </c>
      <c r="BG47" s="20" t="e">
        <f t="shared" si="7"/>
        <v>#NUM!</v>
      </c>
      <c r="BH47" s="59" t="e">
        <f t="shared" si="8"/>
        <v>#NUM!</v>
      </c>
      <c r="BI47" s="59">
        <f ca="1">AVERAGE(OFFSET($BH$3,0,0,'Données projet'!$E$11+1,1))-AVERAGE(OFFSET($H$3,0,0,'Données projet'!$E$11+1,1))</f>
        <v>101.11980571733682</v>
      </c>
      <c r="BJ47" s="59">
        <f t="shared" si="38"/>
        <v>281.76125756530553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23.552928364071626</v>
      </c>
      <c r="BQ47" s="21">
        <f>EXP(-LN(2)/25)*BQ46+(1-EXP(-LN(2)/25))/(LN(2)/25)*Calculateur!BL47*Calculateur!BN47*VLOOKUP('Données projet'!$B$11,Paramètres!$A$1:$I$89,3,0)*0.475*44/12</f>
        <v>8.3307297938765554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31.883658157948183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>
        <f>BY47*VLOOKUP('Données projet'!$B$12,Paramètres!$A$1:$I$89,3,0)*VLOOKUP('Données projet'!$B$12,Paramètres!$A$1:$I$89,5,0)</f>
        <v>0</v>
      </c>
      <c r="CA47" s="13" t="e">
        <f t="shared" si="39"/>
        <v>#NUM!</v>
      </c>
      <c r="CB47" s="20" t="e">
        <f t="shared" si="10"/>
        <v>#NUM!</v>
      </c>
      <c r="CC47" s="59" t="e">
        <f t="shared" si="11"/>
        <v>#NUM!</v>
      </c>
      <c r="CD47" s="59">
        <f ca="1">AVERAGE(OFFSET($CC$3,0,0,'Données projet'!$E$12+1,1))-AVERAGE(OFFSET($H$3,0,0,'Données projet'!$E$12+1,1))</f>
        <v>39.093237481371943</v>
      </c>
      <c r="CE47" s="59">
        <f t="shared" si="40"/>
        <v>155.67391182400013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13.282307143017441</v>
      </c>
      <c r="CL47" s="21">
        <f>EXP(-LN(2)/25)*CL46+(1-EXP(-LN(2)/25))/(LN(2)/25)*Calculateur!CG47*Calculateur!CI47*VLOOKUP('Données projet'!$B$12,Paramètres!$A$1:$I$89,3,0)*0.475*44/12</f>
        <v>4.6979853263828391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17.980292469400279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347.2618227027192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108.34735194944619</v>
      </c>
      <c r="T48" s="59">
        <f t="shared" si="34"/>
        <v>301.54114161918221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24.680946742094122</v>
      </c>
      <c r="AA48" s="21">
        <f>EXP(-LN(2)/25)*AA47+(1-EXP(-LN(2)/25))/(LN(2)/25)*Calculateur!V48*Calculateur!X48*VLOOKUP('Données projet'!$B$9,Paramètres!$A$1:$I$89,3,0)*0.475*44/12</f>
        <v>8.6608318988835347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33.341778640977658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>
        <f>AI48*VLOOKUP('Données projet'!$B$10,Paramètres!$A$1:$I$89,3,0)*VLOOKUP('Données projet'!$B$10,Paramètres!$A$1:$I$89,5,0)</f>
        <v>0</v>
      </c>
      <c r="AK48" s="13" t="e">
        <f t="shared" si="35"/>
        <v>#NUM!</v>
      </c>
      <c r="AL48" s="20" t="e">
        <f t="shared" si="4"/>
        <v>#NUM!</v>
      </c>
      <c r="AM48" s="59" t="e">
        <f t="shared" si="5"/>
        <v>#NUM!</v>
      </c>
      <c r="AN48" s="59">
        <f ca="1">AVERAGE(OFFSET($AM$3,0,0,'Données projet'!$E$10+1,1))-AVERAGE(OFFSET($H$3,0,0,'Données projet'!$E$10+1,1))</f>
        <v>120.41037315808563</v>
      </c>
      <c r="AO48" s="59">
        <f t="shared" si="36"/>
        <v>341.74572221981964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27.919226988397241</v>
      </c>
      <c r="AV48" s="21">
        <f>EXP(-LN(2)/25)*AV47+(1-EXP(-LN(2)/25))/(LN(2)/25)*Calculateur!AQ48*Calculateur!AS48*VLOOKUP('Données projet'!$B$10,Paramètres!$A$1:$I$89,3,0)*0.475*44/12</f>
        <v>9.7971821834888324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37.71640917188607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>
        <f>BD48*VLOOKUP('Données projet'!$B$11,Paramètres!$A$1:$I$89,3,0)*VLOOKUP('Données projet'!$B$11,Paramètres!$A$1:$I$89,5,0)</f>
        <v>0</v>
      </c>
      <c r="BF48" s="13" t="e">
        <f t="shared" si="37"/>
        <v>#NUM!</v>
      </c>
      <c r="BG48" s="20" t="e">
        <f t="shared" si="7"/>
        <v>#NUM!</v>
      </c>
      <c r="BH48" s="59" t="e">
        <f t="shared" si="8"/>
        <v>#NUM!</v>
      </c>
      <c r="BI48" s="59">
        <f ca="1">AVERAGE(OFFSET($BH$3,0,0,'Données projet'!$E$11+1,1))-AVERAGE(OFFSET($H$3,0,0,'Données projet'!$E$11+1,1))</f>
        <v>101.11980571733682</v>
      </c>
      <c r="BJ48" s="59">
        <f t="shared" si="38"/>
        <v>281.76125756530553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23.091069804719972</v>
      </c>
      <c r="BQ48" s="21">
        <f>EXP(-LN(2)/25)*BQ47+(1-EXP(-LN(2)/25))/(LN(2)/25)*Calculateur!BL48*Calculateur!BN48*VLOOKUP('Données projet'!$B$11,Paramètres!$A$1:$I$89,3,0)*0.475*44/12</f>
        <v>8.1029255495689618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31.193995354288933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>
        <f>BY48*VLOOKUP('Données projet'!$B$12,Paramètres!$A$1:$I$89,3,0)*VLOOKUP('Données projet'!$B$12,Paramètres!$A$1:$I$89,5,0)</f>
        <v>0</v>
      </c>
      <c r="CA48" s="13" t="e">
        <f t="shared" si="39"/>
        <v>#NUM!</v>
      </c>
      <c r="CB48" s="20" t="e">
        <f t="shared" si="10"/>
        <v>#NUM!</v>
      </c>
      <c r="CC48" s="59" t="e">
        <f t="shared" si="11"/>
        <v>#NUM!</v>
      </c>
      <c r="CD48" s="59">
        <f ca="1">AVERAGE(OFFSET($CC$3,0,0,'Données projet'!$E$12+1,1))-AVERAGE(OFFSET($H$3,0,0,'Données projet'!$E$12+1,1))</f>
        <v>39.093237481371943</v>
      </c>
      <c r="CE48" s="59">
        <f t="shared" si="40"/>
        <v>155.67391182400013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13.021849201350278</v>
      </c>
      <c r="CL48" s="21">
        <f>EXP(-LN(2)/25)*CL47+(1-EXP(-LN(2)/25))/(LN(2)/25)*Calculateur!CG48*Calculateur!CI48*VLOOKUP('Données projet'!$B$12,Paramètres!$A$1:$I$89,3,0)*0.475*44/12</f>
        <v>4.5695186705765893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17.591367871926867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349.22044991085374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108.34735194944619</v>
      </c>
      <c r="T49" s="59">
        <f t="shared" si="34"/>
        <v>301.54114161918221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24.196968430372721</v>
      </c>
      <c r="AA49" s="21">
        <f>EXP(-LN(2)/25)*AA48+(1-EXP(-LN(2)/25))/(LN(2)/25)*Calculateur!V49*Calculateur!X49*VLOOKUP('Données projet'!$B$9,Paramètres!$A$1:$I$89,3,0)*0.475*44/12</f>
        <v>8.4240009951552093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32.620969425527932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>
        <f>AI49*VLOOKUP('Données projet'!$B$10,Paramètres!$A$1:$I$89,3,0)*VLOOKUP('Données projet'!$B$10,Paramètres!$A$1:$I$89,5,0)</f>
        <v>0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120.41037315808563</v>
      </c>
      <c r="AO49" s="59">
        <f t="shared" si="36"/>
        <v>341.74572221981964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27.371747976201757</v>
      </c>
      <c r="AV49" s="21">
        <f>EXP(-LN(2)/25)*AV48+(1-EXP(-LN(2)/25))/(LN(2)/25)*Calculateur!AQ49*Calculateur!AS49*VLOOKUP('Données projet'!$B$10,Paramètres!$A$1:$I$89,3,0)*0.475*44/12</f>
        <v>9.5292777214699118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36.90102569767167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>
        <f>BD49*VLOOKUP('Données projet'!$B$11,Paramètres!$A$1:$I$89,3,0)*VLOOKUP('Données projet'!$B$11,Paramètres!$A$1:$I$89,5,0)</f>
        <v>0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101.11980571733682</v>
      </c>
      <c r="BJ49" s="59">
        <f t="shared" si="38"/>
        <v>281.76125756530553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22.638268010011299</v>
      </c>
      <c r="BQ49" s="21">
        <f>EXP(-LN(2)/25)*BQ48+(1-EXP(-LN(2)/25))/(LN(2)/25)*Calculateur!BL49*Calculateur!BN49*VLOOKUP('Données projet'!$B$11,Paramètres!$A$1:$I$89,3,0)*0.475*44/12</f>
        <v>7.8813506243016631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30.519618634312963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>
        <f>BY49*VLOOKUP('Données projet'!$B$12,Paramètres!$A$1:$I$89,3,0)*VLOOKUP('Données projet'!$B$12,Paramètres!$A$1:$I$89,5,0)</f>
        <v>0</v>
      </c>
      <c r="CA49" s="13" t="e">
        <f t="shared" si="39"/>
        <v>#NUM!</v>
      </c>
      <c r="CB49" s="20" t="e">
        <f t="shared" si="10"/>
        <v>#NUM!</v>
      </c>
      <c r="CC49" s="59" t="e">
        <f t="shared" si="11"/>
        <v>#NUM!</v>
      </c>
      <c r="CD49" s="59">
        <f ca="1">AVERAGE(OFFSET($CC$3,0,0,'Données projet'!$E$12+1,1))-AVERAGE(OFFSET($H$3,0,0,'Données projet'!$E$12+1,1))</f>
        <v>39.093237481371943</v>
      </c>
      <c r="CE49" s="59">
        <f t="shared" si="40"/>
        <v>155.67391182400013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12.766498681055552</v>
      </c>
      <c r="CL49" s="21">
        <f>EXP(-LN(2)/25)*CL48+(1-EXP(-LN(2)/25))/(LN(2)/25)*Calculateur!CG49*Calculateur!CI49*VLOOKUP('Données projet'!$B$12,Paramètres!$A$1:$I$89,3,0)*0.475*44/12</f>
        <v>4.4445649422291291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17.21106362328468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351.17804102468818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108.34735194944619</v>
      </c>
      <c r="T50" s="59">
        <f t="shared" si="34"/>
        <v>301.54114161918221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23.722480638146553</v>
      </c>
      <c r="AA50" s="21">
        <f>EXP(-LN(2)/25)*AA49+(1-EXP(-LN(2)/25))/(LN(2)/25)*Calculateur!V50*Calculateur!X50*VLOOKUP('Données projet'!$B$9,Paramètres!$A$1:$I$89,3,0)*0.475*44/12</f>
        <v>8.1936462449437304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31.916126883090286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>
        <f>AI50*VLOOKUP('Données projet'!$B$10,Paramètres!$A$1:$I$89,3,0)*VLOOKUP('Données projet'!$B$10,Paramètres!$A$1:$I$89,5,0)</f>
        <v>0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120.41037315808563</v>
      </c>
      <c r="AO50" s="59">
        <f t="shared" si="36"/>
        <v>341.74572221981964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26.8350046935062</v>
      </c>
      <c r="AV50" s="21">
        <f>EXP(-LN(2)/25)*AV49+(1-EXP(-LN(2)/25))/(LN(2)/25)*Calculateur!AQ50*Calculateur!AS50*VLOOKUP('Données projet'!$B$10,Paramètres!$A$1:$I$89,3,0)*0.475*44/12</f>
        <v>9.2686991210533805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36.10370381455958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>
        <f>BD50*VLOOKUP('Données projet'!$B$11,Paramètres!$A$1:$I$89,3,0)*VLOOKUP('Données projet'!$B$11,Paramètres!$A$1:$I$89,5,0)</f>
        <v>0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101.11980571733682</v>
      </c>
      <c r="BJ50" s="59">
        <f t="shared" si="38"/>
        <v>281.76125756530553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22.194345382315039</v>
      </c>
      <c r="BQ50" s="21">
        <f>EXP(-LN(2)/25)*BQ49+(1-EXP(-LN(2)/25))/(LN(2)/25)*Calculateur!BL50*Calculateur!BN50*VLOOKUP('Données projet'!$B$11,Paramètres!$A$1:$I$89,3,0)*0.475*44/12</f>
        <v>7.6658346770179175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29.860180059332954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>
        <f>BY50*VLOOKUP('Données projet'!$B$12,Paramètres!$A$1:$I$89,3,0)*VLOOKUP('Données projet'!$B$12,Paramètres!$A$1:$I$89,5,0)</f>
        <v>0</v>
      </c>
      <c r="CA50" s="13" t="e">
        <f t="shared" si="39"/>
        <v>#NUM!</v>
      </c>
      <c r="CB50" s="20" t="e">
        <f t="shared" si="10"/>
        <v>#NUM!</v>
      </c>
      <c r="CC50" s="59" t="e">
        <f t="shared" si="11"/>
        <v>#NUM!</v>
      </c>
      <c r="CD50" s="59">
        <f ca="1">AVERAGE(OFFSET($CC$3,0,0,'Données projet'!$E$12+1,1))-AVERAGE(OFFSET($H$3,0,0,'Données projet'!$E$12+1,1))</f>
        <v>39.093237481371943</v>
      </c>
      <c r="CE50" s="59">
        <f t="shared" si="40"/>
        <v>155.67391182400013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12.516155428715365</v>
      </c>
      <c r="CL50" s="21">
        <f>EXP(-LN(2)/25)*CL49+(1-EXP(-LN(2)/25))/(LN(2)/25)*Calculateur!CG50*Calculateur!CI50*VLOOKUP('Données projet'!$B$12,Paramètres!$A$1:$I$89,3,0)*0.475*44/12</f>
        <v>4.3230280801543612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16.839183508869727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353.13462062806445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108.34735194944619</v>
      </c>
      <c r="T51" s="59">
        <f t="shared" si="34"/>
        <v>301.54114161918221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23.257297262116964</v>
      </c>
      <c r="AA51" s="21">
        <f>EXP(-LN(2)/25)*AA50+(1-EXP(-LN(2)/25))/(LN(2)/25)*Calculateur!V51*Calculateur!X51*VLOOKUP('Données projet'!$B$9,Paramètres!$A$1:$I$89,3,0)*0.475*44/12</f>
        <v>7.9695905574906147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31.22688781960758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>
        <f>AI51*VLOOKUP('Données projet'!$B$10,Paramètres!$A$1:$I$89,3,0)*VLOOKUP('Données projet'!$B$10,Paramètres!$A$1:$I$89,5,0)</f>
        <v>0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120.41037315808563</v>
      </c>
      <c r="AO51" s="59">
        <f t="shared" si="36"/>
        <v>341.74572221981964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26.308786619203225</v>
      </c>
      <c r="AV51" s="21">
        <f>EXP(-LN(2)/25)*AV50+(1-EXP(-LN(2)/25))/(LN(2)/25)*Calculateur!AQ51*Calculateur!AS51*VLOOKUP('Données projet'!$B$10,Paramètres!$A$1:$I$89,3,0)*0.475*44/12</f>
        <v>9.0152460561684737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35.324032675371697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>
        <f>BD51*VLOOKUP('Données projet'!$B$11,Paramètres!$A$1:$I$89,3,0)*VLOOKUP('Données projet'!$B$11,Paramètres!$A$1:$I$89,5,0)</f>
        <v>0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101.11980571733682</v>
      </c>
      <c r="BJ51" s="59">
        <f t="shared" si="38"/>
        <v>281.76125756530553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21.759127806581834</v>
      </c>
      <c r="BQ51" s="21">
        <f>EXP(-LN(2)/25)*BQ50+(1-EXP(-LN(2)/25))/(LN(2)/25)*Calculateur!BL51*Calculateur!BN51*VLOOKUP('Données projet'!$B$11,Paramètres!$A$1:$I$89,3,0)*0.475*44/12</f>
        <v>7.4562120246461374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29.215339831227972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>
        <f>BY51*VLOOKUP('Données projet'!$B$12,Paramètres!$A$1:$I$89,3,0)*VLOOKUP('Données projet'!$B$12,Paramètres!$A$1:$I$89,5,0)</f>
        <v>0</v>
      </c>
      <c r="CA51" s="13" t="e">
        <f t="shared" si="39"/>
        <v>#NUM!</v>
      </c>
      <c r="CB51" s="20" t="e">
        <f t="shared" si="10"/>
        <v>#NUM!</v>
      </c>
      <c r="CC51" s="59" t="e">
        <f t="shared" si="11"/>
        <v>#NUM!</v>
      </c>
      <c r="CD51" s="59">
        <f ca="1">AVERAGE(OFFSET($CC$3,0,0,'Données projet'!$E$12+1,1))-AVERAGE(OFFSET($H$3,0,0,'Données projet'!$E$12+1,1))</f>
        <v>39.093237481371943</v>
      </c>
      <c r="CE51" s="59">
        <f t="shared" si="40"/>
        <v>155.67391182400013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12.270721254859263</v>
      </c>
      <c r="CL51" s="21">
        <f>EXP(-LN(2)/25)*CL50+(1-EXP(-LN(2)/25))/(LN(2)/25)*Calculateur!CG51*Calculateur!CI51*VLOOKUP('Données projet'!$B$12,Paramètres!$A$1:$I$89,3,0)*0.475*44/12</f>
        <v>4.2048146499643737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16.475535904823637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355.09021222196009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108.34735194944619</v>
      </c>
      <c r="T52" s="59">
        <f t="shared" si="34"/>
        <v>301.54114161918221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22.801235848357475</v>
      </c>
      <c r="AA52" s="21">
        <f>EXP(-LN(2)/25)*AA51+(1-EXP(-LN(2)/25))/(LN(2)/25)*Calculateur!V52*Calculateur!X52*VLOOKUP('Données projet'!$B$9,Paramètres!$A$1:$I$89,3,0)*0.475*44/12</f>
        <v>7.7516616845934809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30.552897532950958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>
        <f>AI52*VLOOKUP('Données projet'!$B$10,Paramètres!$A$1:$I$89,3,0)*VLOOKUP('Données projet'!$B$10,Paramètres!$A$1:$I$89,5,0)</f>
        <v>0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120.41037315808563</v>
      </c>
      <c r="AO52" s="59">
        <f t="shared" si="36"/>
        <v>341.74572221981964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25.792887360376</v>
      </c>
      <c r="AV52" s="21">
        <f>EXP(-LN(2)/25)*AV51+(1-EXP(-LN(2)/25))/(LN(2)/25)*Calculateur!AQ52*Calculateur!AS52*VLOOKUP('Données projet'!$B$10,Paramètres!$A$1:$I$89,3,0)*0.475*44/12</f>
        <v>8.7687236786713605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34.561611039047364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>
        <f>BD52*VLOOKUP('Données projet'!$B$11,Paramètres!$A$1:$I$89,3,0)*VLOOKUP('Données projet'!$B$11,Paramètres!$A$1:$I$89,5,0)</f>
        <v>0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101.11980571733682</v>
      </c>
      <c r="BJ52" s="59">
        <f t="shared" si="38"/>
        <v>281.76125756530553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21.332444582052247</v>
      </c>
      <c r="BQ52" s="21">
        <f>EXP(-LN(2)/25)*BQ51+(1-EXP(-LN(2)/25))/(LN(2)/25)*Calculateur!BL52*Calculateur!BN52*VLOOKUP('Données projet'!$B$11,Paramètres!$A$1:$I$89,3,0)*0.475*44/12</f>
        <v>7.2523215147270399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28.584766096779287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>
        <f>BY52*VLOOKUP('Données projet'!$B$12,Paramètres!$A$1:$I$89,3,0)*VLOOKUP('Données projet'!$B$12,Paramètres!$A$1:$I$89,5,0)</f>
        <v>0</v>
      </c>
      <c r="CA52" s="13" t="e">
        <f t="shared" si="39"/>
        <v>#NUM!</v>
      </c>
      <c r="CB52" s="20" t="e">
        <f t="shared" si="10"/>
        <v>#NUM!</v>
      </c>
      <c r="CC52" s="59" t="e">
        <f t="shared" si="11"/>
        <v>#NUM!</v>
      </c>
      <c r="CD52" s="59">
        <f ca="1">AVERAGE(OFFSET($CC$3,0,0,'Données projet'!$E$12+1,1))-AVERAGE(OFFSET($H$3,0,0,'Données projet'!$E$12+1,1))</f>
        <v>39.093237481371943</v>
      </c>
      <c r="CE52" s="59">
        <f t="shared" si="40"/>
        <v>155.67391182400013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12.030099895452414</v>
      </c>
      <c r="CL52" s="21">
        <f>EXP(-LN(2)/25)*CL51+(1-EXP(-LN(2)/25))/(LN(2)/25)*Calculateur!CG52*Calculateur!CI52*VLOOKUP('Données projet'!$B$12,Paramètres!$A$1:$I$89,3,0)*0.475*44/12</f>
        <v>4.0898337722395057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16.119933667691921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357.0448382932957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108.34735194944619</v>
      </c>
      <c r="T53" s="59">
        <f t="shared" si="34"/>
        <v>301.54114161918221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22.354117520751814</v>
      </c>
      <c r="AA53" s="21">
        <f>EXP(-LN(2)/25)*AA52+(1-EXP(-LN(2)/25))/(LN(2)/25)*Calculateur!V53*Calculateur!X53*VLOOKUP('Données projet'!$B$9,Paramètres!$A$1:$I$89,3,0)*0.475*44/12</f>
        <v>7.5396920881861007</v>
      </c>
      <c r="AB53" s="21">
        <f>EXP(-LN(2)/2)*AB52+(1-EXP(-LN(2)/2))/(LN(2)/2)*V53*Y53*VLOOKUP('Données projet'!$B$9,Paramètres!$A$1:$I$89,3,0)*0.475*44/12</f>
        <v>0</v>
      </c>
      <c r="AC53" s="22">
        <f t="shared" si="3"/>
        <v>29.893809608937914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>
        <f>AI53*VLOOKUP('Données projet'!$B$10,Paramètres!$A$1:$I$89,3,0)*VLOOKUP('Données projet'!$B$10,Paramètres!$A$1:$I$89,5,0)</f>
        <v>0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120.41037315808563</v>
      </c>
      <c r="AO53" s="59">
        <f t="shared" si="36"/>
        <v>341.74572221981964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25.287104571346898</v>
      </c>
      <c r="AV53" s="21">
        <f>EXP(-LN(2)/25)*AV52+(1-EXP(-LN(2)/25))/(LN(2)/25)*Calculateur!AQ53*Calculateur!AS53*VLOOKUP('Données projet'!$B$10,Paramètres!$A$1:$I$89,3,0)*0.475*44/12</f>
        <v>8.5289424685509552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33.816047039897853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>
        <f>BD53*VLOOKUP('Données projet'!$B$11,Paramètres!$A$1:$I$89,3,0)*VLOOKUP('Données projet'!$B$11,Paramètres!$A$1:$I$89,5,0)</f>
        <v>0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101.11980571733682</v>
      </c>
      <c r="BJ53" s="59">
        <f t="shared" si="38"/>
        <v>281.76125756530553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20.914128355304619</v>
      </c>
      <c r="BQ53" s="21">
        <f>EXP(-LN(2)/25)*BQ52+(1-EXP(-LN(2)/25))/(LN(2)/25)*Calculateur!BL53*Calculateur!BN53*VLOOKUP('Données projet'!$B$11,Paramètres!$A$1:$I$89,3,0)*0.475*44/12</f>
        <v>7.0540064015238162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27.968134756828434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>
        <f>BY53*VLOOKUP('Données projet'!$B$12,Paramètres!$A$1:$I$89,3,0)*VLOOKUP('Données projet'!$B$12,Paramètres!$A$1:$I$89,5,0)</f>
        <v>0</v>
      </c>
      <c r="CA53" s="13" t="e">
        <f t="shared" si="39"/>
        <v>#NUM!</v>
      </c>
      <c r="CB53" s="20" t="e">
        <f t="shared" si="10"/>
        <v>#NUM!</v>
      </c>
      <c r="CC53" s="59" t="e">
        <f t="shared" si="11"/>
        <v>#NUM!</v>
      </c>
      <c r="CD53" s="59">
        <f ca="1">AVERAGE(OFFSET($CC$3,0,0,'Données projet'!$E$12+1,1))-AVERAGE(OFFSET($H$3,0,0,'Données projet'!$E$12+1,1))</f>
        <v>39.093237481371943</v>
      </c>
      <c r="CE53" s="59">
        <f t="shared" si="40"/>
        <v>155.67391182400013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11.794196974138996</v>
      </c>
      <c r="CL53" s="21">
        <f>EXP(-LN(2)/25)*CL52+(1-EXP(-LN(2)/25))/(LN(2)/25)*Calculateur!CG53*Calculateur!CI53*VLOOKUP('Données projet'!$B$12,Paramètres!$A$1:$I$89,3,0)*0.475*44/12</f>
        <v>3.9779970526626056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15.772194026801602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358.99852037808239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108.34735194944619</v>
      </c>
      <c r="T54" s="59">
        <f t="shared" si="34"/>
        <v>301.54114161918221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21.915766910835249</v>
      </c>
      <c r="AA54" s="21">
        <f>EXP(-LN(2)/25)*AA53+(1-EXP(-LN(2)/25))/(LN(2)/25)*Calculateur!V54*Calculateur!X54*VLOOKUP('Données projet'!$B$9,Paramètres!$A$1:$I$89,3,0)*0.475*44/12</f>
        <v>7.3335188115394772</v>
      </c>
      <c r="AB54" s="21">
        <f>EXP(-LN(2)/2)*AB53+(1-EXP(-LN(2)/2))/(LN(2)/2)*V54*Y54*VLOOKUP('Données projet'!$B$9,Paramètres!$A$1:$I$89,3,0)*0.475*44/12</f>
        <v>0</v>
      </c>
      <c r="AC54" s="22">
        <f t="shared" si="3"/>
        <v>29.249285722374726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>
        <f>AI54*VLOOKUP('Données projet'!$B$10,Paramètres!$A$1:$I$89,3,0)*VLOOKUP('Données projet'!$B$10,Paramètres!$A$1:$I$89,5,0)</f>
        <v>0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120.41037315808563</v>
      </c>
      <c r="AO54" s="59">
        <f t="shared" si="36"/>
        <v>341.74572221981964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24.791239874313618</v>
      </c>
      <c r="AV54" s="21">
        <f>EXP(-LN(2)/25)*AV53+(1-EXP(-LN(2)/25))/(LN(2)/25)*Calculateur!AQ54*Calculateur!AS54*VLOOKUP('Données projet'!$B$10,Paramètres!$A$1:$I$89,3,0)*0.475*44/12</f>
        <v>8.2957180882308386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33.08695796254446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>
        <f>BD54*VLOOKUP('Données projet'!$B$11,Paramètres!$A$1:$I$89,3,0)*VLOOKUP('Données projet'!$B$11,Paramètres!$A$1:$I$89,5,0)</f>
        <v>0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101.11980571733682</v>
      </c>
      <c r="BJ54" s="59">
        <f t="shared" si="38"/>
        <v>281.76125756530553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20.504015054615806</v>
      </c>
      <c r="BQ54" s="21">
        <f>EXP(-LN(2)/25)*BQ53+(1-EXP(-LN(2)/25))/(LN(2)/25)*Calculateur!BL54*Calculateur!BN54*VLOOKUP('Données projet'!$B$11,Paramètres!$A$1:$I$89,3,0)*0.475*44/12</f>
        <v>6.8611142255200726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27.365129280135879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>
        <f>BY54*VLOOKUP('Données projet'!$B$12,Paramètres!$A$1:$I$89,3,0)*VLOOKUP('Données projet'!$B$12,Paramètres!$A$1:$I$89,5,0)</f>
        <v>0</v>
      </c>
      <c r="CA54" s="13" t="e">
        <f t="shared" si="39"/>
        <v>#NUM!</v>
      </c>
      <c r="CB54" s="20" t="e">
        <f t="shared" si="10"/>
        <v>#NUM!</v>
      </c>
      <c r="CC54" s="59" t="e">
        <f t="shared" si="11"/>
        <v>#NUM!</v>
      </c>
      <c r="CD54" s="59">
        <f ca="1">AVERAGE(OFFSET($CC$3,0,0,'Données projet'!$E$12+1,1))-AVERAGE(OFFSET($H$3,0,0,'Données projet'!$E$12+1,1))</f>
        <v>39.093237481371943</v>
      </c>
      <c r="CE54" s="59">
        <f t="shared" si="40"/>
        <v>155.67391182400013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11.56291996522596</v>
      </c>
      <c r="CL54" s="21">
        <f>EXP(-LN(2)/25)*CL53+(1-EXP(-LN(2)/25))/(LN(2)/25)*Calculateur!CG54*Calculateur!CI54*VLOOKUP('Données projet'!$B$12,Paramètres!$A$1:$I$89,3,0)*0.475*44/12</f>
        <v>3.8692185140637734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15.432138479289733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360.95127911947662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108.34735194944619</v>
      </c>
      <c r="T55" s="59">
        <f t="shared" si="34"/>
        <v>301.54114161918221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21.486012089011673</v>
      </c>
      <c r="AA55" s="21">
        <f>EXP(-LN(2)/25)*AA54+(1-EXP(-LN(2)/25))/(LN(2)/25)*Calculateur!V55*Calculateur!X55*VLOOKUP('Données projet'!$B$9,Paramètres!$A$1:$I$89,3,0)*0.475*44/12</f>
        <v>7.1329833539849368</v>
      </c>
      <c r="AB55" s="21">
        <f>EXP(-LN(2)/2)*AB54+(1-EXP(-LN(2)/2))/(LN(2)/2)*V55*Y55*VLOOKUP('Données projet'!$B$9,Paramètres!$A$1:$I$89,3,0)*0.475*44/12</f>
        <v>0</v>
      </c>
      <c r="AC55" s="22">
        <f t="shared" si="3"/>
        <v>28.61899544299661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>
        <f>AI55*VLOOKUP('Données projet'!$B$10,Paramètres!$A$1:$I$89,3,0)*VLOOKUP('Données projet'!$B$10,Paramètres!$A$1:$I$89,5,0)</f>
        <v>0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120.41037315808563</v>
      </c>
      <c r="AO55" s="59">
        <f t="shared" si="36"/>
        <v>341.74572221981964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24.30509878154156</v>
      </c>
      <c r="AV55" s="21">
        <f>EXP(-LN(2)/25)*AV54+(1-EXP(-LN(2)/25))/(LN(2)/25)*Calculateur!AQ55*Calculateur!AS55*VLOOKUP('Données projet'!$B$10,Paramètres!$A$1:$I$89,3,0)*0.475*44/12</f>
        <v>8.0688712408553123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32.373970022396875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>
        <f>BD55*VLOOKUP('Données projet'!$B$11,Paramètres!$A$1:$I$89,3,0)*VLOOKUP('Données projet'!$B$11,Paramètres!$A$1:$I$89,5,0)</f>
        <v>0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101.11980571733682</v>
      </c>
      <c r="BJ55" s="59">
        <f t="shared" si="38"/>
        <v>281.76125756530553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20.101943825609087</v>
      </c>
      <c r="BQ55" s="21">
        <f>EXP(-LN(2)/25)*BQ54+(1-EXP(-LN(2)/25))/(LN(2)/25)*Calculateur!BL55*Calculateur!BN55*VLOOKUP('Données projet'!$B$11,Paramètres!$A$1:$I$89,3,0)*0.475*44/12</f>
        <v>6.6734966962129105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26.775440521821999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>
        <f>BY55*VLOOKUP('Données projet'!$B$12,Paramètres!$A$1:$I$89,3,0)*VLOOKUP('Données projet'!$B$12,Paramètres!$A$1:$I$89,5,0)</f>
        <v>0</v>
      </c>
      <c r="CA55" s="13" t="e">
        <f t="shared" si="39"/>
        <v>#NUM!</v>
      </c>
      <c r="CB55" s="20" t="e">
        <f t="shared" si="10"/>
        <v>#NUM!</v>
      </c>
      <c r="CC55" s="59" t="e">
        <f t="shared" si="11"/>
        <v>#NUM!</v>
      </c>
      <c r="CD55" s="59">
        <f ca="1">AVERAGE(OFFSET($CC$3,0,0,'Données projet'!$E$12+1,1))-AVERAGE(OFFSET($H$3,0,0,'Données projet'!$E$12+1,1))</f>
        <v>39.093237481371943</v>
      </c>
      <c r="CE55" s="59">
        <f t="shared" si="40"/>
        <v>155.67391182400013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11.336178157392663</v>
      </c>
      <c r="CL55" s="21">
        <f>EXP(-LN(2)/25)*CL54+(1-EXP(-LN(2)/25))/(LN(2)/25)*Calculateur!CG55*Calculateur!CI55*VLOOKUP('Données projet'!$B$12,Paramètres!$A$1:$I$89,3,0)*0.475*44/12</f>
        <v>3.7634145303233408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15.099592687716004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362.90313432124293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108.34735194944619</v>
      </c>
      <c r="T56" s="59">
        <f t="shared" si="34"/>
        <v>301.54114161918221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21.064684497119501</v>
      </c>
      <c r="AA56" s="21">
        <f>EXP(-LN(2)/25)*AA55+(1-EXP(-LN(2)/25))/(LN(2)/25)*Calculateur!V56*Calculateur!X56*VLOOKUP('Données projet'!$B$9,Paramètres!$A$1:$I$89,3,0)*0.475*44/12</f>
        <v>6.9379315490629265</v>
      </c>
      <c r="AB56" s="21">
        <f>EXP(-LN(2)/2)*AB55+(1-EXP(-LN(2)/2))/(LN(2)/2)*V56*Y56*VLOOKUP('Données projet'!$B$9,Paramètres!$A$1:$I$89,3,0)*0.475*44/12</f>
        <v>0</v>
      </c>
      <c r="AC56" s="22">
        <f t="shared" si="3"/>
        <v>28.002616046182428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>
        <f>AI56*VLOOKUP('Données projet'!$B$10,Paramètres!$A$1:$I$89,3,0)*VLOOKUP('Données projet'!$B$10,Paramètres!$A$1:$I$89,5,0)</f>
        <v>0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120.41037315808563</v>
      </c>
      <c r="AO56" s="59">
        <f t="shared" si="36"/>
        <v>341.74572221981964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23.828490619081975</v>
      </c>
      <c r="AV56" s="21">
        <f>EXP(-LN(2)/25)*AV55+(1-EXP(-LN(2)/25))/(LN(2)/25)*Calculateur!AQ56*Calculateur!AS56*VLOOKUP('Données projet'!$B$10,Paramètres!$A$1:$I$89,3,0)*0.475*44/12</f>
        <v>7.8482275324506272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31.676718151532604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>
        <f>BD56*VLOOKUP('Données projet'!$B$11,Paramètres!$A$1:$I$89,3,0)*VLOOKUP('Données projet'!$B$11,Paramètres!$A$1:$I$89,5,0)</f>
        <v>0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101.11980571733682</v>
      </c>
      <c r="BJ56" s="59">
        <f t="shared" si="38"/>
        <v>281.76125756530553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19.707756968163956</v>
      </c>
      <c r="BQ56" s="21">
        <f>EXP(-LN(2)/25)*BQ55+(1-EXP(-LN(2)/25))/(LN(2)/25)*Calculateur!BL56*Calculateur!BN56*VLOOKUP('Données projet'!$B$11,Paramètres!$A$1:$I$89,3,0)*0.475*44/12</f>
        <v>6.4910095781110293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26.198766546274985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>
        <f>BY56*VLOOKUP('Données projet'!$B$12,Paramètres!$A$1:$I$89,3,0)*VLOOKUP('Données projet'!$B$12,Paramètres!$A$1:$I$89,5,0)</f>
        <v>0</v>
      </c>
      <c r="CA56" s="13" t="e">
        <f t="shared" si="39"/>
        <v>#NUM!</v>
      </c>
      <c r="CB56" s="20" t="e">
        <f t="shared" si="10"/>
        <v>#NUM!</v>
      </c>
      <c r="CC56" s="59" t="e">
        <f t="shared" si="11"/>
        <v>#NUM!</v>
      </c>
      <c r="CD56" s="59">
        <f ca="1">AVERAGE(OFFSET($CC$3,0,0,'Données projet'!$E$12+1,1))-AVERAGE(OFFSET($H$3,0,0,'Données projet'!$E$12+1,1))</f>
        <v>39.093237481371943</v>
      </c>
      <c r="CE56" s="59">
        <f t="shared" si="40"/>
        <v>155.67391182400013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11.113882618112131</v>
      </c>
      <c r="CL56" s="21">
        <f>EXP(-LN(2)/25)*CL55+(1-EXP(-LN(2)/25))/(LN(2)/25)*Calculateur!CG56*Calculateur!CI56*VLOOKUP('Données projet'!$B$12,Paramètres!$A$1:$I$89,3,0)*0.475*44/12</f>
        <v>3.6605037620822802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14.774386380194411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364.85410499706774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108.34735194944619</v>
      </c>
      <c r="T57" s="59">
        <f t="shared" si="34"/>
        <v>301.54114161918221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20.651618882319877</v>
      </c>
      <c r="AA57" s="21">
        <f>EXP(-LN(2)/25)*AA56+(1-EXP(-LN(2)/25))/(LN(2)/25)*Calculateur!V57*Calculateur!X57*VLOOKUP('Données projet'!$B$9,Paramètres!$A$1:$I$89,3,0)*0.475*44/12</f>
        <v>6.7482134460038372</v>
      </c>
      <c r="AB57" s="21">
        <f>EXP(-LN(2)/2)*AB56+(1-EXP(-LN(2)/2))/(LN(2)/2)*V57*Y57*VLOOKUP('Données projet'!$B$9,Paramètres!$A$1:$I$89,3,0)*0.475*44/12</f>
        <v>0</v>
      </c>
      <c r="AC57" s="22">
        <f t="shared" si="3"/>
        <v>27.399832328323715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>
        <f>AI57*VLOOKUP('Données projet'!$B$10,Paramètres!$A$1:$I$89,3,0)*VLOOKUP('Données projet'!$B$10,Paramètres!$A$1:$I$89,5,0)</f>
        <v>0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120.41037315808563</v>
      </c>
      <c r="AO57" s="59">
        <f t="shared" si="36"/>
        <v>341.74572221981964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23.361228451985948</v>
      </c>
      <c r="AV57" s="21">
        <f>EXP(-LN(2)/25)*AV56+(1-EXP(-LN(2)/25))/(LN(2)/25)*Calculateur!AQ57*Calculateur!AS57*VLOOKUP('Données projet'!$B$10,Paramètres!$A$1:$I$89,3,0)*0.475*44/12</f>
        <v>7.6336173378554166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30.994845789841364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>
        <f>BD57*VLOOKUP('Données projet'!$B$11,Paramètres!$A$1:$I$89,3,0)*VLOOKUP('Données projet'!$B$11,Paramètres!$A$1:$I$89,5,0)</f>
        <v>0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101.11980571733682</v>
      </c>
      <c r="BJ57" s="59">
        <f t="shared" si="38"/>
        <v>281.76125756530553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19.321299874563081</v>
      </c>
      <c r="BQ57" s="21">
        <f>EXP(-LN(2)/25)*BQ56+(1-EXP(-LN(2)/25))/(LN(2)/25)*Calculateur!BL57*Calculateur!BN57*VLOOKUP('Données projet'!$B$11,Paramètres!$A$1:$I$89,3,0)*0.475*44/12</f>
        <v>6.313512579850225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25.634812454413307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>
        <f>BY57*VLOOKUP('Données projet'!$B$12,Paramètres!$A$1:$I$89,3,0)*VLOOKUP('Données projet'!$B$12,Paramètres!$A$1:$I$89,5,0)</f>
        <v>0</v>
      </c>
      <c r="CA57" s="13" t="e">
        <f t="shared" si="39"/>
        <v>#NUM!</v>
      </c>
      <c r="CB57" s="20" t="e">
        <f t="shared" si="10"/>
        <v>#NUM!</v>
      </c>
      <c r="CC57" s="59" t="e">
        <f t="shared" si="11"/>
        <v>#NUM!</v>
      </c>
      <c r="CD57" s="59">
        <f ca="1">AVERAGE(OFFSET($CC$3,0,0,'Données projet'!$E$12+1,1))-AVERAGE(OFFSET($H$3,0,0,'Données projet'!$E$12+1,1))</f>
        <v>39.093237481371943</v>
      </c>
      <c r="CE57" s="59">
        <f t="shared" si="40"/>
        <v>155.67391182400013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10.895946158769998</v>
      </c>
      <c r="CL57" s="21">
        <f>EXP(-LN(2)/25)*CL56+(1-EXP(-LN(2)/25))/(LN(2)/25)*Calculateur!CG57*Calculateur!CI57*VLOOKUP('Données projet'!$B$12,Paramètres!$A$1:$I$89,3,0)*0.475*44/12</f>
        <v>3.5604070942106136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14.456353252980612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366.80420941611692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108.34735194944619</v>
      </c>
      <c r="T58" s="59">
        <f t="shared" si="34"/>
        <v>301.54114161918221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20.246653232281325</v>
      </c>
      <c r="AA58" s="21">
        <f>EXP(-LN(2)/25)*AA57+(1-EXP(-LN(2)/25))/(LN(2)/25)*Calculateur!V58*Calculateur!X58*VLOOKUP('Données projet'!$B$9,Paramètres!$A$1:$I$89,3,0)*0.475*44/12</f>
        <v>6.56368319444974</v>
      </c>
      <c r="AB58" s="21">
        <f>EXP(-LN(2)/2)*AB57+(1-EXP(-LN(2)/2))/(LN(2)/2)*V58*Y58*VLOOKUP('Données projet'!$B$9,Paramètres!$A$1:$I$89,3,0)*0.475*44/12</f>
        <v>0</v>
      </c>
      <c r="AC58" s="22">
        <f t="shared" si="3"/>
        <v>26.810336426731066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>
        <f>AI58*VLOOKUP('Données projet'!$B$10,Paramètres!$A$1:$I$89,3,0)*VLOOKUP('Données projet'!$B$10,Paramètres!$A$1:$I$89,5,0)</f>
        <v>0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120.41037315808563</v>
      </c>
      <c r="AO58" s="59">
        <f t="shared" si="36"/>
        <v>341.74572221981964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22.903129010984895</v>
      </c>
      <c r="AV58" s="21">
        <f>EXP(-LN(2)/25)*AV57+(1-EXP(-LN(2)/25))/(LN(2)/25)*Calculateur!AQ58*Calculateur!AS58*VLOOKUP('Données projet'!$B$10,Paramètres!$A$1:$I$89,3,0)*0.475*44/12</f>
        <v>7.4248756703172711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30.328004681302165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>
        <f>BD58*VLOOKUP('Données projet'!$B$11,Paramètres!$A$1:$I$89,3,0)*VLOOKUP('Données projet'!$B$11,Paramètres!$A$1:$I$89,5,0)</f>
        <v>0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101.11980571733682</v>
      </c>
      <c r="BJ58" s="59">
        <f t="shared" si="38"/>
        <v>281.76125756530553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18.942420968852169</v>
      </c>
      <c r="BQ58" s="21">
        <f>EXP(-LN(2)/25)*BQ57+(1-EXP(-LN(2)/25))/(LN(2)/25)*Calculateur!BL58*Calculateur!BN58*VLOOKUP('Données projet'!$B$11,Paramètres!$A$1:$I$89,3,0)*0.475*44/12</f>
        <v>6.1408692463410235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25.083290215193191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>
        <f>BY58*VLOOKUP('Données projet'!$B$12,Paramètres!$A$1:$I$89,3,0)*VLOOKUP('Données projet'!$B$12,Paramètres!$A$1:$I$89,5,0)</f>
        <v>0</v>
      </c>
      <c r="CA58" s="13" t="e">
        <f t="shared" si="39"/>
        <v>#NUM!</v>
      </c>
      <c r="CB58" s="20" t="e">
        <f t="shared" si="10"/>
        <v>#NUM!</v>
      </c>
      <c r="CC58" s="59" t="e">
        <f t="shared" si="11"/>
        <v>#NUM!</v>
      </c>
      <c r="CD58" s="59">
        <f ca="1">AVERAGE(OFFSET($CC$3,0,0,'Données projet'!$E$12+1,1))-AVERAGE(OFFSET($H$3,0,0,'Données projet'!$E$12+1,1))</f>
        <v>39.093237481371943</v>
      </c>
      <c r="CE58" s="59">
        <f t="shared" si="40"/>
        <v>155.67391182400013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10.68228330046745</v>
      </c>
      <c r="CL58" s="21">
        <f>EXP(-LN(2)/25)*CL57+(1-EXP(-LN(2)/25))/(LN(2)/25)*Calculateur!CG58*Calculateur!CI58*VLOOKUP('Données projet'!$B$12,Paramètres!$A$1:$I$89,3,0)*0.475*44/12</f>
        <v>3.4630475749857528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14.145330875453203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368.75346514518651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108.34735194944619</v>
      </c>
      <c r="T59" s="59">
        <f t="shared" si="34"/>
        <v>301.54114161918221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19.849628711635376</v>
      </c>
      <c r="AA59" s="21">
        <f>EXP(-LN(2)/25)*AA58+(1-EXP(-LN(2)/25))/(LN(2)/25)*Calculateur!V59*Calculateur!X59*VLOOKUP('Données projet'!$B$9,Paramètres!$A$1:$I$89,3,0)*0.475*44/12</f>
        <v>6.3841989323284141</v>
      </c>
      <c r="AB59" s="21">
        <f>EXP(-LN(2)/2)*AB58+(1-EXP(-LN(2)/2))/(LN(2)/2)*V59*Y59*VLOOKUP('Données projet'!$B$9,Paramètres!$A$1:$I$89,3,0)*0.475*44/12</f>
        <v>0</v>
      </c>
      <c r="AC59" s="22">
        <f t="shared" si="3"/>
        <v>26.233827643963789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>
        <f>AI59*VLOOKUP('Données projet'!$B$10,Paramètres!$A$1:$I$89,3,0)*VLOOKUP('Données projet'!$B$10,Paramètres!$A$1:$I$89,5,0)</f>
        <v>0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120.41037315808563</v>
      </c>
      <c r="AO59" s="59">
        <f t="shared" si="36"/>
        <v>341.74572221981964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22.4540126206088</v>
      </c>
      <c r="AV59" s="21">
        <f>EXP(-LN(2)/25)*AV58+(1-EXP(-LN(2)/25))/(LN(2)/25)*Calculateur!AQ59*Calculateur!AS59*VLOOKUP('Données projet'!$B$10,Paramètres!$A$1:$I$89,3,0)*0.475*44/12</f>
        <v>7.2218420546552036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29.675854675264006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>
        <f>BD59*VLOOKUP('Données projet'!$B$11,Paramètres!$A$1:$I$89,3,0)*VLOOKUP('Données projet'!$B$11,Paramètres!$A$1:$I$89,5,0)</f>
        <v>0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101.11980571733682</v>
      </c>
      <c r="BJ59" s="59">
        <f t="shared" si="38"/>
        <v>281.76125756530553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18.57097164738893</v>
      </c>
      <c r="BQ59" s="21">
        <f>EXP(-LN(2)/25)*BQ58+(1-EXP(-LN(2)/25))/(LN(2)/25)*Calculateur!BL59*Calculateur!BN59*VLOOKUP('Données projet'!$B$11,Paramètres!$A$1:$I$89,3,0)*0.475*44/12</f>
        <v>5.9729468538655492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24.543918501254481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>
        <f>BY59*VLOOKUP('Données projet'!$B$12,Paramètres!$A$1:$I$89,3,0)*VLOOKUP('Données projet'!$B$12,Paramètres!$A$1:$I$89,5,0)</f>
        <v>0</v>
      </c>
      <c r="CA59" s="13" t="e">
        <f t="shared" si="39"/>
        <v>#NUM!</v>
      </c>
      <c r="CB59" s="20" t="e">
        <f t="shared" si="10"/>
        <v>#NUM!</v>
      </c>
      <c r="CC59" s="59" t="e">
        <f t="shared" si="11"/>
        <v>#NUM!</v>
      </c>
      <c r="CD59" s="59">
        <f ca="1">AVERAGE(OFFSET($CC$3,0,0,'Données projet'!$E$12+1,1))-AVERAGE(OFFSET($H$3,0,0,'Données projet'!$E$12+1,1))</f>
        <v>39.093237481371943</v>
      </c>
      <c r="CE59" s="59">
        <f t="shared" si="40"/>
        <v>155.67391182400013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10.47281024049474</v>
      </c>
      <c r="CL59" s="21">
        <f>EXP(-LN(2)/25)*CL58+(1-EXP(-LN(2)/25))/(LN(2)/25)*Calculateur!CG59*Calculateur!CI59*VLOOKUP('Données projet'!$B$12,Paramètres!$A$1:$I$89,3,0)*0.475*44/12</f>
        <v>3.3683503569340103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13.84116059742875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370.70188908775697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108.34735194944619</v>
      </c>
      <c r="T60" s="59">
        <f t="shared" si="34"/>
        <v>301.54114161918221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19.460389599678244</v>
      </c>
      <c r="AA60" s="21">
        <f>EXP(-LN(2)/25)*AA59+(1-EXP(-LN(2)/25))/(LN(2)/25)*Calculateur!V60*Calculateur!X60*VLOOKUP('Données projet'!$B$9,Paramètres!$A$1:$I$89,3,0)*0.475*44/12</f>
        <v>6.2096226767934626</v>
      </c>
      <c r="AB60" s="21">
        <f>EXP(-LN(2)/2)*AB59+(1-EXP(-LN(2)/2))/(LN(2)/2)*V60*Y60*VLOOKUP('Données projet'!$B$9,Paramètres!$A$1:$I$89,3,0)*0.475*44/12</f>
        <v>0</v>
      </c>
      <c r="AC60" s="22">
        <f t="shared" si="3"/>
        <v>25.670012276471706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>
        <f>AI60*VLOOKUP('Données projet'!$B$10,Paramètres!$A$1:$I$89,3,0)*VLOOKUP('Données projet'!$B$10,Paramètres!$A$1:$I$89,5,0)</f>
        <v>0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120.41037315808563</v>
      </c>
      <c r="AO60" s="59">
        <f t="shared" si="36"/>
        <v>341.74572221981964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22.013703128714031</v>
      </c>
      <c r="AV60" s="21">
        <f>EXP(-LN(2)/25)*AV59+(1-EXP(-LN(2)/25))/(LN(2)/25)*Calculateur!AQ60*Calculateur!AS60*VLOOKUP('Données projet'!$B$10,Paramètres!$A$1:$I$89,3,0)*0.475*44/12</f>
        <v>7.0243604038904888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29.038063532604518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>
        <f>BD60*VLOOKUP('Données projet'!$B$11,Paramètres!$A$1:$I$89,3,0)*VLOOKUP('Données projet'!$B$11,Paramètres!$A$1:$I$89,5,0)</f>
        <v>0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101.11980571733682</v>
      </c>
      <c r="BJ60" s="59">
        <f t="shared" si="38"/>
        <v>281.76125756530553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18.206806220557873</v>
      </c>
      <c r="BQ60" s="21">
        <f>EXP(-LN(2)/25)*BQ59+(1-EXP(-LN(2)/25))/(LN(2)/25)*Calculateur!BL60*Calculateur!BN60*VLOOKUP('Données projet'!$B$11,Paramètres!$A$1:$I$89,3,0)*0.475*44/12</f>
        <v>5.8096163080429717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24.016422528600845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>
        <f>BY60*VLOOKUP('Données projet'!$B$12,Paramètres!$A$1:$I$89,3,0)*VLOOKUP('Données projet'!$B$12,Paramètres!$A$1:$I$89,5,0)</f>
        <v>0</v>
      </c>
      <c r="CA60" s="13" t="e">
        <f t="shared" si="39"/>
        <v>#NUM!</v>
      </c>
      <c r="CB60" s="20" t="e">
        <f t="shared" si="10"/>
        <v>#NUM!</v>
      </c>
      <c r="CC60" s="59" t="e">
        <f t="shared" si="11"/>
        <v>#NUM!</v>
      </c>
      <c r="CD60" s="59">
        <f ca="1">AVERAGE(OFFSET($CC$3,0,0,'Données projet'!$E$12+1,1))-AVERAGE(OFFSET($H$3,0,0,'Données projet'!$E$12+1,1))</f>
        <v>39.093237481371943</v>
      </c>
      <c r="CE60" s="59">
        <f t="shared" si="40"/>
        <v>155.67391182400013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10.267444819462144</v>
      </c>
      <c r="CL60" s="21">
        <f>EXP(-LN(2)/25)*CL59+(1-EXP(-LN(2)/25))/(LN(2)/25)*Calculateur!CG60*Calculateur!CI60*VLOOKUP('Données projet'!$B$12,Paramètres!$A$1:$I$89,3,0)*0.475*44/12</f>
        <v>3.2762426392898032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13.543687458751947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372.6494975202296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108.34735194944619</v>
      </c>
      <c r="T61" s="59">
        <f t="shared" si="34"/>
        <v>301.54114161918221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19.078783229294178</v>
      </c>
      <c r="AA61" s="21">
        <f>EXP(-LN(2)/25)*AA60+(1-EXP(-LN(2)/25))/(LN(2)/25)*Calculateur!V61*Calculateur!X61*VLOOKUP('Données projet'!$B$9,Paramètres!$A$1:$I$89,3,0)*0.475*44/12</f>
        <v>6.0398202181466809</v>
      </c>
      <c r="AB61" s="21">
        <f>EXP(-LN(2)/2)*AB60+(1-EXP(-LN(2)/2))/(LN(2)/2)*V61*Y61*VLOOKUP('Données projet'!$B$9,Paramètres!$A$1:$I$89,3,0)*0.475*44/12</f>
        <v>0</v>
      </c>
      <c r="AC61" s="22">
        <f t="shared" si="3"/>
        <v>25.118603447440858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>
        <f>AI61*VLOOKUP('Données projet'!$B$10,Paramètres!$A$1:$I$89,3,0)*VLOOKUP('Données projet'!$B$10,Paramètres!$A$1:$I$89,5,0)</f>
        <v>0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120.41037315808563</v>
      </c>
      <c r="AO61" s="59">
        <f t="shared" si="36"/>
        <v>341.74572221981964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21.582027837393049</v>
      </c>
      <c r="AV61" s="21">
        <f>EXP(-LN(2)/25)*AV60+(1-EXP(-LN(2)/25))/(LN(2)/25)*Calculateur!AQ61*Calculateur!AS61*VLOOKUP('Données projet'!$B$10,Paramètres!$A$1:$I$89,3,0)*0.475*44/12</f>
        <v>6.8322788992510439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28.414306736644093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>
        <f>BD61*VLOOKUP('Données projet'!$B$11,Paramètres!$A$1:$I$89,3,0)*VLOOKUP('Données projet'!$B$11,Paramètres!$A$1:$I$89,5,0)</f>
        <v>0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101.11980571733682</v>
      </c>
      <c r="BJ61" s="59">
        <f t="shared" si="38"/>
        <v>281.76125756530553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17.849781855627995</v>
      </c>
      <c r="BQ61" s="21">
        <f>EXP(-LN(2)/25)*BQ60+(1-EXP(-LN(2)/25))/(LN(2)/25)*Calculateur!BL61*Calculateur!BN61*VLOOKUP('Données projet'!$B$11,Paramètres!$A$1:$I$89,3,0)*0.475*44/12</f>
        <v>5.6507520445850927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23.500533900213089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>
        <f>BY61*VLOOKUP('Données projet'!$B$12,Paramètres!$A$1:$I$89,3,0)*VLOOKUP('Données projet'!$B$12,Paramètres!$A$1:$I$89,5,0)</f>
        <v>0</v>
      </c>
      <c r="CA61" s="13" t="e">
        <f t="shared" si="39"/>
        <v>#NUM!</v>
      </c>
      <c r="CB61" s="20" t="e">
        <f t="shared" si="10"/>
        <v>#NUM!</v>
      </c>
      <c r="CC61" s="59" t="e">
        <f t="shared" si="11"/>
        <v>#NUM!</v>
      </c>
      <c r="CD61" s="59">
        <f ca="1">AVERAGE(OFFSET($CC$3,0,0,'Données projet'!$E$12+1,1))-AVERAGE(OFFSET($H$3,0,0,'Données projet'!$E$12+1,1))</f>
        <v>39.093237481371943</v>
      </c>
      <c r="CE61" s="59">
        <f t="shared" si="40"/>
        <v>155.67391182400013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10.066106489075459</v>
      </c>
      <c r="CL61" s="21">
        <f>EXP(-LN(2)/25)*CL60+(1-EXP(-LN(2)/25))/(LN(2)/25)*Calculateur!CG61*Calculateur!CI61*VLOOKUP('Données projet'!$B$12,Paramètres!$A$1:$I$89,3,0)*0.475*44/12</f>
        <v>3.1866536120283109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13.252760101103769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374.59630612559323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108.34735194944619</v>
      </c>
      <c r="T62" s="59">
        <f t="shared" si="34"/>
        <v>301.54114161918221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18.704659927076438</v>
      </c>
      <c r="AA62" s="21">
        <f>EXP(-LN(2)/25)*AA61+(1-EXP(-LN(2)/25))/(LN(2)/25)*Calculateur!V62*Calculateur!X62*VLOOKUP('Données projet'!$B$9,Paramètres!$A$1:$I$89,3,0)*0.475*44/12</f>
        <v>5.8746610166611193</v>
      </c>
      <c r="AB62" s="21">
        <f>EXP(-LN(2)/2)*AB61+(1-EXP(-LN(2)/2))/(LN(2)/2)*V62*Y62*VLOOKUP('Données projet'!$B$9,Paramètres!$A$1:$I$89,3,0)*0.475*44/12</f>
        <v>0</v>
      </c>
      <c r="AC62" s="22">
        <f t="shared" si="3"/>
        <v>24.579320943737557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>
        <f>AI62*VLOOKUP('Données projet'!$B$10,Paramètres!$A$1:$I$89,3,0)*VLOOKUP('Données projet'!$B$10,Paramètres!$A$1:$I$89,5,0)</f>
        <v>0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120.41037315808563</v>
      </c>
      <c r="AO62" s="59">
        <f t="shared" si="36"/>
        <v>341.74572221981964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21.158817435238941</v>
      </c>
      <c r="AV62" s="21">
        <f>EXP(-LN(2)/25)*AV61+(1-EXP(-LN(2)/25))/(LN(2)/25)*Calculateur!AQ62*Calculateur!AS62*VLOOKUP('Données projet'!$B$10,Paramètres!$A$1:$I$89,3,0)*0.475*44/12</f>
        <v>6.6454498734570926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27.804267308696033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>
        <f>BD62*VLOOKUP('Données projet'!$B$11,Paramètres!$A$1:$I$89,3,0)*VLOOKUP('Données projet'!$B$11,Paramètres!$A$1:$I$89,5,0)</f>
        <v>0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101.11980571733682</v>
      </c>
      <c r="BJ62" s="59">
        <f t="shared" si="38"/>
        <v>281.76125756530553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17.499758520731032</v>
      </c>
      <c r="BQ62" s="21">
        <f>EXP(-LN(2)/25)*BQ61+(1-EXP(-LN(2)/25))/(LN(2)/25)*Calculateur!BL62*Calculateur!BN62*VLOOKUP('Données projet'!$B$11,Paramètres!$A$1:$I$89,3,0)*0.475*44/12</f>
        <v>5.4962319327657783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22.995990453496809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>
        <f>BY62*VLOOKUP('Données projet'!$B$12,Paramètres!$A$1:$I$89,3,0)*VLOOKUP('Données projet'!$B$12,Paramètres!$A$1:$I$89,5,0)</f>
        <v>0</v>
      </c>
      <c r="CA62" s="13" t="e">
        <f t="shared" si="39"/>
        <v>#NUM!</v>
      </c>
      <c r="CB62" s="20" t="e">
        <f t="shared" si="10"/>
        <v>#NUM!</v>
      </c>
      <c r="CC62" s="59" t="e">
        <f t="shared" si="11"/>
        <v>#NUM!</v>
      </c>
      <c r="CD62" s="59">
        <f ca="1">AVERAGE(OFFSET($CC$3,0,0,'Données projet'!$E$12+1,1))-AVERAGE(OFFSET($H$3,0,0,'Données projet'!$E$12+1,1))</f>
        <v>39.093237481371943</v>
      </c>
      <c r="CE62" s="59">
        <f t="shared" si="40"/>
        <v>155.67391182400013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9.868716280543401</v>
      </c>
      <c r="CL62" s="21">
        <f>EXP(-LN(2)/25)*CL61+(1-EXP(-LN(2)/25))/(LN(2)/25)*Calculateur!CG62*Calculateur!CI62*VLOOKUP('Données projet'!$B$12,Paramètres!$A$1:$I$89,3,0)*0.475*44/12</f>
        <v>3.0995144014285665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12.968230681971967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376.54233002474325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108.34735194944619</v>
      </c>
      <c r="T63" s="59">
        <f t="shared" si="34"/>
        <v>301.54114161918221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18.337872954622508</v>
      </c>
      <c r="AA63" s="21">
        <f>EXP(-LN(2)/25)*AA62+(1-EXP(-LN(2)/25))/(LN(2)/25)*Calculateur!V63*Calculateur!X63*VLOOKUP('Données projet'!$B$9,Paramètres!$A$1:$I$89,3,0)*0.475*44/12</f>
        <v>5.7140181022255252</v>
      </c>
      <c r="AB63" s="21">
        <f>EXP(-LN(2)/2)*AB62+(1-EXP(-LN(2)/2))/(LN(2)/2)*V63*Y63*VLOOKUP('Données projet'!$B$9,Paramètres!$A$1:$I$89,3,0)*0.475*44/12</f>
        <v>0</v>
      </c>
      <c r="AC63" s="22">
        <f t="shared" si="3"/>
        <v>24.051891056848035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>
        <f>AI63*VLOOKUP('Données projet'!$B$10,Paramètres!$A$1:$I$89,3,0)*VLOOKUP('Données projet'!$B$10,Paramètres!$A$1:$I$89,5,0)</f>
        <v>0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120.41037315808563</v>
      </c>
      <c r="AO63" s="59">
        <f t="shared" si="36"/>
        <v>341.74572221981964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20.743905930938219</v>
      </c>
      <c r="AV63" s="21">
        <f>EXP(-LN(2)/25)*AV62+(1-EXP(-LN(2)/25))/(LN(2)/25)*Calculateur!AQ63*Calculateur!AS63*VLOOKUP('Données projet'!$B$10,Paramètres!$A$1:$I$89,3,0)*0.475*44/12</f>
        <v>6.4637296971983877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27.207635628136607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>
        <f>BD63*VLOOKUP('Données projet'!$B$11,Paramètres!$A$1:$I$89,3,0)*VLOOKUP('Données projet'!$B$11,Paramètres!$A$1:$I$89,5,0)</f>
        <v>0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101.11980571733682</v>
      </c>
      <c r="BJ63" s="59">
        <f t="shared" si="38"/>
        <v>281.76125756530553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17.156598929938244</v>
      </c>
      <c r="BQ63" s="21">
        <f>EXP(-LN(2)/25)*BQ62+(1-EXP(-LN(2)/25))/(LN(2)/25)*Calculateur!BL63*Calculateur!BN63*VLOOKUP('Données projet'!$B$11,Paramètres!$A$1:$I$89,3,0)*0.475*44/12</f>
        <v>5.3459371815300223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22.502536111468267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>
        <f>BY63*VLOOKUP('Données projet'!$B$12,Paramètres!$A$1:$I$89,3,0)*VLOOKUP('Données projet'!$B$12,Paramètres!$A$1:$I$89,5,0)</f>
        <v>0</v>
      </c>
      <c r="CA63" s="13" t="e">
        <f t="shared" si="39"/>
        <v>#NUM!</v>
      </c>
      <c r="CB63" s="20" t="e">
        <f t="shared" si="10"/>
        <v>#NUM!</v>
      </c>
      <c r="CC63" s="59" t="e">
        <f t="shared" si="11"/>
        <v>#NUM!</v>
      </c>
      <c r="CD63" s="59">
        <f ca="1">AVERAGE(OFFSET($CC$3,0,0,'Données projet'!$E$12+1,1))-AVERAGE(OFFSET($H$3,0,0,'Données projet'!$E$12+1,1))</f>
        <v>39.093237481371943</v>
      </c>
      <c r="CE63" s="59">
        <f t="shared" si="40"/>
        <v>155.67391182400013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9.675196773604517</v>
      </c>
      <c r="CL63" s="21">
        <f>EXP(-LN(2)/25)*CL62+(1-EXP(-LN(2)/25))/(LN(2)/25)*Calculateur!CG63*Calculateur!CI63*VLOOKUP('Données projet'!$B$12,Paramètres!$A$1:$I$89,3,0)*0.475*44/12</f>
        <v>3.014758017125124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12.68995479072964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378.48758380565391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108.34735194944619</v>
      </c>
      <c r="T64" s="59">
        <f t="shared" si="34"/>
        <v>301.54114161918221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17.978278450980437</v>
      </c>
      <c r="AA64" s="21">
        <f>EXP(-LN(2)/25)*AA63+(1-EXP(-LN(2)/25))/(LN(2)/25)*Calculateur!V64*Calculateur!X64*VLOOKUP('Données projet'!$B$9,Paramètres!$A$1:$I$89,3,0)*0.475*44/12</f>
        <v>5.5577679767330155</v>
      </c>
      <c r="AB64" s="21">
        <f>EXP(-LN(2)/2)*AB63+(1-EXP(-LN(2)/2))/(LN(2)/2)*V64*Y64*VLOOKUP('Données projet'!$B$9,Paramètres!$A$1:$I$89,3,0)*0.475*44/12</f>
        <v>0</v>
      </c>
      <c r="AC64" s="22">
        <f t="shared" si="3"/>
        <v>23.536046427713451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120.41037315808563</v>
      </c>
      <c r="AO64" s="59">
        <f t="shared" si="36"/>
        <v>341.74572221981964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20.337130588165806</v>
      </c>
      <c r="AV64" s="21">
        <f>EXP(-LN(2)/25)*AV63+(1-EXP(-LN(2)/25))/(LN(2)/25)*Calculateur!AQ64*Calculateur!AS64*VLOOKUP('Données projet'!$B$10,Paramètres!$A$1:$I$89,3,0)*0.475*44/12</f>
        <v>6.2869786687157259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26.624109256881532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101.11980571733682</v>
      </c>
      <c r="BJ64" s="59">
        <f t="shared" si="38"/>
        <v>281.76125756530553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16.820168489414218</v>
      </c>
      <c r="BQ64" s="21">
        <f>EXP(-LN(2)/25)*BQ63+(1-EXP(-LN(2)/25))/(LN(2)/25)*Calculateur!BL64*Calculateur!BN64*VLOOKUP('Données projet'!$B$11,Paramètres!$A$1:$I$89,3,0)*0.475*44/12</f>
        <v>5.1997522481704657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22.019920737584684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>
        <f>BY64*VLOOKUP('Données projet'!$B$12,Paramètres!$A$1:$I$89,3,0)*VLOOKUP('Données projet'!$B$12,Paramètres!$A$1:$I$89,5,0)</f>
        <v>0</v>
      </c>
      <c r="CA64" s="13" t="e">
        <f t="shared" si="39"/>
        <v>#NUM!</v>
      </c>
      <c r="CB64" s="20" t="e">
        <f t="shared" si="10"/>
        <v>#NUM!</v>
      </c>
      <c r="CC64" s="59" t="e">
        <f t="shared" si="11"/>
        <v>#NUM!</v>
      </c>
      <c r="CD64" s="59">
        <f ca="1">AVERAGE(OFFSET($CC$3,0,0,'Données projet'!$E$12+1,1))-AVERAGE(OFFSET($H$3,0,0,'Données projet'!$E$12+1,1))</f>
        <v>39.093237481371943</v>
      </c>
      <c r="CE64" s="59">
        <f t="shared" si="40"/>
        <v>155.67391182400013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9.48547206616146</v>
      </c>
      <c r="CL64" s="21">
        <f>EXP(-LN(2)/25)*CL63+(1-EXP(-LN(2)/25))/(LN(2)/25)*Calculateur!CG64*Calculateur!CI64*VLOOKUP('Données projet'!$B$12,Paramètres!$A$1:$I$89,3,0)*0.475*44/12</f>
        <v>2.9323193006076038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12.417791366769064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380.43208155058352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108.34735194944619</v>
      </c>
      <c r="T65" s="59">
        <f t="shared" si="34"/>
        <v>301.54114161918221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17.625735376223794</v>
      </c>
      <c r="AA65" s="21">
        <f>EXP(-LN(2)/25)*AA64+(1-EXP(-LN(2)/25))/(LN(2)/25)*Calculateur!V65*Calculateur!X65*VLOOKUP('Données projet'!$B$9,Paramètres!$A$1:$I$89,3,0)*0.475*44/12</f>
        <v>5.4057905191389359</v>
      </c>
      <c r="AB65" s="21">
        <f>EXP(-LN(2)/2)*AB64+(1-EXP(-LN(2)/2))/(LN(2)/2)*V65*Y65*VLOOKUP('Données projet'!$B$9,Paramètres!$A$1:$I$89,3,0)*0.475*44/12</f>
        <v>0</v>
      </c>
      <c r="AC65" s="22">
        <f t="shared" si="3"/>
        <v>23.03152589536273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120.41037315808563</v>
      </c>
      <c r="AO65" s="59">
        <f t="shared" si="36"/>
        <v>341.74572221981964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19.938331861756698</v>
      </c>
      <c r="AV65" s="21">
        <f>EXP(-LN(2)/25)*AV64+(1-EXP(-LN(2)/25))/(LN(2)/25)*Calculateur!AQ65*Calculateur!AS65*VLOOKUP('Données projet'!$B$10,Paramètres!$A$1:$I$89,3,0)*0.475*44/12</f>
        <v>6.1150609064018555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26.053392768158552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101.11980571733682</v>
      </c>
      <c r="BJ65" s="59">
        <f t="shared" si="38"/>
        <v>281.76125756530553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16.490335244626564</v>
      </c>
      <c r="BQ65" s="21">
        <f>EXP(-LN(2)/25)*BQ64+(1-EXP(-LN(2)/25))/(LN(2)/25)*Calculateur!BL65*Calculateur!BN65*VLOOKUP('Données projet'!$B$11,Paramètres!$A$1:$I$89,3,0)*0.475*44/12</f>
        <v>5.0575647495011573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21.547899994127722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>
        <f>BY65*VLOOKUP('Données projet'!$B$12,Paramètres!$A$1:$I$89,3,0)*VLOOKUP('Données projet'!$B$12,Paramètres!$A$1:$I$89,5,0)</f>
        <v>0</v>
      </c>
      <c r="CA65" s="13" t="e">
        <f t="shared" si="39"/>
        <v>#NUM!</v>
      </c>
      <c r="CB65" s="20" t="e">
        <f t="shared" si="10"/>
        <v>#NUM!</v>
      </c>
      <c r="CC65" s="59" t="e">
        <f t="shared" si="11"/>
        <v>#NUM!</v>
      </c>
      <c r="CD65" s="59">
        <f ca="1">AVERAGE(OFFSET($CC$3,0,0,'Données projet'!$E$12+1,1))-AVERAGE(OFFSET($H$3,0,0,'Données projet'!$E$12+1,1))</f>
        <v>39.093237481371943</v>
      </c>
      <c r="CE65" s="59">
        <f t="shared" si="40"/>
        <v>155.67391182400013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9.2994677445107161</v>
      </c>
      <c r="CL65" s="21">
        <f>EXP(-LN(2)/25)*CL64+(1-EXP(-LN(2)/25))/(LN(2)/25)*Calculateur!CG65*Calculateur!CI65*VLOOKUP('Données projet'!$B$12,Paramètres!$A$1:$I$89,3,0)*0.475*44/12</f>
        <v>2.8521348751285189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12.151602619639235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382.37583686147428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108.34735194944619</v>
      </c>
      <c r="T66" s="59">
        <f t="shared" si="34"/>
        <v>301.54114161918221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17.280105456133089</v>
      </c>
      <c r="AA66" s="21">
        <f>EXP(-LN(2)/25)*AA65+(1-EXP(-LN(2)/25))/(LN(2)/25)*Calculateur!V66*Calculateur!X66*VLOOKUP('Données projet'!$B$9,Paramètres!$A$1:$I$89,3,0)*0.475*44/12</f>
        <v>5.2579688931149136</v>
      </c>
      <c r="AB66" s="21">
        <f>EXP(-LN(2)/2)*AB65+(1-EXP(-LN(2)/2))/(LN(2)/2)*V66*Y66*VLOOKUP('Données projet'!$B$9,Paramètres!$A$1:$I$89,3,0)*0.475*44/12</f>
        <v>0</v>
      </c>
      <c r="AC66" s="22">
        <f t="shared" si="3"/>
        <v>22.538074349248003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120.41037315808563</v>
      </c>
      <c r="AO66" s="59">
        <f t="shared" si="36"/>
        <v>341.74572221981964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19.547353335129269</v>
      </c>
      <c r="AV66" s="21">
        <f>EXP(-LN(2)/25)*AV65+(1-EXP(-LN(2)/25))/(LN(2)/25)*Calculateur!AQ66*Calculateur!AS66*VLOOKUP('Données projet'!$B$10,Paramètres!$A$1:$I$89,3,0)*0.475*44/12</f>
        <v>5.9478442443392199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25.495197579468488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101.11980571733682</v>
      </c>
      <c r="BJ66" s="59">
        <f t="shared" si="38"/>
        <v>281.76125756530553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16.16696982859078</v>
      </c>
      <c r="BQ66" s="21">
        <f>EXP(-LN(2)/25)*BQ65+(1-EXP(-LN(2)/25))/(LN(2)/25)*Calculateur!BL66*Calculateur!BN66*VLOOKUP('Données projet'!$B$11,Paramètres!$A$1:$I$89,3,0)*0.475*44/12</f>
        <v>4.9192653754602773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21.086235204051057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>
        <f>BY66*VLOOKUP('Données projet'!$B$12,Paramètres!$A$1:$I$89,3,0)*VLOOKUP('Données projet'!$B$12,Paramètres!$A$1:$I$89,5,0)</f>
        <v>0</v>
      </c>
      <c r="CA66" s="13" t="e">
        <f t="shared" si="39"/>
        <v>#NUM!</v>
      </c>
      <c r="CB66" s="20" t="e">
        <f t="shared" si="10"/>
        <v>#NUM!</v>
      </c>
      <c r="CC66" s="59" t="e">
        <f t="shared" si="11"/>
        <v>#NUM!</v>
      </c>
      <c r="CD66" s="59">
        <f ca="1">AVERAGE(OFFSET($CC$3,0,0,'Données projet'!$E$12+1,1))-AVERAGE(OFFSET($H$3,0,0,'Données projet'!$E$12+1,1))</f>
        <v>39.093237481371943</v>
      </c>
      <c r="CE66" s="59">
        <f t="shared" si="40"/>
        <v>155.67391182400013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9.1171108541561097</v>
      </c>
      <c r="CL66" s="21">
        <f>EXP(-LN(2)/25)*CL65+(1-EXP(-LN(2)/25))/(LN(2)/25)*Calculateur!CG66*Calculateur!CI66*VLOOKUP('Données projet'!$B$12,Paramètres!$A$1:$I$89,3,0)*0.475*44/12</f>
        <v>2.7741430969808754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11.891253951136985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384.31886288369424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108.34735194944619</v>
      </c>
      <c r="T67" s="59">
        <f t="shared" si="34"/>
        <v>301.54114161918221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16.941253127961925</v>
      </c>
      <c r="AA67" s="21">
        <f>EXP(-LN(2)/25)*AA66+(1-EXP(-LN(2)/25))/(LN(2)/25)*Calculateur!V67*Calculateur!X67*VLOOKUP('Données projet'!$B$9,Paramètres!$A$1:$I$89,3,0)*0.475*44/12</f>
        <v>5.114189457228119</v>
      </c>
      <c r="AB67" s="21">
        <f>EXP(-LN(2)/2)*AB66+(1-EXP(-LN(2)/2))/(LN(2)/2)*V67*Y67*VLOOKUP('Données projet'!$B$9,Paramètres!$A$1:$I$89,3,0)*0.475*44/12</f>
        <v>0</v>
      </c>
      <c r="AC67" s="22">
        <f t="shared" si="3"/>
        <v>22.055442585190043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120.41037315808563</v>
      </c>
      <c r="AO67" s="59">
        <f t="shared" si="36"/>
        <v>341.74572221981964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19.164041658935648</v>
      </c>
      <c r="AV67" s="21">
        <f>EXP(-LN(2)/25)*AV66+(1-EXP(-LN(2)/25))/(LN(2)/25)*Calculateur!AQ67*Calculateur!AS67*VLOOKUP('Données projet'!$B$10,Paramètres!$A$1:$I$89,3,0)*0.475*44/12</f>
        <v>5.7852001306942293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24.949241789629877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101.11980571733682</v>
      </c>
      <c r="BJ67" s="59">
        <f t="shared" si="38"/>
        <v>281.76125756530553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15.84994541113003</v>
      </c>
      <c r="BQ67" s="21">
        <f>EXP(-LN(2)/25)*BQ66+(1-EXP(-LN(2)/25))/(LN(2)/25)*Calculateur!BL67*Calculateur!BN67*VLOOKUP('Données projet'!$B$11,Paramètres!$A$1:$I$89,3,0)*0.475*44/12</f>
        <v>4.7847478050753933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20.634693216205424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>
        <f>BY67*VLOOKUP('Données projet'!$B$12,Paramètres!$A$1:$I$89,3,0)*VLOOKUP('Données projet'!$B$12,Paramètres!$A$1:$I$89,5,0)</f>
        <v>0</v>
      </c>
      <c r="CA67" s="13" t="e">
        <f t="shared" si="39"/>
        <v>#NUM!</v>
      </c>
      <c r="CB67" s="20" t="e">
        <f t="shared" si="10"/>
        <v>#NUM!</v>
      </c>
      <c r="CC67" s="59" t="e">
        <f t="shared" si="11"/>
        <v>#NUM!</v>
      </c>
      <c r="CD67" s="59">
        <f ca="1">AVERAGE(OFFSET($CC$3,0,0,'Données projet'!$E$12+1,1))-AVERAGE(OFFSET($H$3,0,0,'Données projet'!$E$12+1,1))</f>
        <v>39.093237481371943</v>
      </c>
      <c r="CE67" s="59">
        <f t="shared" si="40"/>
        <v>155.67391182400013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8.9383298711946377</v>
      </c>
      <c r="CL67" s="21">
        <f>EXP(-LN(2)/25)*CL66+(1-EXP(-LN(2)/25))/(LN(2)/25)*Calculateur!CG67*Calculateur!CI67*VLOOKUP('Données projet'!$B$12,Paramètres!$A$1:$I$89,3,0)*0.475*44/12</f>
        <v>2.6982840081080881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11.636613879302725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386.26117232825266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108.34735194944619</v>
      </c>
      <c r="T68" s="59">
        <f t="shared" si="34"/>
        <v>301.54114161918221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16.609045487266688</v>
      </c>
      <c r="AA68" s="21">
        <f>EXP(-LN(2)/25)*AA67+(1-EXP(-LN(2)/25))/(LN(2)/25)*Calculateur!V68*Calculateur!X68*VLOOKUP('Données projet'!$B$9,Paramètres!$A$1:$I$89,3,0)*0.475*44/12</f>
        <v>4.9743416775766809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21.583387164843369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120.41037315808563</v>
      </c>
      <c r="AO68" s="59">
        <f t="shared" si="36"/>
        <v>341.74572221981964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18.788246490915149</v>
      </c>
      <c r="AV68" s="21">
        <f>EXP(-LN(2)/25)*AV67+(1-EXP(-LN(2)/25))/(LN(2)/25)*Calculateur!AQ68*Calculateur!AS68*VLOOKUP('Données projet'!$B$10,Paramètres!$A$1:$I$89,3,0)*0.475*44/12</f>
        <v>5.6270035288899427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24.415250019805093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101.11980571733682</v>
      </c>
      <c r="BJ68" s="59">
        <f t="shared" si="38"/>
        <v>281.76125756530553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15.539137649129882</v>
      </c>
      <c r="BQ68" s="21">
        <f>EXP(-LN(2)/25)*BQ67+(1-EXP(-LN(2)/25))/(LN(2)/25)*Calculateur!BL68*Calculateur!BN68*VLOOKUP('Données projet'!$B$11,Paramètres!$A$1:$I$89,3,0)*0.475*44/12</f>
        <v>4.6539086247266557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20.193046273856538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>
        <f>BY68*VLOOKUP('Données projet'!$B$12,Paramètres!$A$1:$I$89,3,0)*VLOOKUP('Données projet'!$B$12,Paramètres!$A$1:$I$89,5,0)</f>
        <v>0</v>
      </c>
      <c r="CA68" s="13" t="e">
        <f t="shared" si="39"/>
        <v>#NUM!</v>
      </c>
      <c r="CB68" s="20" t="e">
        <f t="shared" ref="CB68:CB131" si="64">(BZ68+CA68)*0.475*44/12</f>
        <v>#NUM!</v>
      </c>
      <c r="CC68" s="59" t="e">
        <f t="shared" ref="CC68:CC131" si="65">CB68+(BT68+BU68)*44/12</f>
        <v>#NUM!</v>
      </c>
      <c r="CD68" s="59">
        <f ca="1">AVERAGE(OFFSET($CC$3,0,0,'Données projet'!$E$12+1,1))-AVERAGE(OFFSET($H$3,0,0,'Données projet'!$E$12+1,1))</f>
        <v>39.093237481371943</v>
      </c>
      <c r="CE68" s="59">
        <f t="shared" si="40"/>
        <v>155.67391182400013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8.7630546742634081</v>
      </c>
      <c r="CL68" s="21">
        <f>EXP(-LN(2)/25)*CL67+(1-EXP(-LN(2)/25))/(LN(2)/25)*Calculateur!CG68*Calculateur!CI68*VLOOKUP('Données projet'!$B$12,Paramètres!$A$1:$I$89,3,0)*0.475*44/12</f>
        <v>2.6244992900097834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11.387553964273192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388.20277749261015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108.34735194944619</v>
      </c>
      <c r="T69" s="59">
        <f t="shared" ref="T69:T132" si="88">$T$3</f>
        <v>301.54114161918221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16.283352235778828</v>
      </c>
      <c r="AA69" s="21">
        <f>EXP(-LN(2)/25)*AA68+(1-EXP(-LN(2)/25))/(LN(2)/25)*Calculateur!V69*Calculateur!X69*VLOOKUP('Données projet'!$B$9,Paramètres!$A$1:$I$89,3,0)*0.475*44/12</f>
        <v>4.8383180428140866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21.121670278592916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120.41037315808563</v>
      </c>
      <c r="AO69" s="59">
        <f t="shared" ref="AO69:AO132" si="90">$AO$3</f>
        <v>341.74572221981964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18.419820436927111</v>
      </c>
      <c r="AV69" s="21">
        <f>EXP(-LN(2)/25)*AV68+(1-EXP(-LN(2)/25))/(LN(2)/25)*Calculateur!AQ69*Calculateur!AS69*VLOOKUP('Données projet'!$B$10,Paramètres!$A$1:$I$89,3,0)*0.475*44/12</f>
        <v>5.4731328214811921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23.892953258408305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101.11980571733682</v>
      </c>
      <c r="BJ69" s="59">
        <f t="shared" ref="BJ69:BJ132" si="92">$BJ$3</f>
        <v>281.76125756530553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15.234424637768543</v>
      </c>
      <c r="BQ69" s="21">
        <f>EXP(-LN(2)/25)*BQ68+(1-EXP(-LN(2)/25))/(LN(2)/25)*Calculateur!BL69*Calculateur!BN69*VLOOKUP('Données projet'!$B$11,Paramètres!$A$1:$I$89,3,0)*0.475*44/12</f>
        <v>4.5266472486450873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19.761071886413632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>
        <f>BY69*VLOOKUP('Données projet'!$B$12,Paramètres!$A$1:$I$89,3,0)*VLOOKUP('Données projet'!$B$12,Paramètres!$A$1:$I$89,5,0)</f>
        <v>0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39.093237481371943</v>
      </c>
      <c r="CE69" s="59">
        <f t="shared" ref="CE69:CE132" si="94">$CE$3</f>
        <v>155.67391182400013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8.5912165170366848</v>
      </c>
      <c r="CL69" s="21">
        <f>EXP(-LN(2)/25)*CL68+(1-EXP(-LN(2)/25))/(LN(2)/25)*Calculateur!CG69*Calculateur!CI69*VLOOKUP('Données projet'!$B$12,Paramètres!$A$1:$I$89,3,0)*0.475*44/12</f>
        <v>2.5527322189080466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11.143948735944731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390.14369028019127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108.34735194944619</v>
      </c>
      <c r="T70" s="59">
        <f t="shared" si="88"/>
        <v>301.54114161918221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15.964045630299379</v>
      </c>
      <c r="AA70" s="21">
        <f>EXP(-LN(2)/25)*AA69+(1-EXP(-LN(2)/25))/(LN(2)/25)*Calculateur!V70*Calculateur!X70*VLOOKUP('Données projet'!$B$9,Paramètres!$A$1:$I$89,3,0)*0.475*44/12</f>
        <v>4.7060139814972475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20.670059611796628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120.41037315808563</v>
      </c>
      <c r="AO70" s="59">
        <f t="shared" si="90"/>
        <v>341.74572221981964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18.058618993140076</v>
      </c>
      <c r="AV70" s="21">
        <f>EXP(-LN(2)/25)*AV69+(1-EXP(-LN(2)/25))/(LN(2)/25)*Calculateur!AQ70*Calculateur!AS70*VLOOKUP('Données projet'!$B$10,Paramètres!$A$1:$I$89,3,0)*0.475*44/12</f>
        <v>5.3234697166582432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23.382088709798317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101.11980571733682</v>
      </c>
      <c r="BJ70" s="59">
        <f t="shared" si="92"/>
        <v>281.76125756530553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14.935686862703413</v>
      </c>
      <c r="BQ70" s="21">
        <f>EXP(-LN(2)/25)*BQ69+(1-EXP(-LN(2)/25))/(LN(2)/25)*Calculateur!BL70*Calculateur!BN70*VLOOKUP('Données projet'!$B$11,Paramètres!$A$1:$I$89,3,0)*0.475*44/12</f>
        <v>4.4028658415848545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19.338552704288269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>
        <f>BY70*VLOOKUP('Données projet'!$B$12,Paramètres!$A$1:$I$89,3,0)*VLOOKUP('Données projet'!$B$12,Paramètres!$A$1:$I$89,5,0)</f>
        <v>0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39.093237481371943</v>
      </c>
      <c r="CE70" s="59">
        <f t="shared" si="94"/>
        <v>155.67391182400013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8.4227480012622511</v>
      </c>
      <c r="CL70" s="21">
        <f>EXP(-LN(2)/25)*CL69+(1-EXP(-LN(2)/25))/(LN(2)/25)*Calculateur!CG70*Calculateur!CI70*VLOOKUP('Données projet'!$B$12,Paramètres!$A$1:$I$89,3,0)*0.475*44/12</f>
        <v>2.4829276221396528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10.905675623401905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392.08392221869906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108.34735194944619</v>
      </c>
      <c r="T71" s="59">
        <f t="shared" si="88"/>
        <v>301.54114161918221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15.651000432595584</v>
      </c>
      <c r="AA71" s="21">
        <f>EXP(-LN(2)/25)*AA70+(1-EXP(-LN(2)/25))/(LN(2)/25)*Calculateur!V71*Calculateur!X71*VLOOKUP('Données projet'!$B$9,Paramètres!$A$1:$I$89,3,0)*0.475*44/12</f>
        <v>4.5773277816946853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20.228328214290269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120.41037315808563</v>
      </c>
      <c r="AO71" s="59">
        <f t="shared" si="90"/>
        <v>341.74572221981964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17.704500489354576</v>
      </c>
      <c r="AV71" s="21">
        <f>EXP(-LN(2)/25)*AV70+(1-EXP(-LN(2)/25))/(LN(2)/25)*Calculateur!AQ71*Calculateur!AS71*VLOOKUP('Données projet'!$B$10,Paramètres!$A$1:$I$89,3,0)*0.475*44/12</f>
        <v>5.1778991573071185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22.882399646661696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101.11980571733682</v>
      </c>
      <c r="BJ71" s="59">
        <f t="shared" si="92"/>
        <v>281.76125756530553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14.64280715319526</v>
      </c>
      <c r="BQ71" s="21">
        <f>EXP(-LN(2)/25)*BQ70+(1-EXP(-LN(2)/25))/(LN(2)/25)*Calculateur!BL71*Calculateur!BN71*VLOOKUP('Données projet'!$B$11,Paramètres!$A$1:$I$89,3,0)*0.475*44/12</f>
        <v>4.2824692436100653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18.925276396805327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>
        <f>BY71*VLOOKUP('Données projet'!$B$12,Paramètres!$A$1:$I$89,3,0)*VLOOKUP('Données projet'!$B$12,Paramètres!$A$1:$I$89,5,0)</f>
        <v>0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39.093237481371943</v>
      </c>
      <c r="CE71" s="59">
        <f t="shared" si="94"/>
        <v>155.67391182400013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8.257583050326506</v>
      </c>
      <c r="CL71" s="21">
        <f>EXP(-LN(2)/25)*CL70+(1-EXP(-LN(2)/25))/(LN(2)/25)*Calculateur!CG71*Calculateur!CI71*VLOOKUP('Données projet'!$B$12,Paramètres!$A$1:$I$89,3,0)*0.475*44/12</f>
        <v>2.4150318357407552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10.672614886067262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394.02348447732243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108.34735194944619</v>
      </c>
      <c r="T72" s="59">
        <f t="shared" si="88"/>
        <v>301.54114161918221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15.344093860280044</v>
      </c>
      <c r="AA72" s="21">
        <f>EXP(-LN(2)/25)*AA71+(1-EXP(-LN(2)/25))/(LN(2)/25)*Calculateur!V72*Calculateur!X72*VLOOKUP('Données projet'!$B$9,Paramètres!$A$1:$I$89,3,0)*0.475*44/12</f>
        <v>4.4521605127930375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19.796254373073083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120.41037315808563</v>
      </c>
      <c r="AO72" s="59">
        <f t="shared" si="90"/>
        <v>341.74572221981964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17.357326033437349</v>
      </c>
      <c r="AV72" s="21">
        <f>EXP(-LN(2)/25)*AV71+(1-EXP(-LN(2)/25))/(LN(2)/25)*Calculateur!AQ72*Calculateur!AS72*VLOOKUP('Données projet'!$B$10,Paramètres!$A$1:$I$89,3,0)*0.475*44/12</f>
        <v>5.0363092325566727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22.393635265994021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101.11980571733682</v>
      </c>
      <c r="BJ72" s="59">
        <f t="shared" si="92"/>
        <v>281.76125756530553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14.355670636151579</v>
      </c>
      <c r="BQ72" s="21">
        <f>EXP(-LN(2)/25)*BQ71+(1-EXP(-LN(2)/25))/(LN(2)/25)*Calculateur!BL72*Calculateur!BN72*VLOOKUP('Données projet'!$B$11,Paramètres!$A$1:$I$89,3,0)*0.475*44/12</f>
        <v>4.1653648969382786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18.521035533089858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>
        <f>BY72*VLOOKUP('Données projet'!$B$12,Paramètres!$A$1:$I$89,3,0)*VLOOKUP('Données projet'!$B$12,Paramètres!$A$1:$I$89,5,0)</f>
        <v>0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39.093237481371943</v>
      </c>
      <c r="CE72" s="59">
        <f t="shared" si="94"/>
        <v>155.67391182400013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8.0956568833379379</v>
      </c>
      <c r="CL72" s="21">
        <f>EXP(-LN(2)/25)*CL71+(1-EXP(-LN(2)/25))/(LN(2)/25)*Calculateur!CG72*Calculateur!CI72*VLOOKUP('Données projet'!$B$12,Paramètres!$A$1:$I$89,3,0)*0.475*44/12</f>
        <v>2.3489926631914195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10.444649546529357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395.96238788291669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108.34735194944619</v>
      </c>
      <c r="T73" s="59">
        <f t="shared" si="88"/>
        <v>301.54114161918221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15.043205538653085</v>
      </c>
      <c r="AA73" s="21">
        <f>EXP(-LN(2)/25)*AA72+(1-EXP(-LN(2)/25))/(LN(2)/25)*Calculateur!V73*Calculateur!X73*VLOOKUP('Données projet'!$B$9,Paramètres!$A$1:$I$89,3,0)*0.475*44/12</f>
        <v>4.3304159494417664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19.373621488094852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120.41037315808563</v>
      </c>
      <c r="AO73" s="59">
        <f t="shared" si="90"/>
        <v>341.74572221981964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17.01695945684515</v>
      </c>
      <c r="AV73" s="21">
        <f>EXP(-LN(2)/25)*AV72+(1-EXP(-LN(2)/25))/(LN(2)/25)*Calculateur!AQ73*Calculateur!AS73*VLOOKUP('Données projet'!$B$10,Paramètres!$A$1:$I$89,3,0)*0.475*44/12</f>
        <v>4.8985910917444189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21.915550548589568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101.11980571733682</v>
      </c>
      <c r="BJ73" s="59">
        <f t="shared" si="92"/>
        <v>281.76125756530553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14.074164691071143</v>
      </c>
      <c r="BQ73" s="21">
        <f>EXP(-LN(2)/25)*BQ72+(1-EXP(-LN(2)/25))/(LN(2)/25)*Calculateur!BL73*Calculateur!BN73*VLOOKUP('Données projet'!$B$11,Paramètres!$A$1:$I$89,3,0)*0.475*44/12</f>
        <v>4.0514627747844818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18.125627465855626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>
        <f>BY73*VLOOKUP('Données projet'!$B$12,Paramètres!$A$1:$I$89,3,0)*VLOOKUP('Données projet'!$B$12,Paramètres!$A$1:$I$89,5,0)</f>
        <v>0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39.093237481371943</v>
      </c>
      <c r="CE73" s="59">
        <f t="shared" si="94"/>
        <v>155.67391182400013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7.9369059897188059</v>
      </c>
      <c r="CL73" s="21">
        <f>EXP(-LN(2)/25)*CL72+(1-EXP(-LN(2)/25))/(LN(2)/25)*Calculateur!CG73*Calculateur!CI73*VLOOKUP('Données projet'!$B$12,Paramètres!$A$1:$I$89,3,0)*0.475*44/12</f>
        <v>2.2847593352882947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10.2216653250071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397.90064293523346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108.34735194944619</v>
      </c>
      <c r="T74" s="59">
        <f t="shared" si="88"/>
        <v>301.54114161918221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14.748217453489476</v>
      </c>
      <c r="AA74" s="21">
        <f>EXP(-LN(2)/25)*AA73+(1-EXP(-LN(2)/25))/(LN(2)/25)*Calculateur!V74*Calculateur!X74*VLOOKUP('Données projet'!$B$9,Paramètres!$A$1:$I$89,3,0)*0.475*44/12</f>
        <v>4.2120004975776038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18.960217951067079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120.41037315808563</v>
      </c>
      <c r="AO74" s="59">
        <f t="shared" si="90"/>
        <v>341.74572221981964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16.683267261216812</v>
      </c>
      <c r="AV74" s="21">
        <f>EXP(-LN(2)/25)*AV73+(1-EXP(-LN(2)/25))/(LN(2)/25)*Calculateur!AQ74*Calculateur!AS74*VLOOKUP('Données projet'!$B$10,Paramètres!$A$1:$I$89,3,0)*0.475*44/12</f>
        <v>4.7646388607349577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21.447906121951771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101.11980571733682</v>
      </c>
      <c r="BJ74" s="59">
        <f t="shared" si="92"/>
        <v>281.76125756530553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13.798178905872062</v>
      </c>
      <c r="BQ74" s="21">
        <f>EXP(-LN(2)/25)*BQ73+(1-EXP(-LN(2)/25))/(LN(2)/25)*Calculateur!BL74*Calculateur!BN74*VLOOKUP('Données projet'!$B$11,Paramètres!$A$1:$I$89,3,0)*0.475*44/12</f>
        <v>3.9406753121508324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17.738854218022894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>
        <f>BY74*VLOOKUP('Données projet'!$B$12,Paramètres!$A$1:$I$89,3,0)*VLOOKUP('Données projet'!$B$12,Paramètres!$A$1:$I$89,5,0)</f>
        <v>0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39.093237481371943</v>
      </c>
      <c r="CE74" s="59">
        <f t="shared" si="94"/>
        <v>155.67391182400013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7.7812681042950613</v>
      </c>
      <c r="CL74" s="21">
        <f>EXP(-LN(2)/25)*CL73+(1-EXP(-LN(2)/25))/(LN(2)/25)*Calculateur!CG74*Calculateur!CI74*VLOOKUP('Données projet'!$B$12,Paramètres!$A$1:$I$89,3,0)*0.475*44/12</f>
        <v>2.2222824711145646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10.003550575409626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399.83825982126905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108.34735194944619</v>
      </c>
      <c r="T75" s="59">
        <f t="shared" si="88"/>
        <v>301.54114161918221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14.459013904750959</v>
      </c>
      <c r="AA75" s="21">
        <f>EXP(-LN(2)/25)*AA74+(1-EXP(-LN(2)/25))/(LN(2)/25)*Calculateur!V75*Calculateur!X75*VLOOKUP('Données projet'!$B$9,Paramètres!$A$1:$I$89,3,0)*0.475*44/12</f>
        <v>4.0968231224718643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18.555837027222822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120.41037315808563</v>
      </c>
      <c r="AO75" s="59">
        <f t="shared" si="90"/>
        <v>341.74572221981964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16.356118566012604</v>
      </c>
      <c r="AV75" s="21">
        <f>EXP(-LN(2)/25)*AV74+(1-EXP(-LN(2)/25))/(LN(2)/25)*Calculateur!AQ75*Calculateur!AS75*VLOOKUP('Données projet'!$B$10,Paramètres!$A$1:$I$89,3,0)*0.475*44/12</f>
        <v>4.634349560526692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20.990468126539298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101.11980571733682</v>
      </c>
      <c r="BJ75" s="59">
        <f t="shared" si="92"/>
        <v>281.76125756530553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13.527605033586026</v>
      </c>
      <c r="BQ75" s="21">
        <f>EXP(-LN(2)/25)*BQ74+(1-EXP(-LN(2)/25))/(LN(2)/25)*Calculateur!BL75*Calculateur!BN75*VLOOKUP('Données projet'!$B$11,Paramètres!$A$1:$I$89,3,0)*0.475*44/12</f>
        <v>3.8329173385089597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17.360522372094984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>
        <f>BY75*VLOOKUP('Données projet'!$B$12,Paramètres!$A$1:$I$89,3,0)*VLOOKUP('Données projet'!$B$12,Paramètres!$A$1:$I$89,5,0)</f>
        <v>0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39.093237481371943</v>
      </c>
      <c r="CE75" s="59">
        <f t="shared" si="94"/>
        <v>155.67391182400013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7.6286821828747398</v>
      </c>
      <c r="CL75" s="21">
        <f>EXP(-LN(2)/25)*CL74+(1-EXP(-LN(2)/25))/(LN(2)/25)*Calculateur!CG75*Calculateur!CI75*VLOOKUP('Données projet'!$B$12,Paramètres!$A$1:$I$89,3,0)*0.475*44/12</f>
        <v>2.1615140400771806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9.7901962229519199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401.77524842879154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108.34735194944619</v>
      </c>
      <c r="T76" s="59">
        <f t="shared" si="88"/>
        <v>301.54114161918221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14.175481461206457</v>
      </c>
      <c r="AA76" s="21">
        <f>EXP(-LN(2)/25)*AA75+(1-EXP(-LN(2)/25))/(LN(2)/25)*Calculateur!V76*Calculateur!X76*VLOOKUP('Données projet'!$B$9,Paramètres!$A$1:$I$89,3,0)*0.475*44/12</f>
        <v>3.9847952787453065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18.160276739951765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120.41037315808563</v>
      </c>
      <c r="AO76" s="59">
        <f t="shared" si="90"/>
        <v>341.74572221981964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16.035385057180349</v>
      </c>
      <c r="AV76" s="21">
        <f>EXP(-LN(2)/25)*AV75+(1-EXP(-LN(2)/25))/(LN(2)/25)*Calculateur!AQ76*Calculateur!AS76*VLOOKUP('Données projet'!$B$10,Paramètres!$A$1:$I$89,3,0)*0.475*44/12</f>
        <v>4.5076230280842378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20.543008085264589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101.11980571733682</v>
      </c>
      <c r="BJ76" s="59">
        <f t="shared" si="92"/>
        <v>281.76125756530553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13.262336949901753</v>
      </c>
      <c r="BQ76" s="21">
        <f>EXP(-LN(2)/25)*BQ75+(1-EXP(-LN(2)/25))/(LN(2)/25)*Calculateur!BL76*Calculateur!BN76*VLOOKUP('Données projet'!$B$11,Paramètres!$A$1:$I$89,3,0)*0.475*44/12</f>
        <v>3.7281060123230696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16.990442962224822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>
        <f>BY76*VLOOKUP('Données projet'!$B$12,Paramètres!$A$1:$I$89,3,0)*VLOOKUP('Données projet'!$B$12,Paramètres!$A$1:$I$89,5,0)</f>
        <v>0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39.093237481371943</v>
      </c>
      <c r="CE76" s="59">
        <f t="shared" si="94"/>
        <v>155.67391182400013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7.4790883783052484</v>
      </c>
      <c r="CL76" s="21">
        <f>EXP(-LN(2)/25)*CL75+(1-EXP(-LN(2)/25))/(LN(2)/25)*Calculateur!CG76*Calculateur!CI76*VLOOKUP('Données projet'!$B$12,Paramètres!$A$1:$I$89,3,0)*0.475*44/12</f>
        <v>2.1024073249821869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9.5814957032874357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403.71161835910709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108.34735194944619</v>
      </c>
      <c r="T77" s="59">
        <f t="shared" si="88"/>
        <v>301.54114161918221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13.897508915942149</v>
      </c>
      <c r="AA77" s="21">
        <f>EXP(-LN(2)/25)*AA76+(1-EXP(-LN(2)/25))/(LN(2)/25)*Calculateur!V77*Calculateur!X77*VLOOKUP('Données projet'!$B$9,Paramètres!$A$1:$I$89,3,0)*0.475*44/12</f>
        <v>3.8758308422967396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17.77333975823889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120.41037315808563</v>
      </c>
      <c r="AO77" s="59">
        <f t="shared" si="90"/>
        <v>341.74572221981964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15.720940936828171</v>
      </c>
      <c r="AV77" s="21">
        <f>EXP(-LN(2)/25)*AV76+(1-EXP(-LN(2)/25))/(LN(2)/25)*Calculateur!AQ77*Calculateur!AS77*VLOOKUP('Données projet'!$B$10,Paramètres!$A$1:$I$89,3,0)*0.475*44/12</f>
        <v>4.3843618393356811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20.105302776163853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101.11980571733682</v>
      </c>
      <c r="BJ77" s="59">
        <f t="shared" si="92"/>
        <v>281.76125756530553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13.002270611540974</v>
      </c>
      <c r="BQ77" s="21">
        <f>EXP(-LN(2)/25)*BQ76+(1-EXP(-LN(2)/25))/(LN(2)/25)*Calculateur!BL77*Calculateur!BN77*VLOOKUP('Données projet'!$B$11,Paramètres!$A$1:$I$89,3,0)*0.475*44/12</f>
        <v>3.6261607573635208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16.628431368904494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>
        <f>BY77*VLOOKUP('Données projet'!$B$12,Paramètres!$A$1:$I$89,3,0)*VLOOKUP('Données projet'!$B$12,Paramètres!$A$1:$I$89,5,0)</f>
        <v>0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39.093237481371943</v>
      </c>
      <c r="CE77" s="59">
        <f t="shared" si="94"/>
        <v>155.67391182400013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7.3324280170001535</v>
      </c>
      <c r="CL77" s="21">
        <f>EXP(-LN(2)/25)*CL76+(1-EXP(-LN(2)/25))/(LN(2)/25)*Calculateur!CG77*Calculateur!CI77*VLOOKUP('Données projet'!$B$12,Paramètres!$A$1:$I$89,3,0)*0.475*44/12</f>
        <v>2.0449168861197529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9.3773449031199068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405.64737893911513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108.34735194944619</v>
      </c>
      <c r="T78" s="59">
        <f t="shared" si="88"/>
        <v>301.54114161918221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13.624987242743963</v>
      </c>
      <c r="AA78" s="21">
        <f>EXP(-LN(2)/25)*AA77+(1-EXP(-LN(2)/25))/(LN(2)/25)*Calculateur!V78*Calculateur!X78*VLOOKUP('Données projet'!$B$9,Paramètres!$A$1:$I$89,3,0)*0.475*44/12</f>
        <v>3.7698460440930495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17.394833286837013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120.41037315808563</v>
      </c>
      <c r="AO78" s="59">
        <f t="shared" si="90"/>
        <v>341.74572221981964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15.412662873884123</v>
      </c>
      <c r="AV78" s="21">
        <f>EXP(-LN(2)/25)*AV77+(1-EXP(-LN(2)/25))/(LN(2)/25)*Calculateur!AQ78*Calculateur!AS78*VLOOKUP('Données projet'!$B$10,Paramètres!$A$1:$I$89,3,0)*0.475*44/12</f>
        <v>4.2644712342754785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19.677134108159603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101.11980571733682</v>
      </c>
      <c r="BJ78" s="59">
        <f t="shared" si="92"/>
        <v>281.76125756530553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12.747304015450647</v>
      </c>
      <c r="BQ78" s="21">
        <f>EXP(-LN(2)/25)*BQ77+(1-EXP(-LN(2)/25))/(LN(2)/25)*Calculateur!BL78*Calculateur!BN78*VLOOKUP('Données projet'!$B$11,Paramètres!$A$1:$I$89,3,0)*0.475*44/12</f>
        <v>3.527003200761909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16.274307216212556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>
        <f>BY78*VLOOKUP('Données projet'!$B$12,Paramètres!$A$1:$I$89,3,0)*VLOOKUP('Données projet'!$B$12,Paramètres!$A$1:$I$89,5,0)</f>
        <v>0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39.093237481371943</v>
      </c>
      <c r="CE78" s="59">
        <f t="shared" si="94"/>
        <v>155.67391182400013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7.1886435759262639</v>
      </c>
      <c r="CL78" s="21">
        <f>EXP(-LN(2)/25)*CL77+(1-EXP(-LN(2)/25))/(LN(2)/25)*Calculateur!CG78*Calculateur!CI78*VLOOKUP('Données projet'!$B$12,Paramètres!$A$1:$I$89,3,0)*0.475*44/12</f>
        <v>1.9889985263313028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9.1776421022575665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407.58253923270354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108.34735194944619</v>
      </c>
      <c r="T79" s="59">
        <f t="shared" si="88"/>
        <v>301.54114161918221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13.357809553335386</v>
      </c>
      <c r="AA79" s="21">
        <f>EXP(-LN(2)/25)*AA78+(1-EXP(-LN(2)/25))/(LN(2)/25)*Calculateur!V79*Calculateur!X79*VLOOKUP('Données projet'!$B$9,Paramètres!$A$1:$I$89,3,0)*0.475*44/12</f>
        <v>3.6667594057697377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17.024568959105125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120.41037315808563</v>
      </c>
      <c r="AO79" s="59">
        <f t="shared" si="90"/>
        <v>341.74572221981964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15.110429955723358</v>
      </c>
      <c r="AV79" s="21">
        <f>EXP(-LN(2)/25)*AV78+(1-EXP(-LN(2)/25))/(LN(2)/25)*Calculateur!AQ79*Calculateur!AS79*VLOOKUP('Données projet'!$B$10,Paramètres!$A$1:$I$89,3,0)*0.475*44/12</f>
        <v>4.1478590441154202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19.258288999838779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101.11980571733682</v>
      </c>
      <c r="BJ79" s="59">
        <f t="shared" si="92"/>
        <v>281.76125756530553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12.497337158795382</v>
      </c>
      <c r="BQ79" s="21">
        <f>EXP(-LN(2)/25)*BQ78+(1-EXP(-LN(2)/25))/(LN(2)/25)*Calculateur!BL79*Calculateur!BN79*VLOOKUP('Données projet'!$B$11,Paramètres!$A$1:$I$89,3,0)*0.475*44/12</f>
        <v>3.4305571127600372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15.92789427155542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>
        <f>BY79*VLOOKUP('Données projet'!$B$12,Paramètres!$A$1:$I$89,3,0)*VLOOKUP('Données projet'!$B$12,Paramètres!$A$1:$I$89,5,0)</f>
        <v>0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39.093237481371943</v>
      </c>
      <c r="CE79" s="59">
        <f t="shared" si="94"/>
        <v>155.67391182400013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7.0476786600419841</v>
      </c>
      <c r="CL79" s="21">
        <f>EXP(-LN(2)/25)*CL78+(1-EXP(-LN(2)/25))/(LN(2)/25)*Calculateur!CG79*Calculateur!CI79*VLOOKUP('Données projet'!$B$12,Paramètres!$A$1:$I$89,3,0)*0.475*44/12</f>
        <v>1.9346092570318867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8.9822879170738705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409.51710805152618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108.34735194944619</v>
      </c>
      <c r="T80" s="59">
        <f t="shared" si="88"/>
        <v>301.54114161918221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13.095871055453811</v>
      </c>
      <c r="AA80" s="21">
        <f>EXP(-LN(2)/25)*AA79+(1-EXP(-LN(2)/25))/(LN(2)/25)*Calculateur!V80*Calculateur!X80*VLOOKUP('Données projet'!$B$9,Paramètres!$A$1:$I$89,3,0)*0.475*44/12</f>
        <v>3.5664916769924675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16.66236273244628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120.41037315808563</v>
      </c>
      <c r="AO80" s="59">
        <f t="shared" si="90"/>
        <v>341.74572221981964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14.814123640743848</v>
      </c>
      <c r="AV80" s="21">
        <f>EXP(-LN(2)/25)*AV79+(1-EXP(-LN(2)/25))/(LN(2)/25)*Calculateur!AQ80*Calculateur!AS80*VLOOKUP('Données projet'!$B$10,Paramètres!$A$1:$I$89,3,0)*0.475*44/12</f>
        <v>4.034435620427657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18.848559261171506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101.11980571733682</v>
      </c>
      <c r="BJ80" s="59">
        <f t="shared" si="92"/>
        <v>281.76125756530553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12.252271999734401</v>
      </c>
      <c r="BQ80" s="21">
        <f>EXP(-LN(2)/25)*BQ79+(1-EXP(-LN(2)/25))/(LN(2)/25)*Calculateur!BL80*Calculateur!BN80*VLOOKUP('Données projet'!$B$11,Paramètres!$A$1:$I$89,3,0)*0.475*44/12</f>
        <v>3.3367483481064562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15.589020347840856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>
        <f>BY80*VLOOKUP('Données projet'!$B$12,Paramètres!$A$1:$I$89,3,0)*VLOOKUP('Données projet'!$B$12,Paramètres!$A$1:$I$89,5,0)</f>
        <v>0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39.093237481371943</v>
      </c>
      <c r="CE80" s="59">
        <f t="shared" si="94"/>
        <v>155.67391182400013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6.9094779801780861</v>
      </c>
      <c r="CL80" s="21">
        <f>EXP(-LN(2)/25)*CL79+(1-EXP(-LN(2)/25))/(LN(2)/25)*Calculateur!CG80*Calculateur!CI80*VLOOKUP('Données projet'!$B$12,Paramètres!$A$1:$I$89,3,0)*0.475*44/12</f>
        <v>1.8817072651616704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8.7911852453397561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411.45109396520513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108.34735194944619</v>
      </c>
      <c r="T81" s="59">
        <f t="shared" si="88"/>
        <v>301.54114161918221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12.839069011748986</v>
      </c>
      <c r="AA81" s="21">
        <f>EXP(-LN(2)/25)*AA80+(1-EXP(-LN(2)/25))/(LN(2)/25)*Calculateur!V81*Calculateur!X81*VLOOKUP('Données projet'!$B$9,Paramètres!$A$1:$I$89,3,0)*0.475*44/12</f>
        <v>3.4689657745314624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16.308034786280448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120.41037315808563</v>
      </c>
      <c r="AO81" s="59">
        <f t="shared" si="90"/>
        <v>341.74572221981964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14.523627711872079</v>
      </c>
      <c r="AV81" s="21">
        <f>EXP(-LN(2)/25)*AV80+(1-EXP(-LN(2)/25))/(LN(2)/25)*Calculateur!AQ81*Calculateur!AS81*VLOOKUP('Données projet'!$B$10,Paramètres!$A$1:$I$89,3,0)*0.475*44/12</f>
        <v>3.9241137662253145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18.447741478097392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101.11980571733682</v>
      </c>
      <c r="BJ81" s="59">
        <f t="shared" si="92"/>
        <v>281.76125756530553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12.012012418967617</v>
      </c>
      <c r="BQ81" s="21">
        <f>EXP(-LN(2)/25)*BQ80+(1-EXP(-LN(2)/25))/(LN(2)/25)*Calculateur!BL81*Calculateur!BN81*VLOOKUP('Données projet'!$B$11,Paramètres!$A$1:$I$89,3,0)*0.475*44/12</f>
        <v>3.2455047890555155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15.257517208023131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>
        <f>BY81*VLOOKUP('Données projet'!$B$12,Paramètres!$A$1:$I$89,3,0)*VLOOKUP('Données projet'!$B$12,Paramètres!$A$1:$I$89,5,0)</f>
        <v>0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39.093237481371943</v>
      </c>
      <c r="CE81" s="59">
        <f t="shared" si="94"/>
        <v>155.67391182400013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6.7739873313522274</v>
      </c>
      <c r="CL81" s="21">
        <f>EXP(-LN(2)/25)*CL80+(1-EXP(-LN(2)/25))/(LN(2)/25)*Calculateur!CG81*Calculateur!CI81*VLOOKUP('Données projet'!$B$12,Paramètres!$A$1:$I$89,3,0)*0.475*44/12</f>
        <v>1.8302518810411401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8.6042392123933666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413.38450531099431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108.34735194944619</v>
      </c>
      <c r="T82" s="59">
        <f t="shared" si="88"/>
        <v>301.54114161918221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12.587302699487433</v>
      </c>
      <c r="AA82" s="21">
        <f>EXP(-LN(2)/25)*AA81+(1-EXP(-LN(2)/25))/(LN(2)/25)*Calculateur!V82*Calculateur!X82*VLOOKUP('Données projet'!$B$9,Paramètres!$A$1:$I$89,3,0)*0.475*44/12</f>
        <v>3.3741067230019177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15.96140942248935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120.41037315808563</v>
      </c>
      <c r="AO82" s="59">
        <f t="shared" si="90"/>
        <v>341.74572221981964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14.238828230980463</v>
      </c>
      <c r="AV82" s="21">
        <f>EXP(-LN(2)/25)*AV81+(1-EXP(-LN(2)/25))/(LN(2)/25)*Calculateur!AQ82*Calculateur!AS82*VLOOKUP('Données projet'!$B$10,Paramètres!$A$1:$I$89,3,0)*0.475*44/12</f>
        <v>3.8168086689277092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18.055636899908173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101.11980571733682</v>
      </c>
      <c r="BJ82" s="59">
        <f t="shared" si="92"/>
        <v>281.76125756530553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11.776464182035795</v>
      </c>
      <c r="BQ82" s="21">
        <f>EXP(-LN(2)/25)*BQ81+(1-EXP(-LN(2)/25))/(LN(2)/25)*Calculateur!BL82*Calculateur!BN82*VLOOKUP('Données projet'!$B$11,Paramètres!$A$1:$I$89,3,0)*0.475*44/12</f>
        <v>3.1567562899251134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14.933220471960908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>
        <f>BY82*VLOOKUP('Données projet'!$B$12,Paramètres!$A$1:$I$89,3,0)*VLOOKUP('Données projet'!$B$12,Paramètres!$A$1:$I$89,5,0)</f>
        <v>0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39.093237481371943</v>
      </c>
      <c r="CE82" s="59">
        <f t="shared" si="94"/>
        <v>155.67391182400013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6.6411535715087089</v>
      </c>
      <c r="CL82" s="21">
        <f>EXP(-LN(2)/25)*CL81+(1-EXP(-LN(2)/25))/(LN(2)/25)*Calculateur!CG82*Calculateur!CI82*VLOOKUP('Données projet'!$B$12,Paramètres!$A$1:$I$89,3,0)*0.475*44/12</f>
        <v>1.7802035471053068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8.421357118614015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415.31735020294059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108.34735194944619</v>
      </c>
      <c r="T83" s="59">
        <f t="shared" si="88"/>
        <v>301.54114161918221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12.340473371047041</v>
      </c>
      <c r="AA83" s="21">
        <f>EXP(-LN(2)/25)*AA82+(1-EXP(-LN(2)/25))/(LN(2)/25)*Calculateur!V83*Calculateur!X83*VLOOKUP('Données projet'!$B$9,Paramètres!$A$1:$I$89,3,0)*0.475*44/12</f>
        <v>3.2818415972248691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15.62231496827191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120.41037315808563</v>
      </c>
      <c r="AO83" s="59">
        <f t="shared" si="90"/>
        <v>341.74572221981964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13.959613494198601</v>
      </c>
      <c r="AV83" s="21">
        <f>EXP(-LN(2)/25)*AV82+(1-EXP(-LN(2)/25))/(LN(2)/25)*Calculateur!AQ83*Calculateur!AS83*VLOOKUP('Données projet'!$B$10,Paramètres!$A$1:$I$89,3,0)*0.475*44/12</f>
        <v>3.7124378351586365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17.672051329357238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101.11980571733682</v>
      </c>
      <c r="BJ83" s="59">
        <f t="shared" si="92"/>
        <v>281.76125756530553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11.545534902359968</v>
      </c>
      <c r="BQ83" s="21">
        <f>EXP(-LN(2)/25)*BQ82+(1-EXP(-LN(2)/25))/(LN(2)/25)*Calculateur!BL83*Calculateur!BN83*VLOOKUP('Données projet'!$B$11,Paramètres!$A$1:$I$89,3,0)*0.475*44/12</f>
        <v>3.0704346231705126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14.615969525530481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>
        <f>BY83*VLOOKUP('Données projet'!$B$12,Paramètres!$A$1:$I$89,3,0)*VLOOKUP('Données projet'!$B$12,Paramètres!$A$1:$I$89,5,0)</f>
        <v>0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39.093237481371943</v>
      </c>
      <c r="CE83" s="59">
        <f t="shared" si="94"/>
        <v>155.67391182400013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6.5109246006751276</v>
      </c>
      <c r="CL83" s="21">
        <f>EXP(-LN(2)/25)*CL82+(1-EXP(-LN(2)/25))/(LN(2)/25)*Calculateur!CG83*Calculateur!CI83*VLOOKUP('Données projet'!$B$12,Paramètres!$A$1:$I$89,3,0)*0.475*44/12</f>
        <v>1.7315237874928764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8.242448388168004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417.24963654057308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108.34735194944619</v>
      </c>
      <c r="T84" s="59">
        <f t="shared" si="88"/>
        <v>301.54114161918221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12.098484215186341</v>
      </c>
      <c r="AA84" s="21">
        <f>EXP(-LN(2)/25)*AA83+(1-EXP(-LN(2)/25))/(LN(2)/25)*Calculateur!V84*Calculateur!X84*VLOOKUP('Données projet'!$B$9,Paramètres!$A$1:$I$89,3,0)*0.475*44/12</f>
        <v>3.1920994661642061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15.290583681350547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120.41037315808563</v>
      </c>
      <c r="AO84" s="59">
        <f t="shared" si="90"/>
        <v>341.74572221981964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13.685873988100859</v>
      </c>
      <c r="AV84" s="21">
        <f>EXP(-LN(2)/25)*AV83+(1-EXP(-LN(2)/25))/(LN(2)/25)*Calculateur!AQ84*Calculateur!AS84*VLOOKUP('Données projet'!$B$10,Paramètres!$A$1:$I$89,3,0)*0.475*44/12</f>
        <v>3.6109210273276027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17.296795015428462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101.11980571733682</v>
      </c>
      <c r="BJ84" s="59">
        <f t="shared" si="92"/>
        <v>281.76125756530553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11.319134005005631</v>
      </c>
      <c r="BQ84" s="21">
        <f>EXP(-LN(2)/25)*BQ83+(1-EXP(-LN(2)/25))/(LN(2)/25)*Calculateur!BL84*Calculateur!BN84*VLOOKUP('Données projet'!$B$11,Paramètres!$A$1:$I$89,3,0)*0.475*44/12</f>
        <v>2.9864734269327755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14.305607431938407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39.093237481371943</v>
      </c>
      <c r="CE84" s="59">
        <f t="shared" si="94"/>
        <v>155.67391182400013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6.3832493405277644</v>
      </c>
      <c r="CL84" s="21">
        <f>EXP(-LN(2)/25)*CL83+(1-EXP(-LN(2)/25))/(LN(2)/25)*Calculateur!CG84*Calculateur!CI84*VLOOKUP('Données projet'!$B$12,Paramètres!$A$1:$I$89,3,0)*0.475*44/12</f>
        <v>1.6841751784670052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8.0674245189947698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419.18137201715149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108.34735194944619</v>
      </c>
      <c r="T85" s="59">
        <f t="shared" si="88"/>
        <v>301.54114161918221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11.861240319073257</v>
      </c>
      <c r="AA85" s="21">
        <f>EXP(-LN(2)/25)*AA84+(1-EXP(-LN(2)/25))/(LN(2)/25)*Calculateur!V85*Calculateur!X85*VLOOKUP('Données projet'!$B$9,Paramètres!$A$1:$I$89,3,0)*0.475*44/12</f>
        <v>3.1048113383967308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14.966051657469988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120.41037315808563</v>
      </c>
      <c r="AO85" s="59">
        <f t="shared" si="90"/>
        <v>341.74572221981964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13.41750234675308</v>
      </c>
      <c r="AV85" s="21">
        <f>EXP(-LN(2)/25)*AV84+(1-EXP(-LN(2)/25))/(LN(2)/25)*Calculateur!AQ85*Calculateur!AS85*VLOOKUP('Données projet'!$B$10,Paramètres!$A$1:$I$89,3,0)*0.475*44/12</f>
        <v>3.5121802019452453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16.929682548698324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101.11980571733682</v>
      </c>
      <c r="BJ85" s="59">
        <f t="shared" si="92"/>
        <v>281.76125756530553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11.097172691157501</v>
      </c>
      <c r="BQ85" s="21">
        <f>EXP(-LN(2)/25)*BQ84+(1-EXP(-LN(2)/25))/(LN(2)/25)*Calculateur!BL85*Calculateur!BN85*VLOOKUP('Données projet'!$B$11,Paramètres!$A$1:$I$89,3,0)*0.475*44/12</f>
        <v>2.9048081540214867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14.001980845178988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39.093237481371943</v>
      </c>
      <c r="CE85" s="59">
        <f t="shared" si="94"/>
        <v>155.67391182400013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6.2580777143576718</v>
      </c>
      <c r="CL85" s="21">
        <f>EXP(-LN(2)/25)*CL84+(1-EXP(-LN(2)/25))/(LN(2)/25)*Calculateur!CG85*Calculateur!CI85*VLOOKUP('Données projet'!$B$12,Paramètres!$A$1:$I$89,3,0)*0.475*44/12</f>
        <v>1.6381213196449016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7.8961990340025734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421.1125641275006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108.34735194944619</v>
      </c>
      <c r="T86" s="59">
        <f t="shared" si="88"/>
        <v>301.54114161918221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11.628648631058464</v>
      </c>
      <c r="AA86" s="21">
        <f>EXP(-LN(2)/25)*AA85+(1-EXP(-LN(2)/25))/(LN(2)/25)*Calculateur!V86*Calculateur!X86*VLOOKUP('Données projet'!$B$9,Paramètres!$A$1:$I$89,3,0)*0.475*44/12</f>
        <v>3.01991010907334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14.648558740131804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120.41037315808563</v>
      </c>
      <c r="AO86" s="59">
        <f t="shared" si="90"/>
        <v>341.74572221981964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13.154393309601595</v>
      </c>
      <c r="AV86" s="21">
        <f>EXP(-LN(2)/25)*AV85+(1-EXP(-LN(2)/25))/(LN(2)/25)*Calculateur!AQ86*Calculateur!AS86*VLOOKUP('Données projet'!$B$10,Paramètres!$A$1:$I$89,3,0)*0.475*44/12</f>
        <v>3.4161394496255229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16.570532759227117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101.11980571733682</v>
      </c>
      <c r="BJ86" s="59">
        <f t="shared" si="92"/>
        <v>281.76125756530553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10.879563903290901</v>
      </c>
      <c r="BQ86" s="21">
        <f>EXP(-LN(2)/25)*BQ85+(1-EXP(-LN(2)/25))/(LN(2)/25)*Calculateur!BL86*Calculateur!BN86*VLOOKUP('Données projet'!$B$11,Paramètres!$A$1:$I$89,3,0)*0.475*44/12</f>
        <v>2.8253760222925473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13.704939925583448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39.093237481371943</v>
      </c>
      <c r="CE86" s="59">
        <f t="shared" si="94"/>
        <v>155.67391182400013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6.1353606274296215</v>
      </c>
      <c r="CL86" s="21">
        <f>EXP(-LN(2)/25)*CL85+(1-EXP(-LN(2)/25))/(LN(2)/25)*Calculateur!CG86*Calculateur!CI86*VLOOKUP('Données projet'!$B$12,Paramètres!$A$1:$I$89,3,0)*0.475*44/12</f>
        <v>1.5933268060141554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7.7286874334437767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423.0432201754565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108.34735194944619</v>
      </c>
      <c r="T87" s="59">
        <f t="shared" si="88"/>
        <v>301.54114161918221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11.40061792417872</v>
      </c>
      <c r="AA87" s="21">
        <f>EXP(-LN(2)/25)*AA86+(1-EXP(-LN(2)/25))/(LN(2)/25)*Calculateur!V87*Calculateur!X87*VLOOKUP('Données projet'!$B$9,Paramètres!$A$1:$I$89,3,0)*0.475*44/12</f>
        <v>2.9373305083305592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14.337948432509279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120.41037315808563</v>
      </c>
      <c r="AO87" s="59">
        <f t="shared" si="90"/>
        <v>341.74572221981964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12.896443680187982</v>
      </c>
      <c r="AV87" s="21">
        <f>EXP(-LN(2)/25)*AV86+(1-EXP(-LN(2)/25))/(LN(2)/25)*Calculateur!AQ87*Calculateur!AS87*VLOOKUP('Données projet'!$B$10,Paramètres!$A$1:$I$89,3,0)*0.475*44/12</f>
        <v>3.3227249367285472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16.21916861691653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101.11980571733682</v>
      </c>
      <c r="BJ87" s="59">
        <f t="shared" si="92"/>
        <v>281.76125756530553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10.666222291026109</v>
      </c>
      <c r="BQ87" s="21">
        <f>EXP(-LN(2)/25)*BQ86+(1-EXP(-LN(2)/25))/(LN(2)/25)*Calculateur!BL87*Calculateur!BN87*VLOOKUP('Données projet'!$B$11,Paramètres!$A$1:$I$89,3,0)*0.475*44/12</f>
        <v>2.74811596638289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13.414338257409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39.093237481371943</v>
      </c>
      <c r="CE87" s="59">
        <f t="shared" si="94"/>
        <v>155.67391182400013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6.0150499477261974</v>
      </c>
      <c r="CL87" s="21">
        <f>EXP(-LN(2)/25)*CL86+(1-EXP(-LN(2)/25))/(LN(2)/25)*Calculateur!CG87*Calculateur!CI87*VLOOKUP('Données projet'!$B$12,Paramètres!$A$1:$I$89,3,0)*0.475*44/12</f>
        <v>1.5497572007142832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7.5648071484404804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424.97334728094779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108.34735194944619</v>
      </c>
      <c r="T88" s="59">
        <f t="shared" si="88"/>
        <v>301.54114161918221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11.177058760375889</v>
      </c>
      <c r="AA88" s="21">
        <f>EXP(-LN(2)/25)*AA87+(1-EXP(-LN(2)/25))/(LN(2)/25)*Calculateur!V88*Calculateur!X88*VLOOKUP('Données projet'!$B$9,Paramètres!$A$1:$I$89,3,0)*0.475*44/12</f>
        <v>2.8570090511127622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14.034067811488651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120.41037315808563</v>
      </c>
      <c r="AO88" s="59">
        <f t="shared" si="90"/>
        <v>341.74572221981964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12.643552285673433</v>
      </c>
      <c r="AV88" s="21">
        <f>EXP(-LN(2)/25)*AV87+(1-EXP(-LN(2)/25))/(LN(2)/25)*Calculateur!AQ88*Calculateur!AS88*VLOOKUP('Données projet'!$B$10,Paramètres!$A$1:$I$89,3,0)*0.475*44/12</f>
        <v>3.2318648485991948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15.875417134272627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101.11980571733682</v>
      </c>
      <c r="BJ88" s="59">
        <f t="shared" si="92"/>
        <v>281.76125756530553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10.457064177652295</v>
      </c>
      <c r="BQ88" s="21">
        <f>EXP(-LN(2)/25)*BQ87+(1-EXP(-LN(2)/25))/(LN(2)/25)*Calculateur!BL88*Calculateur!BN88*VLOOKUP('Données projet'!$B$11,Paramètres!$A$1:$I$89,3,0)*0.475*44/12</f>
        <v>2.672968590765012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13.130032768417308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39.093237481371943</v>
      </c>
      <c r="CE88" s="59">
        <f t="shared" si="94"/>
        <v>155.67391182400013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5.8970984870694894</v>
      </c>
      <c r="CL88" s="21">
        <f>EXP(-LN(2)/25)*CL87+(1-EXP(-LN(2)/25))/(LN(2)/25)*Calculateur!CG88*Calculateur!CI88*VLOOKUP('Données projet'!$B$12,Paramètres!$A$1:$I$89,3,0)*0.475*44/12</f>
        <v>1.507379008562562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7.4044774956320509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426.9029523867344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108.34735194944619</v>
      </c>
      <c r="T89" s="59">
        <f t="shared" si="88"/>
        <v>301.54114161918221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10.957883455417607</v>
      </c>
      <c r="AA89" s="21">
        <f>EXP(-LN(2)/25)*AA88+(1-EXP(-LN(2)/25))/(LN(2)/25)*Calculateur!V89*Calculateur!X89*VLOOKUP('Données projet'!$B$9,Paramètres!$A$1:$I$89,3,0)*0.475*44/12</f>
        <v>2.7788839883665073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13.736767443784114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120.41037315808563</v>
      </c>
      <c r="AO89" s="59">
        <f t="shared" si="90"/>
        <v>341.74572221981964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12.395619937156793</v>
      </c>
      <c r="AV89" s="21">
        <f>EXP(-LN(2)/25)*AV88+(1-EXP(-LN(2)/25))/(LN(2)/25)*Calculateur!AQ89*Calculateur!AS89*VLOOKUP('Données projet'!$B$10,Paramètres!$A$1:$I$89,3,0)*0.475*44/12</f>
        <v>3.1434893343578638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15.539109271514658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101.11980571733682</v>
      </c>
      <c r="BJ89" s="59">
        <f t="shared" si="92"/>
        <v>281.76125756530553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10.252007527307889</v>
      </c>
      <c r="BQ89" s="21">
        <f>EXP(-LN(2)/25)*BQ88+(1-EXP(-LN(2)/25))/(LN(2)/25)*Calculateur!BL89*Calculateur!BN89*VLOOKUP('Données projet'!$B$11,Paramètres!$A$1:$I$89,3,0)*0.475*44/12</f>
        <v>2.5998761240852337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12.851883651393123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39.093237481371943</v>
      </c>
      <c r="CE89" s="59">
        <f t="shared" si="94"/>
        <v>155.67391182400013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5.7814599826129722</v>
      </c>
      <c r="CL89" s="21">
        <f>EXP(-LN(2)/25)*CL88+(1-EXP(-LN(2)/25))/(LN(2)/25)*Calculateur!CG89*Calculateur!CI89*VLOOKUP('Données projet'!$B$12,Paramètres!$A$1:$I$89,3,0)*0.475*44/12</f>
        <v>1.4661596503038019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7.2476196329167744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428.83204226482388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108.34735194944619</v>
      </c>
      <c r="T90" s="59">
        <f t="shared" si="88"/>
        <v>301.54114161918221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10.743006044505819</v>
      </c>
      <c r="AA90" s="21">
        <f>EXP(-LN(2)/25)*AA89+(1-EXP(-LN(2)/25))/(LN(2)/25)*Calculateur!V90*Calculateur!X90*VLOOKUP('Données projet'!$B$9,Paramètres!$A$1:$I$89,3,0)*0.475*44/12</f>
        <v>2.7028952595694675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13.445901304075287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120.41037315808563</v>
      </c>
      <c r="AO90" s="59">
        <f t="shared" si="90"/>
        <v>341.74572221981964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12.152549390770764</v>
      </c>
      <c r="AV90" s="21">
        <f>EXP(-LN(2)/25)*AV89+(1-EXP(-LN(2)/25))/(LN(2)/25)*Calculateur!AQ90*Calculateur!AS90*VLOOKUP('Données projet'!$B$10,Paramètres!$A$1:$I$89,3,0)*0.475*44/12</f>
        <v>3.0575304532009286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15.210079843971693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101.11980571733682</v>
      </c>
      <c r="BJ90" s="59">
        <f t="shared" si="92"/>
        <v>281.76125756530553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10.050971912804529</v>
      </c>
      <c r="BQ90" s="21">
        <f>EXP(-LN(2)/25)*BQ89+(1-EXP(-LN(2)/25))/(LN(2)/25)*Calculateur!BL90*Calculateur!BN90*VLOOKUP('Données projet'!$B$11,Paramètres!$A$1:$I$89,3,0)*0.475*44/12</f>
        <v>2.5287823747505795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12.579754287555108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39.093237481371943</v>
      </c>
      <c r="CE90" s="59">
        <f t="shared" si="94"/>
        <v>155.67391182400013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5.6680890786963243</v>
      </c>
      <c r="CL90" s="21">
        <f>EXP(-LN(2)/25)*CL89+(1-EXP(-LN(2)/25))/(LN(2)/25)*Calculateur!CG90*Calculateur!CI90*VLOOKUP('Données projet'!$B$12,Paramètres!$A$1:$I$89,3,0)*0.475*44/12</f>
        <v>1.4260674375642595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7.0941565162605835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430.76062352258458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108.34735194944619</v>
      </c>
      <c r="T91" s="59">
        <f t="shared" si="88"/>
        <v>301.54114161918221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10.532342248559733</v>
      </c>
      <c r="AA91" s="21">
        <f>EXP(-LN(2)/25)*AA90+(1-EXP(-LN(2)/25))/(LN(2)/25)*Calculateur!V91*Calculateur!X91*VLOOKUP('Données projet'!$B$9,Paramètres!$A$1:$I$89,3,0)*0.475*44/12</f>
        <v>2.6289844465574563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13.161326695117189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120.41037315808563</v>
      </c>
      <c r="AO91" s="59">
        <f t="shared" si="90"/>
        <v>341.74572221981964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11.914245309540972</v>
      </c>
      <c r="AV91" s="21">
        <f>EXP(-LN(2)/25)*AV90+(1-EXP(-LN(2)/25))/(LN(2)/25)*Calculateur!AQ91*Calculateur!AS91*VLOOKUP('Données projet'!$B$10,Paramètres!$A$1:$I$89,3,0)*0.475*44/12</f>
        <v>2.9739221221696108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14.888167431710583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101.11980571733682</v>
      </c>
      <c r="BJ91" s="59">
        <f t="shared" si="92"/>
        <v>281.76125756530553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9.8538784840819638</v>
      </c>
      <c r="BQ91" s="21">
        <f>EXP(-LN(2)/25)*BQ90+(1-EXP(-LN(2)/25))/(LN(2)/25)*Calculateur!BL91*Calculateur!BN91*VLOOKUP('Données projet'!$B$11,Paramètres!$A$1:$I$89,3,0)*0.475*44/12</f>
        <v>2.4596326877301395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12.313511171812102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39.093237481371943</v>
      </c>
      <c r="CE91" s="59">
        <f t="shared" si="94"/>
        <v>155.67391182400013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5.5569413090560582</v>
      </c>
      <c r="CL91" s="21">
        <f>EXP(-LN(2)/25)*CL90+(1-EXP(-LN(2)/25))/(LN(2)/25)*Calculateur!CG91*Calculateur!CI91*VLOOKUP('Données projet'!$B$12,Paramètres!$A$1:$I$89,3,0)*0.475*44/12</f>
        <v>1.3870715484904377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6.9440128575464959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432.68870260857216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108.34735194944619</v>
      </c>
      <c r="T92" s="59">
        <f t="shared" si="88"/>
        <v>301.54114161918221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10.325809441159921</v>
      </c>
      <c r="AA92" s="21">
        <f>EXP(-LN(2)/25)*AA91+(1-EXP(-LN(2)/25))/(LN(2)/25)*Calculateur!V92*Calculateur!X92*VLOOKUP('Données projet'!$B$9,Paramètres!$A$1:$I$89,3,0)*0.475*44/12</f>
        <v>2.5570947286140591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12.88290416977398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120.41037315808563</v>
      </c>
      <c r="AO92" s="59">
        <f t="shared" si="90"/>
        <v>341.74572221981964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11.680614225992958</v>
      </c>
      <c r="AV92" s="21">
        <f>EXP(-LN(2)/25)*AV91+(1-EXP(-LN(2)/25))/(LN(2)/25)*Calculateur!AQ92*Calculateur!AS92*VLOOKUP('Données projet'!$B$10,Paramètres!$A$1:$I$89,3,0)*0.475*44/12</f>
        <v>2.8926000653471156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14.573214291340074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101.11980571733682</v>
      </c>
      <c r="BJ92" s="59">
        <f t="shared" si="92"/>
        <v>281.76125756530553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9.6606499372815264</v>
      </c>
      <c r="BQ92" s="21">
        <f>EXP(-LN(2)/25)*BQ91+(1-EXP(-LN(2)/25))/(LN(2)/25)*Calculateur!BL92*Calculateur!BN92*VLOOKUP('Données projet'!$B$11,Paramètres!$A$1:$I$89,3,0)*0.475*44/12</f>
        <v>2.3923739025376975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12.053023839819224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39.093237481371943</v>
      </c>
      <c r="CE92" s="59">
        <f t="shared" si="94"/>
        <v>155.67391182400013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5.4479730793849921</v>
      </c>
      <c r="CL92" s="21">
        <f>EXP(-LN(2)/25)*CL91+(1-EXP(-LN(2)/25))/(LN(2)/25)*Calculateur!CG92*Calculateur!CI92*VLOOKUP('Données projet'!$B$12,Paramètres!$A$1:$I$89,3,0)*0.475*44/12</f>
        <v>1.3491420040540441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6.7971150834390359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434.61628581808787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108.34735194944619</v>
      </c>
      <c r="T93" s="59">
        <f t="shared" si="88"/>
        <v>301.54114161918221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10.123326616140647</v>
      </c>
      <c r="AA93" s="21">
        <f>EXP(-LN(2)/25)*AA92+(1-EXP(-LN(2)/25))/(LN(2)/25)*Calculateur!V93*Calculateur!X93*VLOOKUP('Données projet'!$B$9,Paramètres!$A$1:$I$89,3,0)*0.475*44/12</f>
        <v>2.48717083878834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12.610497454928986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120.41037315808563</v>
      </c>
      <c r="AO93" s="59">
        <f t="shared" si="90"/>
        <v>341.74572221981964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11.451564505492431</v>
      </c>
      <c r="AV93" s="21">
        <f>EXP(-LN(2)/25)*AV92+(1-EXP(-LN(2)/25))/(LN(2)/25)*Calculateur!AQ93*Calculateur!AS93*VLOOKUP('Données projet'!$B$10,Paramètres!$A$1:$I$89,3,0)*0.475*44/12</f>
        <v>2.8135017644449722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14.265066269937403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101.11980571733682</v>
      </c>
      <c r="BJ93" s="59">
        <f t="shared" si="92"/>
        <v>281.76125756530553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9.4712104844260701</v>
      </c>
      <c r="BQ93" s="21">
        <f>EXP(-LN(2)/25)*BQ92+(1-EXP(-LN(2)/25))/(LN(2)/25)*Calculateur!BL93*Calculateur!BN93*VLOOKUP('Données projet'!$B$11,Paramètres!$A$1:$I$89,3,0)*0.475*44/12</f>
        <v>2.3269543123633287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11.798164796789399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39.093237481371943</v>
      </c>
      <c r="CE93" s="59">
        <f t="shared" si="94"/>
        <v>155.67391182400013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5.3411416502337179</v>
      </c>
      <c r="CL93" s="21">
        <f>EXP(-LN(2)/25)*CL92+(1-EXP(-LN(2)/25))/(LN(2)/25)*Calculateur!CG93*Calculateur!CI93*VLOOKUP('Données projet'!$B$12,Paramètres!$A$1:$I$89,3,0)*0.475*44/12</f>
        <v>1.3122496450048917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6.6533912952386096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436.54337929848225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108.34735194944619</v>
      </c>
      <c r="T94" s="59">
        <f t="shared" si="88"/>
        <v>301.54114161918221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9.9248143558176718</v>
      </c>
      <c r="AA94" s="21">
        <f>EXP(-LN(2)/25)*AA93+(1-EXP(-LN(2)/25))/(LN(2)/25)*Calculateur!V94*Calculateur!X94*VLOOKUP('Données projet'!$B$9,Paramètres!$A$1:$I$89,3,0)*0.475*44/12</f>
        <v>2.4191590214070429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12.343973377224714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120.41037315808563</v>
      </c>
      <c r="AO94" s="59">
        <f t="shared" si="90"/>
        <v>341.74572221981964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11.227006310304384</v>
      </c>
      <c r="AV94" s="21">
        <f>EXP(-LN(2)/25)*AV93+(1-EXP(-LN(2)/25))/(LN(2)/25)*Calculateur!AQ94*Calculateur!AS94*VLOOKUP('Données projet'!$B$10,Paramètres!$A$1:$I$89,3,0)*0.475*44/12</f>
        <v>2.7365664107405969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13.963572721044981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101.11980571733682</v>
      </c>
      <c r="BJ94" s="59">
        <f t="shared" si="92"/>
        <v>281.76125756530553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9.2854858236944526</v>
      </c>
      <c r="BQ94" s="21">
        <f>EXP(-LN(2)/25)*BQ93+(1-EXP(-LN(2)/25))/(LN(2)/25)*Calculateur!BL94*Calculateur!BN94*VLOOKUP('Données projet'!$B$11,Paramètres!$A$1:$I$89,3,0)*0.475*44/12</f>
        <v>2.2633236243225445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11.548809448016996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39.093237481371943</v>
      </c>
      <c r="CE94" s="59">
        <f t="shared" si="94"/>
        <v>155.67391182400013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5.2364051202473627</v>
      </c>
      <c r="CL94" s="21">
        <f>EXP(-LN(2)/25)*CL93+(1-EXP(-LN(2)/25))/(LN(2)/25)*Calculateur!CG94*Calculateur!CI94*VLOOKUP('Données projet'!$B$12,Paramètres!$A$1:$I$89,3,0)*0.475*44/12</f>
        <v>1.2763661094540233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6.5127712297013858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438.46998905421867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108.34735194944619</v>
      </c>
      <c r="T95" s="59">
        <f t="shared" si="88"/>
        <v>301.54114161918221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9.7301947998391078</v>
      </c>
      <c r="AA95" s="21">
        <f>EXP(-LN(2)/25)*AA94+(1-EXP(-LN(2)/25))/(LN(2)/25)*Calculateur!V95*Calculateur!X95*VLOOKUP('Données projet'!$B$9,Paramètres!$A$1:$I$89,3,0)*0.475*44/12</f>
        <v>2.3530069907486233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12.083201790587731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120.41037315808563</v>
      </c>
      <c r="AO95" s="59">
        <f t="shared" si="90"/>
        <v>341.74572221981964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11.006851564357001</v>
      </c>
      <c r="AV95" s="21">
        <f>EXP(-LN(2)/25)*AV94+(1-EXP(-LN(2)/25))/(LN(2)/25)*Calculateur!AQ95*Calculateur!AS95*VLOOKUP('Données projet'!$B$10,Paramètres!$A$1:$I$89,3,0)*0.475*44/12</f>
        <v>2.661734858329122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13.668586422686124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101.11980571733682</v>
      </c>
      <c r="BJ95" s="59">
        <f t="shared" si="92"/>
        <v>281.76125756530553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9.1034031102789239</v>
      </c>
      <c r="BQ95" s="21">
        <f>EXP(-LN(2)/25)*BQ94+(1-EXP(-LN(2)/25))/(LN(2)/25)*Calculateur!BL95*Calculateur!BN95*VLOOKUP('Données projet'!$B$11,Paramètres!$A$1:$I$89,3,0)*0.475*44/12</f>
        <v>2.2014329207924281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11.304836031071352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39.093237481371943</v>
      </c>
      <c r="CE95" s="59">
        <f t="shared" si="94"/>
        <v>155.67391182400013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5.1337224097310648</v>
      </c>
      <c r="CL95" s="21">
        <f>EXP(-LN(2)/25)*CL94+(1-EXP(-LN(2)/25))/(LN(2)/25)*Calculateur!CG95*Calculateur!CI95*VLOOKUP('Données projet'!$B$12,Paramètres!$A$1:$I$89,3,0)*0.475*44/12</f>
        <v>1.2414638110698264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6.3751862208008916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440.39612095171111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108.34735194944619</v>
      </c>
      <c r="T96" s="59">
        <f t="shared" si="88"/>
        <v>301.54114161918221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9.5393916146470747</v>
      </c>
      <c r="AA96" s="21">
        <f>EXP(-LN(2)/25)*AA95+(1-EXP(-LN(2)/25))/(LN(2)/25)*Calculateur!V96*Calculateur!X96*VLOOKUP('Données projet'!$B$9,Paramètres!$A$1:$I$89,3,0)*0.475*44/12</f>
        <v>2.2886638908473422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11.828055505494417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120.41037315808563</v>
      </c>
      <c r="AO96" s="59">
        <f t="shared" si="90"/>
        <v>341.74572221981964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10.79101391869651</v>
      </c>
      <c r="AV96" s="21">
        <f>EXP(-LN(2)/25)*AV95+(1-EXP(-LN(2)/25))/(LN(2)/25)*Calculateur!AQ96*Calculateur!AS96*VLOOKUP('Données projet'!$B$10,Paramètres!$A$1:$I$89,3,0)*0.475*44/12</f>
        <v>2.5889495786535597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13.379963497350071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101.11980571733682</v>
      </c>
      <c r="BJ96" s="59">
        <f t="shared" si="92"/>
        <v>281.76125756530553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8.9248909278139852</v>
      </c>
      <c r="BQ96" s="21">
        <f>EXP(-LN(2)/25)*BQ95+(1-EXP(-LN(2)/25))/(LN(2)/25)*Calculateur!BL96*Calculateur!BN96*VLOOKUP('Données projet'!$B$11,Paramètres!$A$1:$I$89,3,0)*0.475*44/12</f>
        <v>2.1412346218050335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11.066125549619018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39.093237481371943</v>
      </c>
      <c r="CE96" s="59">
        <f t="shared" si="94"/>
        <v>155.67391182400013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5.0330532445377223</v>
      </c>
      <c r="CL96" s="21">
        <f>EXP(-LN(2)/25)*CL95+(1-EXP(-LN(2)/25))/(LN(2)/25)*Calculateur!CG96*Calculateur!CI96*VLOOKUP('Données projet'!$B$12,Paramètres!$A$1:$I$89,3,0)*0.475*44/12</f>
        <v>1.2075159178703776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6.2405691624081001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442.32178072394748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108.34735194944619</v>
      </c>
      <c r="T97" s="59">
        <f t="shared" si="88"/>
        <v>301.54114161918221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9.3523299635382067</v>
      </c>
      <c r="AA97" s="21">
        <f>EXP(-LN(2)/25)*AA96+(1-EXP(-LN(2)/25))/(LN(2)/25)*Calculateur!V97*Calculateur!X97*VLOOKUP('Données projet'!$B$9,Paramètres!$A$1:$I$89,3,0)*0.475*44/12</f>
        <v>2.2260802563965183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11.578410219934725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120.41037315808563</v>
      </c>
      <c r="AO97" s="59">
        <f t="shared" si="90"/>
        <v>341.74572221981964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10.579408717619456</v>
      </c>
      <c r="AV97" s="21">
        <f>EXP(-LN(2)/25)*AV96+(1-EXP(-LN(2)/25))/(LN(2)/25)*Calculateur!AQ97*Calculateur!AS97*VLOOKUP('Données projet'!$B$10,Paramètres!$A$1:$I$89,3,0)*0.475*44/12</f>
        <v>2.5181546162783368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13.097563333897792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101.11980571733682</v>
      </c>
      <c r="BJ97" s="59">
        <f t="shared" si="92"/>
        <v>281.76125756530553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8.7498792603655033</v>
      </c>
      <c r="BQ97" s="21">
        <f>EXP(-LN(2)/25)*BQ96+(1-EXP(-LN(2)/25))/(LN(2)/25)*Calculateur!BL97*Calculateur!BN97*VLOOKUP('Données projet'!$B$11,Paramètres!$A$1:$I$89,3,0)*0.475*44/12</f>
        <v>2.0826824484691402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10.832561708834643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39.093237481371943</v>
      </c>
      <c r="CE97" s="59">
        <f t="shared" si="94"/>
        <v>155.67391182400013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4.9343581402716934</v>
      </c>
      <c r="CL97" s="21">
        <f>EXP(-LN(2)/25)*CL96+(1-EXP(-LN(2)/25))/(LN(2)/25)*Calculateur!CG97*Calculateur!CI97*VLOOKUP('Données projet'!$B$12,Paramètres!$A$1:$I$89,3,0)*0.475*44/12</f>
        <v>1.1744963315957098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6.1088544718674029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444.24697397491065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108.34735194944619</v>
      </c>
      <c r="T98" s="59">
        <f t="shared" si="88"/>
        <v>301.54114161918221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9.1689364773112416</v>
      </c>
      <c r="AA98" s="21">
        <f>EXP(-LN(2)/25)*AA97+(1-EXP(-LN(2)/25))/(LN(2)/25)*Calculateur!V98*Calculateur!X98*VLOOKUP('Données projet'!$B$9,Paramètres!$A$1:$I$89,3,0)*0.475*44/12</f>
        <v>2.1652079747208828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11.334144452032124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120.41037315808563</v>
      </c>
      <c r="AO98" s="59">
        <f t="shared" si="90"/>
        <v>341.74572221981964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10.371952965469095</v>
      </c>
      <c r="AV98" s="21">
        <f>EXP(-LN(2)/25)*AV97+(1-EXP(-LN(2)/25))/(LN(2)/25)*Calculateur!AQ98*Calculateur!AS98*VLOOKUP('Données projet'!$B$10,Paramètres!$A$1:$I$89,3,0)*0.475*44/12</f>
        <v>2.4492955458722099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12.821248511341306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101.11980571733682</v>
      </c>
      <c r="BJ98" s="59">
        <f t="shared" si="92"/>
        <v>281.76125756530553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8.5782994649691098</v>
      </c>
      <c r="BQ98" s="21">
        <f>EXP(-LN(2)/25)*BQ97+(1-EXP(-LN(2)/25))/(LN(2)/25)*Calculateur!BL98*Calculateur!BN98*VLOOKUP('Données projet'!$B$11,Paramètres!$A$1:$I$89,3,0)*0.475*44/12</f>
        <v>2.0257313873922418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10.604030852361351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39.093237481371943</v>
      </c>
      <c r="CE98" s="59">
        <f t="shared" si="94"/>
        <v>155.67391182400013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4.8375983868022514</v>
      </c>
      <c r="CL98" s="21">
        <f>EXP(-LN(2)/25)*CL97+(1-EXP(-LN(2)/25))/(LN(2)/25)*Calculateur!CG98*Calculateur!CI98*VLOOKUP('Données projet'!$B$12,Paramètres!$A$1:$I$89,3,0)*0.475*44/12</f>
        <v>1.1423796676441473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5.9799780544463985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446.17170618380828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108.34735194944619</v>
      </c>
      <c r="T99" s="59">
        <f t="shared" si="88"/>
        <v>301.54114161918221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8.9891392254902058</v>
      </c>
      <c r="AA99" s="21">
        <f>EXP(-LN(2)/25)*AA98+(1-EXP(-LN(2)/25))/(LN(2)/25)*Calculateur!V99*Calculateur!X99*VLOOKUP('Données projet'!$B$9,Paramètres!$A$1:$I$89,3,0)*0.475*44/12</f>
        <v>2.1060002487888014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11.095139474279007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120.41037315808563</v>
      </c>
      <c r="AO99" s="59">
        <f t="shared" si="90"/>
        <v>341.74572221981964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10.168565294082889</v>
      </c>
      <c r="AV99" s="21">
        <f>EXP(-LN(2)/25)*AV98+(1-EXP(-LN(2)/25))/(LN(2)/25)*Calculateur!AQ99*Calculateur!AS99*VLOOKUP('Données projet'!$B$10,Paramètres!$A$1:$I$89,3,0)*0.475*44/12</f>
        <v>2.3823194303674793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12.550884724450368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101.11980571733682</v>
      </c>
      <c r="BJ99" s="59">
        <f t="shared" si="92"/>
        <v>281.76125756530553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8.4100842447070985</v>
      </c>
      <c r="BQ99" s="21">
        <f>EXP(-LN(2)/25)*BQ98+(1-EXP(-LN(2)/25))/(LN(2)/25)*Calculateur!BL99*Calculateur!BN99*VLOOKUP('Données projet'!$B$11,Paramètres!$A$1:$I$89,3,0)*0.475*44/12</f>
        <v>1.9703376560754171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10.380421900782515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39.093237481371943</v>
      </c>
      <c r="CE99" s="59">
        <f t="shared" si="94"/>
        <v>155.67391182400013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4.7427360330807238</v>
      </c>
      <c r="CL99" s="21">
        <f>EXP(-LN(2)/25)*CL98+(1-EXP(-LN(2)/25))/(LN(2)/25)*Calculateur!CG99*Calculateur!CI99*VLOOKUP('Données projet'!$B$12,Paramètres!$A$1:$I$89,3,0)*0.475*44/12</f>
        <v>1.1111412355572823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5.8538772686380058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448.09598270912102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108.34735194944619</v>
      </c>
      <c r="T100" s="59">
        <f t="shared" si="88"/>
        <v>301.54114161918221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8.8128676881118864</v>
      </c>
      <c r="AA100" s="21">
        <f>EXP(-LN(2)/25)*AA99+(1-EXP(-LN(2)/25))/(LN(2)/25)*Calculateur!V100*Calculateur!X100*VLOOKUP('Données projet'!$B$9,Paramètres!$A$1:$I$89,3,0)*0.475*44/12</f>
        <v>2.0484115612359317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10.861279249347819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120.41037315808563</v>
      </c>
      <c r="AO100" s="59">
        <f t="shared" si="90"/>
        <v>341.74572221981964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9.9691659308783347</v>
      </c>
      <c r="AV100" s="21">
        <f>EXP(-LN(2)/25)*AV99+(1-EXP(-LN(2)/25))/(LN(2)/25)*Calculateur!AQ100*Calculateur!AS100*VLOOKUP('Données projet'!$B$10,Paramètres!$A$1:$I$89,3,0)*0.475*44/12</f>
        <v>2.3171747802633464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12.286340711141682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101.11980571733682</v>
      </c>
      <c r="BJ100" s="59">
        <f t="shared" si="92"/>
        <v>281.76125756530553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8.2451676223132715</v>
      </c>
      <c r="BQ100" s="21">
        <f>EXP(-LN(2)/25)*BQ99+(1-EXP(-LN(2)/25))/(LN(2)/25)*Calculateur!BL100*Calculateur!BN100*VLOOKUP('Données projet'!$B$11,Paramètres!$A$1:$I$89,3,0)*0.475*44/12</f>
        <v>1.9164586692544807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10.161626291567753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39.093237481371943</v>
      </c>
      <c r="CE100" s="59">
        <f t="shared" si="94"/>
        <v>155.67391182400013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4.6497338722553527</v>
      </c>
      <c r="CL100" s="21">
        <f>EXP(-LN(2)/25)*CL99+(1-EXP(-LN(2)/25))/(LN(2)/25)*Calculateur!CG100*Calculateur!CI100*VLOOKUP('Données projet'!$B$12,Paramètres!$A$1:$I$89,3,0)*0.475*44/12</f>
        <v>1.0807570200385903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5.7304908922939433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450.01980879247901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108.34735194944619</v>
      </c>
      <c r="T101" s="59">
        <f t="shared" si="88"/>
        <v>301.54114161918221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8.640052728066534</v>
      </c>
      <c r="AA101" s="21">
        <f>EXP(-LN(2)/25)*AA100+(1-EXP(-LN(2)/25))/(LN(2)/25)*Calculateur!V101*Calculateur!X101*VLOOKUP('Données projet'!$B$9,Paramètres!$A$1:$I$89,3,0)*0.475*44/12</f>
        <v>1.9923976393726528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10.632450367439187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120.41037315808563</v>
      </c>
      <c r="AO101" s="59">
        <f t="shared" si="90"/>
        <v>341.74572221981964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9.7736766675646205</v>
      </c>
      <c r="AV101" s="21">
        <f>EXP(-LN(2)/25)*AV100+(1-EXP(-LN(2)/25))/(LN(2)/25)*Calculateur!AQ101*Calculateur!AS101*VLOOKUP('Données projet'!$B$10,Paramètres!$A$1:$I$89,3,0)*0.475*44/12</f>
        <v>2.2538115140421193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12.02748818160674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101.11980571733682</v>
      </c>
      <c r="BJ101" s="59">
        <f t="shared" si="92"/>
        <v>281.76125756530553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8.0834849142953793</v>
      </c>
      <c r="BQ101" s="21">
        <f>EXP(-LN(2)/25)*BQ100+(1-EXP(-LN(2)/25))/(LN(2)/25)*Calculateur!BL101*Calculateur!BN101*VLOOKUP('Données projet'!$B$11,Paramètres!$A$1:$I$89,3,0)*0.475*44/12</f>
        <v>1.8640530061615357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9.9475379204569148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39.093237481371943</v>
      </c>
      <c r="CE101" s="59">
        <f t="shared" si="94"/>
        <v>155.67391182400013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4.5585554270780495</v>
      </c>
      <c r="CL101" s="21">
        <f>EXP(-LN(2)/25)*CL100+(1-EXP(-LN(2)/25))/(LN(2)/25)*Calculateur!CG101*Calculateur!CI101*VLOOKUP('Données projet'!$B$12,Paramètres!$A$1:$I$89,3,0)*0.475*44/12</f>
        <v>1.0512036624910934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5.6097590895691427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451.94318956237618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108.34735194944619</v>
      </c>
      <c r="T102" s="59">
        <f t="shared" si="88"/>
        <v>301.54114161918221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8.4706265639809537</v>
      </c>
      <c r="AA102" s="21">
        <f>EXP(-LN(2)/25)*AA101+(1-EXP(-LN(2)/25))/(LN(2)/25)*Calculateur!V102*Calculateur!X102*VLOOKUP('Données projet'!$B$9,Paramètres!$A$1:$I$89,3,0)*0.475*44/12</f>
        <v>1.9379154211483693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10.408541985129323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120.41037315808563</v>
      </c>
      <c r="AO102" s="59">
        <f t="shared" si="90"/>
        <v>341.74572221981964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9.58202082946781</v>
      </c>
      <c r="AV102" s="21">
        <f>EXP(-LN(2)/25)*AV101+(1-EXP(-LN(2)/25))/(LN(2)/25)*Calculateur!AQ102*Calculateur!AS102*VLOOKUP('Données projet'!$B$10,Paramètres!$A$1:$I$89,3,0)*0.475*44/12</f>
        <v>2.192180919667841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11.774201749135651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101.11980571733682</v>
      </c>
      <c r="BJ102" s="59">
        <f t="shared" si="92"/>
        <v>281.76125756530553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7.9249727055650041</v>
      </c>
      <c r="BQ102" s="21">
        <f>EXP(-LN(2)/25)*BQ101+(1-EXP(-LN(2)/25))/(LN(2)/25)*Calculateur!BL102*Calculateur!BN102*VLOOKUP('Données projet'!$B$11,Paramètres!$A$1:$I$89,3,0)*0.475*44/12</f>
        <v>1.8130803786817613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9.738053084246765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39.093237481371943</v>
      </c>
      <c r="CE102" s="59">
        <f t="shared" si="94"/>
        <v>155.67391182400013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4.4691649355973135</v>
      </c>
      <c r="CL102" s="21">
        <f>EXP(-LN(2)/25)*CL101+(1-EXP(-LN(2)/25))/(LN(2)/25)*Calculateur!CG102*Calculateur!CI102*VLOOKUP('Données projet'!$B$12,Paramètres!$A$1:$I$89,3,0)*0.475*44/12</f>
        <v>1.0224584430598764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5.4916233786571897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453.86613003772942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108.34735194944619</v>
      </c>
      <c r="T103" s="59">
        <f t="shared" si="88"/>
        <v>301.54114161918221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8.3045227436333349</v>
      </c>
      <c r="AA103" s="21">
        <f>EXP(-LN(2)/25)*AA102+(1-EXP(-LN(2)/25))/(LN(2)/25)*Calculateur!V103*Calculateur!X103*VLOOKUP('Données projet'!$B$9,Paramètres!$A$1:$I$89,3,0)*0.475*44/12</f>
        <v>1.8849230220465243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10.18944576567986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120.41037315808563</v>
      </c>
      <c r="AO103" s="59">
        <f t="shared" si="90"/>
        <v>341.74572221981964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9.3941232454575605</v>
      </c>
      <c r="AV103" s="21">
        <f>EXP(-LN(2)/25)*AV102+(1-EXP(-LN(2)/25))/(LN(2)/25)*Calculateur!AQ103*Calculateur!AS103*VLOOKUP('Données projet'!$B$10,Paramètres!$A$1:$I$89,3,0)*0.475*44/12</f>
        <v>2.1322356171377397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11.5263588625953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101.11980571733682</v>
      </c>
      <c r="BJ103" s="59">
        <f t="shared" si="92"/>
        <v>281.76125756530553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7.7695688245649306</v>
      </c>
      <c r="BQ103" s="21">
        <f>EXP(-LN(2)/25)*BQ102+(1-EXP(-LN(2)/25))/(LN(2)/25)*Calculateur!BL103*Calculateur!BN103*VLOOKUP('Données projet'!$B$11,Paramètres!$A$1:$I$89,3,0)*0.475*44/12</f>
        <v>1.7635016003809554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9.5330704249458869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39.093237481371943</v>
      </c>
      <c r="CE103" s="59">
        <f t="shared" si="94"/>
        <v>155.67391182400013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4.3815273371316987</v>
      </c>
      <c r="CL103" s="21">
        <f>EXP(-LN(2)/25)*CL102+(1-EXP(-LN(2)/25))/(LN(2)/25)*Calculateur!CG103*Calculateur!CI103*VLOOKUP('Données projet'!$B$12,Paramètres!$A$1:$I$89,3,0)*0.475*44/12</f>
        <v>0.9944992631656514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5.37602660029735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455.78863513129187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108.34735194944619</v>
      </c>
      <c r="T104" s="59">
        <f t="shared" si="88"/>
        <v>301.54114161918221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8.1416761178894053</v>
      </c>
      <c r="AA104" s="21">
        <f>EXP(-LN(2)/25)*AA103+(1-EXP(-LN(2)/25))/(LN(2)/25)*Calculateur!V104*Calculateur!X104*VLOOKUP('Données projet'!$B$9,Paramètres!$A$1:$I$89,3,0)*0.475*44/12</f>
        <v>1.8333797028848684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9.9750558207742728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120.41037315808563</v>
      </c>
      <c r="AO104" s="59">
        <f t="shared" si="90"/>
        <v>341.74572221981964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9.2099102184635413</v>
      </c>
      <c r="AV104" s="21">
        <f>EXP(-LN(2)/25)*AV103+(1-EXP(-LN(2)/25))/(LN(2)/25)*Calculateur!AQ104*Calculateur!AS104*VLOOKUP('Données projet'!$B$10,Paramètres!$A$1:$I$89,3,0)*0.475*44/12</f>
        <v>2.0739295220577105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11.283839740521252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101.11980571733682</v>
      </c>
      <c r="BJ104" s="59">
        <f t="shared" si="92"/>
        <v>281.76125756530553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7.6172123188842606</v>
      </c>
      <c r="BQ104" s="21">
        <f>EXP(-LN(2)/25)*BQ103+(1-EXP(-LN(2)/25))/(LN(2)/25)*Calculateur!BL104*Calculateur!BN104*VLOOKUP('Données projet'!$B$11,Paramètres!$A$1:$I$89,3,0)*0.475*44/12</f>
        <v>1.7152785563800195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9.3324908752642806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39.093237481371943</v>
      </c>
      <c r="CE104" s="59">
        <f t="shared" si="94"/>
        <v>155.67391182400013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4.2956082585183371</v>
      </c>
      <c r="CL104" s="21">
        <f>EXP(-LN(2)/25)*CL103+(1-EXP(-LN(2)/25))/(LN(2)/25)*Calculateur!CG104*Calculateur!CI104*VLOOKUP('Données projet'!$B$12,Paramètres!$A$1:$I$89,3,0)*0.475*44/12</f>
        <v>0.96730462851594334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5.2629128870342807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457.71070965292688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108.34735194944619</v>
      </c>
      <c r="T105" s="59">
        <f t="shared" si="88"/>
        <v>301.54114161918221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7.9820228151496808</v>
      </c>
      <c r="AA105" s="21">
        <f>EXP(-LN(2)/25)*AA104+(1-EXP(-LN(2)/25))/(LN(2)/25)*Calculateur!V105*Calculateur!X105*VLOOKUP('Données projet'!$B$9,Paramètres!$A$1:$I$89,3,0)*0.475*44/12</f>
        <v>1.7832458384962333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9.765268653645915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120.41037315808563</v>
      </c>
      <c r="AO105" s="59">
        <f t="shared" si="90"/>
        <v>341.74572221981964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9.0293094965700238</v>
      </c>
      <c r="AV105" s="21">
        <f>EXP(-LN(2)/25)*AV104+(1-EXP(-LN(2)/25))/(LN(2)/25)*Calculateur!AQ105*Calculateur!AS105*VLOOKUP('Données projet'!$B$10,Paramètres!$A$1:$I$89,3,0)*0.475*44/12</f>
        <v>2.017217810213829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11.046527306783853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101.11980571733682</v>
      </c>
      <c r="BJ105" s="59">
        <f t="shared" si="92"/>
        <v>281.76125756530553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7.4678434313516968</v>
      </c>
      <c r="BQ105" s="21">
        <f>EXP(-LN(2)/25)*BQ104+(1-EXP(-LN(2)/25))/(LN(2)/25)*Calculateur!BL105*Calculateur!BN105*VLOOKUP('Données projet'!$B$11,Paramètres!$A$1:$I$89,3,0)*0.475*44/12</f>
        <v>1.668374174053229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9.1362176054049264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39.093237481371943</v>
      </c>
      <c r="CE105" s="59">
        <f t="shared" si="94"/>
        <v>155.67391182400013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4.2113740006311202</v>
      </c>
      <c r="CL105" s="21">
        <f>EXP(-LN(2)/25)*CL104+(1-EXP(-LN(2)/25))/(LN(2)/25)*Calculateur!CG105*Calculateur!CI105*VLOOKUP('Données projet'!$B$12,Paramètres!$A$1:$I$89,3,0)*0.475*44/12</f>
        <v>0.94085363258083521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5.1522276332119556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459.63235831274994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108.34735194944619</v>
      </c>
      <c r="T106" s="59">
        <f t="shared" si="88"/>
        <v>301.54114161918221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7.8255002162977831</v>
      </c>
      <c r="AA106" s="21">
        <f>EXP(-LN(2)/25)*AA105+(1-EXP(-LN(2)/25))/(LN(2)/25)*Calculateur!V106*Calculateur!X106*VLOOKUP('Données projet'!$B$9,Paramètres!$A$1:$I$89,3,0)*0.475*44/12</f>
        <v>1.7344828872657307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9.5599831035635141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120.41037315808563</v>
      </c>
      <c r="AO106" s="59">
        <f t="shared" si="90"/>
        <v>341.74572221981964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8.8522502446772737</v>
      </c>
      <c r="AV106" s="21">
        <f>EXP(-LN(2)/25)*AV105+(1-EXP(-LN(2)/25))/(LN(2)/25)*Calculateur!AQ106*Calculateur!AS106*VLOOKUP('Données projet'!$B$10,Paramètres!$A$1:$I$89,3,0)*0.475*44/12</f>
        <v>1.9620568831126575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10.814307127789931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101.11980571733682</v>
      </c>
      <c r="BJ106" s="59">
        <f t="shared" si="92"/>
        <v>281.76125756530553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7.3214035765976204</v>
      </c>
      <c r="BQ106" s="21">
        <f>EXP(-LN(2)/25)*BQ105+(1-EXP(-LN(2)/25))/(LN(2)/25)*Calculateur!BL106*Calculateur!BN106*VLOOKUP('Données projet'!$B$11,Paramètres!$A$1:$I$89,3,0)*0.475*44/12</f>
        <v>1.6227523945277587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8.9441559711253795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39.093237481371943</v>
      </c>
      <c r="CE106" s="59">
        <f t="shared" si="94"/>
        <v>155.67391182400013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4.1287915251632477</v>
      </c>
      <c r="CL106" s="21">
        <f>EXP(-LN(2)/25)*CL105+(1-EXP(-LN(2)/25))/(LN(2)/25)*Calculateur!CG106*Calculateur!CI106*VLOOKUP('Données projet'!$B$12,Paramètres!$A$1:$I$89,3,0)*0.475*44/12</f>
        <v>0.91512594052057006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5.0439174656838173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461.55358572414536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108.34735194944619</v>
      </c>
      <c r="T107" s="59">
        <f t="shared" si="88"/>
        <v>301.54114161918221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7.6720469301400129</v>
      </c>
      <c r="AA107" s="21">
        <f>EXP(-LN(2)/25)*AA106+(1-EXP(-LN(2)/25))/(LN(2)/25)*Calculateur!V107*Calculateur!X107*VLOOKUP('Données projet'!$B$9,Paramètres!$A$1:$I$89,3,0)*0.475*44/12</f>
        <v>1.6870533615009584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9.3591002916409707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120.41037315808563</v>
      </c>
      <c r="AO107" s="59">
        <f t="shared" si="90"/>
        <v>341.74572221981964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8.6786630167186605</v>
      </c>
      <c r="AV107" s="21">
        <f>EXP(-LN(2)/25)*AV106+(1-EXP(-LN(2)/25))/(LN(2)/25)*Calculateur!AQ107*Calculateur!AS107*VLOOKUP('Données projet'!$B$10,Paramètres!$A$1:$I$89,3,0)*0.475*44/12</f>
        <v>1.9084043344638546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10.587067351182515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101.11980571733682</v>
      </c>
      <c r="BJ107" s="59">
        <f t="shared" si="92"/>
        <v>281.76125756530553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7.1778353180757799</v>
      </c>
      <c r="BQ107" s="21">
        <f>EXP(-LN(2)/25)*BQ106+(1-EXP(-LN(2)/25))/(LN(2)/25)*Calculateur!BL107*Calculateur!BN107*VLOOKUP('Données projet'!$B$11,Paramètres!$A$1:$I$89,3,0)*0.475*44/12</f>
        <v>1.5783781449625576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8.7562134630383373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39.093237481371943</v>
      </c>
      <c r="CE107" s="59">
        <f t="shared" si="94"/>
        <v>155.67391182400013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4.0478284416689636</v>
      </c>
      <c r="CL107" s="21">
        <f>EXP(-LN(2)/25)*CL106+(1-EXP(-LN(2)/25))/(LN(2)/25)*Calculateur!CG107*Calculateur!CI107*VLOOKUP('Données projet'!$B$12,Paramètres!$A$1:$I$89,3,0)*0.475*44/12</f>
        <v>0.89010177355265341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4.9379302152216171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463.47439640666329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108.34735194944619</v>
      </c>
      <c r="T108" s="59">
        <f t="shared" si="88"/>
        <v>301.54114161918221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7.5216027693265337</v>
      </c>
      <c r="AA108" s="21">
        <f>EXP(-LN(2)/25)*AA107+(1-EXP(-LN(2)/25))/(LN(2)/25)*Calculateur!V108*Calculateur!X108*VLOOKUP('Données projet'!$B$9,Paramètres!$A$1:$I$89,3,0)*0.475*44/12</f>
        <v>1.6409207986124343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9.1625235679389689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120.41037315808563</v>
      </c>
      <c r="AO108" s="59">
        <f t="shared" si="90"/>
        <v>341.74572221981964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8.5084797284225626</v>
      </c>
      <c r="AV108" s="21">
        <f>EXP(-LN(2)/25)*AV107+(1-EXP(-LN(2)/25))/(LN(2)/25)*Calculateur!AQ108*Calculateur!AS108*VLOOKUP('Données projet'!$B$10,Paramètres!$A$1:$I$89,3,0)*0.475*44/12</f>
        <v>1.8562189175793182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10.36469864600188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101.11980571733682</v>
      </c>
      <c r="BJ108" s="59">
        <f t="shared" si="92"/>
        <v>281.76125756530553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7.0370823455355618</v>
      </c>
      <c r="BQ108" s="21">
        <f>EXP(-LN(2)/25)*BQ107+(1-EXP(-LN(2)/25))/(LN(2)/25)*Calculateur!BL108*Calculateur!BN108*VLOOKUP('Données projet'!$B$11,Paramètres!$A$1:$I$89,3,0)*0.475*44/12</f>
        <v>1.5352173115852572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8.5722996571208192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39.093237481371943</v>
      </c>
      <c r="CE108" s="59">
        <f t="shared" si="94"/>
        <v>155.67391182400013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3.9684529948593981</v>
      </c>
      <c r="CL108" s="21">
        <f>EXP(-LN(2)/25)*CL107+(1-EXP(-LN(2)/25))/(LN(2)/25)*Calculateur!CG108*Calculateur!CI108*VLOOKUP('Données projet'!$B$12,Paramètres!$A$1:$I$89,3,0)*0.475*44/12</f>
        <v>0.86576189374643819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4.8342148886058363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465.39479478880332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108.34735194944619</v>
      </c>
      <c r="T109" s="59">
        <f t="shared" si="88"/>
        <v>301.54114161918221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7.3741087267447298</v>
      </c>
      <c r="AA109" s="21">
        <f>EXP(-LN(2)/25)*AA108+(1-EXP(-LN(2)/25))/(LN(2)/25)*Calculateur!V109*Calculateur!X109*VLOOKUP('Données projet'!$B$9,Paramètres!$A$1:$I$89,3,0)*0.475*44/12</f>
        <v>1.5960497330821029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8.9701584598268322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120.41037315808563</v>
      </c>
      <c r="AO109" s="59">
        <f t="shared" si="90"/>
        <v>341.74572221981964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8.3416336306083938</v>
      </c>
      <c r="AV109" s="21">
        <f>EXP(-LN(2)/25)*AV108+(1-EXP(-LN(2)/25))/(LN(2)/25)*Calculateur!AQ109*Calculateur!AS109*VLOOKUP('Données projet'!$B$10,Paramètres!$A$1:$I$89,3,0)*0.475*44/12</f>
        <v>1.8054605136638013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10.147094144272195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101.11980571733682</v>
      </c>
      <c r="BJ109" s="59">
        <f t="shared" si="92"/>
        <v>281.76125756530553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6.8990894529360212</v>
      </c>
      <c r="BQ109" s="21">
        <f>EXP(-LN(2)/25)*BQ108+(1-EXP(-LN(2)/25))/(LN(2)/25)*Calculateur!BL109*Calculateur!BN109*VLOOKUP('Données projet'!$B$11,Paramètres!$A$1:$I$89,3,0)*0.475*44/12</f>
        <v>1.4932367134663886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8.3923261664024089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39.093237481371943</v>
      </c>
      <c r="CE109" s="59">
        <f t="shared" si="94"/>
        <v>155.67391182400013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3.8906340521475258</v>
      </c>
      <c r="CL109" s="21">
        <f>EXP(-LN(2)/25)*CL108+(1-EXP(-LN(2)/25))/(LN(2)/25)*Calculateur!CG109*Calculateur!CI109*VLOOKUP('Données projet'!$B$12,Paramètres!$A$1:$I$89,3,0)*0.475*44/12</f>
        <v>0.84208758923350258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4.732721641381028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467.3147852106901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108.34735194944619</v>
      </c>
      <c r="T110" s="59">
        <f t="shared" si="88"/>
        <v>301.54114161918221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7.2295069523754716</v>
      </c>
      <c r="AA110" s="21">
        <f>EXP(-LN(2)/25)*AA109+(1-EXP(-LN(2)/25))/(LN(2)/25)*Calculateur!V110*Calculateur!X110*VLOOKUP('Données projet'!$B$9,Paramètres!$A$1:$I$89,3,0)*0.475*44/12</f>
        <v>1.5524056691983652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8.7819126215738361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120.41037315808563</v>
      </c>
      <c r="AO110" s="59">
        <f t="shared" si="90"/>
        <v>341.74572221981964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8.1780592830062897</v>
      </c>
      <c r="AV110" s="21">
        <f>EXP(-LN(2)/25)*AV109+(1-EXP(-LN(2)/25))/(LN(2)/25)*Calculateur!AQ110*Calculateur!AS110*VLOOKUP('Données projet'!$B$10,Paramètres!$A$1:$I$89,3,0)*0.475*44/12</f>
        <v>1.7560901009726226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9.9341493839789123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101.11980571733682</v>
      </c>
      <c r="BJ110" s="59">
        <f t="shared" si="92"/>
        <v>281.76125756530553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6.763802516793004</v>
      </c>
      <c r="BQ110" s="21">
        <f>EXP(-LN(2)/25)*BQ109+(1-EXP(-LN(2)/25))/(LN(2)/25)*Calculateur!BL110*Calculateur!BN110*VLOOKUP('Données projet'!$B$11,Paramètres!$A$1:$I$89,3,0)*0.475*44/12</f>
        <v>1.4524040770107443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8.216206593803749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39.093237481371943</v>
      </c>
      <c r="CE110" s="59">
        <f t="shared" si="94"/>
        <v>155.67391182400013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3.814341091437365</v>
      </c>
      <c r="CL110" s="21">
        <f>EXP(-LN(2)/25)*CL109+(1-EXP(-LN(2)/25))/(LN(2)/25)*Calculateur!CG110*Calculateur!CI110*VLOOKUP('Données projet'!$B$12,Paramètres!$A$1:$I$89,3,0)*0.475*44/12</f>
        <v>0.8190606598224508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4.6334017512598162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469.23437192664602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108.34735194944619</v>
      </c>
      <c r="T111" s="59">
        <f t="shared" si="88"/>
        <v>301.54114161918221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7.0877407306032216</v>
      </c>
      <c r="AA111" s="21">
        <f>EXP(-LN(2)/25)*AA110+(1-EXP(-LN(2)/25))/(LN(2)/25)*Calculateur!V111*Calculateur!X111*VLOOKUP('Données projet'!$B$9,Paramètres!$A$1:$I$89,3,0)*0.475*44/12</f>
        <v>1.5099550545366698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8.5976957851398907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120.41037315808563</v>
      </c>
      <c r="AO111" s="59">
        <f t="shared" si="90"/>
        <v>341.74572221981964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8.0176925285901621</v>
      </c>
      <c r="AV111" s="21">
        <f>EXP(-LN(2)/25)*AV110+(1-EXP(-LN(2)/25))/(LN(2)/25)*Calculateur!AQ111*Calculateur!AS111*VLOOKUP('Données projet'!$B$10,Paramètres!$A$1:$I$89,3,0)*0.475*44/12</f>
        <v>1.7080697248127614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9.7257622534029231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101.11980571733682</v>
      </c>
      <c r="BJ111" s="59">
        <f t="shared" si="92"/>
        <v>281.76125756530553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6.6311684749508677</v>
      </c>
      <c r="BQ111" s="21">
        <f>EXP(-LN(2)/25)*BQ110+(1-EXP(-LN(2)/25))/(LN(2)/25)*Calculateur!BL111*Calculateur!BN111*VLOOKUP('Données projet'!$B$11,Paramètres!$A$1:$I$89,3,0)*0.475*44/12</f>
        <v>1.4126880111462745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8.0438564860971429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39.093237481371943</v>
      </c>
      <c r="CE111" s="59">
        <f t="shared" si="94"/>
        <v>155.67391182400013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3.7395441891526193</v>
      </c>
      <c r="CL111" s="21">
        <f>EXP(-LN(2)/25)*CL110+(1-EXP(-LN(2)/25))/(LN(2)/25)*Calculateur!CG111*Calculateur!CI111*VLOOKUP('Données projet'!$B$12,Paramètres!$A$1:$I$89,3,0)*0.475*44/12</f>
        <v>0.79666340300707772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4.5362075921596974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471.15355910766601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108.34735194944619</v>
      </c>
      <c r="T112" s="59">
        <f t="shared" si="88"/>
        <v>301.54114161918221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6.9487544579710683</v>
      </c>
      <c r="AA112" s="21">
        <f>EXP(-LN(2)/25)*AA111+(1-EXP(-LN(2)/25))/(LN(2)/25)*Calculateur!V112*Calculateur!X112*VLOOKUP('Données projet'!$B$9,Paramètres!$A$1:$I$89,3,0)*0.475*44/12</f>
        <v>1.4686652541652794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8.417419712136347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120.41037315808563</v>
      </c>
      <c r="AO112" s="59">
        <f t="shared" si="90"/>
        <v>341.74572221981964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7.8604704684140732</v>
      </c>
      <c r="AV112" s="21">
        <f>EXP(-LN(2)/25)*AV111+(1-EXP(-LN(2)/25))/(LN(2)/25)*Calculateur!AQ112*Calculateur!AS112*VLOOKUP('Données projet'!$B$10,Paramètres!$A$1:$I$89,3,0)*0.475*44/12</f>
        <v>1.6613624683642736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9.5218329367783472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101.11980571733682</v>
      </c>
      <c r="BJ112" s="59">
        <f t="shared" si="92"/>
        <v>281.76125756530553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6.5011353057704788</v>
      </c>
      <c r="BQ112" s="21">
        <f>EXP(-LN(2)/25)*BQ111+(1-EXP(-LN(2)/25))/(LN(2)/25)*Calculateur!BL112*Calculateur!BN112*VLOOKUP('Données projet'!$B$11,Paramètres!$A$1:$I$89,3,0)*0.475*44/12</f>
        <v>1.3740579831914459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7.8751932889619249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39.093237481371943</v>
      </c>
      <c r="CE112" s="59">
        <f t="shared" si="94"/>
        <v>155.67391182400013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3.6662140085000718</v>
      </c>
      <c r="CL112" s="21">
        <f>EXP(-LN(2)/25)*CL111+(1-EXP(-LN(2)/25))/(LN(2)/25)*Calculateur!CG112*Calculateur!CI112*VLOOKUP('Données projet'!$B$12,Paramètres!$A$1:$I$89,3,0)*0.475*44/12</f>
        <v>0.77487860035714162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4.4410926088572138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473.0723508437984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108.34735194944619</v>
      </c>
      <c r="T113" s="59">
        <f t="shared" si="88"/>
        <v>301.54114161918221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6.8124936213719751</v>
      </c>
      <c r="AA113" s="21">
        <f>EXP(-LN(2)/25)*AA112+(1-EXP(-LN(2)/25))/(LN(2)/25)*Calculateur!V113*Calculateur!X113*VLOOKUP('Données projet'!$B$9,Paramètres!$A$1:$I$89,3,0)*0.475*44/12</f>
        <v>1.4285045255563809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8.2409981469283551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120.41037315808563</v>
      </c>
      <c r="AO113" s="59">
        <f t="shared" si="90"/>
        <v>341.74572221981964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7.7063314369420501</v>
      </c>
      <c r="AV113" s="21">
        <f>EXP(-LN(2)/25)*AV112+(1-EXP(-LN(2)/25))/(LN(2)/25)*Calculateur!AQ113*Calculateur!AS113*VLOOKUP('Données projet'!$B$10,Paramètres!$A$1:$I$89,3,0)*0.475*44/12</f>
        <v>1.6159324242995974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9.3222638612416482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101.11980571733682</v>
      </c>
      <c r="BJ113" s="59">
        <f t="shared" si="92"/>
        <v>281.76125756530553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6.3736520077253154</v>
      </c>
      <c r="BQ113" s="21">
        <f>EXP(-LN(2)/25)*BQ112+(1-EXP(-LN(2)/25))/(LN(2)/25)*Calculateur!BL113*Calculateur!BN113*VLOOKUP('Données projet'!$B$11,Paramètres!$A$1:$I$89,3,0)*0.475*44/12</f>
        <v>1.3364842953825069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7.7101363031078218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39.093237481371943</v>
      </c>
      <c r="CE113" s="59">
        <f t="shared" si="94"/>
        <v>155.67391182400013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3.5943217879631271</v>
      </c>
      <c r="CL113" s="21">
        <f>EXP(-LN(2)/25)*CL112+(1-EXP(-LN(2)/25))/(LN(2)/25)*Calculateur!CG113*Calculateur!CI113*VLOOKUP('Données projet'!$B$12,Paramètres!$A$1:$I$89,3,0)*0.475*44/12</f>
        <v>0.75368950428128101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4.3480112922444079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474.99075114643767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108.34735194944619</v>
      </c>
      <c r="T114" s="59">
        <f t="shared" si="88"/>
        <v>301.54114161918221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6.6789047766676868</v>
      </c>
      <c r="AA114" s="21">
        <f>EXP(-LN(2)/25)*AA113+(1-EXP(-LN(2)/25))/(LN(2)/25)*Calculateur!V114*Calculateur!X114*VLOOKUP('Données projet'!$B$9,Paramètres!$A$1:$I$89,3,0)*0.475*44/12</f>
        <v>1.3894419941832534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8.0683467708509404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120.41037315808563</v>
      </c>
      <c r="AO114" s="59">
        <f t="shared" si="90"/>
        <v>341.74572221981964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7.5552149778616675</v>
      </c>
      <c r="AV114" s="21">
        <f>EXP(-LN(2)/25)*AV113+(1-EXP(-LN(2)/25))/(LN(2)/25)*Calculateur!AQ114*Calculateur!AS114*VLOOKUP('Données projet'!$B$10,Paramètres!$A$1:$I$89,3,0)*0.475*44/12</f>
        <v>1.5717446671789319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9.1269596450405999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101.11980571733682</v>
      </c>
      <c r="BJ114" s="59">
        <f t="shared" si="92"/>
        <v>281.76125756530553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6.2486685793976839</v>
      </c>
      <c r="BQ114" s="21">
        <f>EXP(-LN(2)/25)*BQ113+(1-EXP(-LN(2)/25))/(LN(2)/25)*Calculateur!BL114*Calculateur!BN114*VLOOKUP('Données projet'!$B$11,Paramètres!$A$1:$I$89,3,0)*0.475*44/12</f>
        <v>1.2999380620426177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7.5486066414403012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39.093237481371943</v>
      </c>
      <c r="CE114" s="59">
        <f t="shared" si="94"/>
        <v>155.67391182400013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3.5238393300209871</v>
      </c>
      <c r="CL114" s="21">
        <f>EXP(-LN(2)/25)*CL113+(1-EXP(-LN(2)/25))/(LN(2)/25)*Calculateur!CG114*Calculateur!CI114*VLOOKUP('Données projet'!$B$12,Paramètres!$A$1:$I$89,3,0)*0.475*44/12</f>
        <v>0.73307982515190095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4.2569191551728878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476.90876395053112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108.34735194944619</v>
      </c>
      <c r="T115" s="59">
        <f t="shared" si="88"/>
        <v>301.54114161918221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6.5479355277269002</v>
      </c>
      <c r="AA115" s="21">
        <f>EXP(-LN(2)/25)*AA114+(1-EXP(-LN(2)/25))/(LN(2)/25)*Calculateur!V115*Calculateur!X115*VLOOKUP('Données projet'!$B$9,Paramètres!$A$1:$I$89,3,0)*0.475*44/12</f>
        <v>1.3514476297847335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7.8993831575116342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120.41037315808563</v>
      </c>
      <c r="AO115" s="59">
        <f t="shared" si="90"/>
        <v>341.74572221981964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7.4070618203719123</v>
      </c>
      <c r="AV115" s="21">
        <f>EXP(-LN(2)/25)*AV114+(1-EXP(-LN(2)/25))/(LN(2)/25)*Calculateur!AQ115*Calculateur!AS115*VLOOKUP('Données projet'!$B$10,Paramètres!$A$1:$I$89,3,0)*0.475*44/12</f>
        <v>1.5287652266004643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8.935827046972376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101.11980571733682</v>
      </c>
      <c r="BJ115" s="59">
        <f t="shared" si="92"/>
        <v>281.76125756530553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6.1261359998671931</v>
      </c>
      <c r="BQ115" s="21">
        <f>EXP(-LN(2)/25)*BQ114+(1-EXP(-LN(2)/25))/(LN(2)/25)*Calculateur!BL115*Calculateur!BN115*VLOOKUP('Données projet'!$B$11,Paramètres!$A$1:$I$89,3,0)*0.475*44/12</f>
        <v>1.2643911873752907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7.3905271872424834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39.093237481371943</v>
      </c>
      <c r="CE115" s="59">
        <f t="shared" si="94"/>
        <v>155.67391182400013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3.4547389900890382</v>
      </c>
      <c r="CL115" s="21">
        <f>EXP(-LN(2)/25)*CL114+(1-EXP(-LN(2)/25))/(LN(2)/25)*Calculateur!CG115*Calculateur!CI115*VLOOKUP('Données projet'!$B$12,Paramètres!$A$1:$I$89,3,0)*0.475*44/12</f>
        <v>0.71303371878212973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4.1677727088711682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478.82639311670562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108.34735194944619</v>
      </c>
      <c r="T116" s="59">
        <f t="shared" si="88"/>
        <v>301.54114161918221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6.4195345058744877</v>
      </c>
      <c r="AA116" s="21">
        <f>EXP(-LN(2)/25)*AA115+(1-EXP(-LN(2)/25))/(LN(2)/25)*Calculateur!V116*Calculateur!X116*VLOOKUP('Données projet'!$B$9,Paramètres!$A$1:$I$89,3,0)*0.475*44/12</f>
        <v>1.3144922232787279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7.7340267291532161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120.41037315808563</v>
      </c>
      <c r="AO116" s="59">
        <f t="shared" si="90"/>
        <v>341.74572221981964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7.2618138559360279</v>
      </c>
      <c r="AV116" s="21">
        <f>EXP(-LN(2)/25)*AV115+(1-EXP(-LN(2)/25))/(LN(2)/25)*Calculateur!AQ116*Calculateur!AS116*VLOOKUP('Données projet'!$B$10,Paramètres!$A$1:$I$89,3,0)*0.475*44/12</f>
        <v>1.4869610610848054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8.7487749170208335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101.11980571733682</v>
      </c>
      <c r="BJ116" s="59">
        <f t="shared" si="92"/>
        <v>281.76125756530553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6.0060062094838012</v>
      </c>
      <c r="BQ116" s="21">
        <f>EXP(-LN(2)/25)*BQ115+(1-EXP(-LN(2)/25))/(LN(2)/25)*Calculateur!BL116*Calculateur!BN116*VLOOKUP('Données projet'!$B$11,Paramètres!$A$1:$I$89,3,0)*0.475*44/12</f>
        <v>1.2298163438650707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7.2358225533488714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39.093237481371943</v>
      </c>
      <c r="CE116" s="59">
        <f t="shared" si="94"/>
        <v>155.67391182400013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3.3869936656761093</v>
      </c>
      <c r="CL116" s="21">
        <f>EXP(-LN(2)/25)*CL115+(1-EXP(-LN(2)/25))/(LN(2)/25)*Calculateur!CG116*Calculateur!CI116*VLOOKUP('Données projet'!$B$12,Paramètres!$A$1:$I$89,3,0)*0.475*44/12</f>
        <v>0.69353577424521884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4.0805294399213281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480.74364243331581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108.34735194944619</v>
      </c>
      <c r="T117" s="59">
        <f t="shared" si="88"/>
        <v>301.54114161918221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6.293651349743711</v>
      </c>
      <c r="AA117" s="21">
        <f>EXP(-LN(2)/25)*AA116+(1-EXP(-LN(2)/25))/(LN(2)/25)*Calculateur!V117*Calculateur!X117*VLOOKUP('Données projet'!$B$9,Paramètres!$A$1:$I$89,3,0)*0.475*44/12</f>
        <v>1.2785473643070293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7.5721987140507405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120.41037315808563</v>
      </c>
      <c r="AO117" s="59">
        <f t="shared" si="90"/>
        <v>341.74572221981964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7.1194141154902209</v>
      </c>
      <c r="AV117" s="21">
        <f>EXP(-LN(2)/25)*AV116+(1-EXP(-LN(2)/25))/(LN(2)/25)*Calculateur!AQ117*Calculateur!AS117*VLOOKUP('Données projet'!$B$10,Paramètres!$A$1:$I$89,3,0)*0.475*44/12</f>
        <v>1.4463000326735578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8.565714148163778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101.11980571733682</v>
      </c>
      <c r="BJ117" s="59">
        <f t="shared" si="92"/>
        <v>281.76125756530553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5.8882320910178905</v>
      </c>
      <c r="BQ117" s="21">
        <f>EXP(-LN(2)/25)*BQ116+(1-EXP(-LN(2)/25))/(LN(2)/25)*Calculateur!BL117*Calculateur!BN117*VLOOKUP('Données projet'!$B$11,Paramètres!$A$1:$I$89,3,0)*0.475*44/12</f>
        <v>1.1961869512688497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7.0844190422867399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39.093237481371943</v>
      </c>
      <c r="CE117" s="59">
        <f t="shared" si="94"/>
        <v>155.67391182400013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3.32057678575435</v>
      </c>
      <c r="CL117" s="21">
        <f>EXP(-LN(2)/25)*CL116+(1-EXP(-LN(2)/25))/(LN(2)/25)*Calculateur!CG117*Calculateur!CI117*VLOOKUP('Données projet'!$B$12,Paramètres!$A$1:$I$89,3,0)*0.475*44/12</f>
        <v>0.67457100202702203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3.9951477877813719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482.66051561841903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108.34735194944619</v>
      </c>
      <c r="T118" s="59">
        <f t="shared" si="88"/>
        <v>301.54114161918221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6.1702366855235153</v>
      </c>
      <c r="AA118" s="21">
        <f>EXP(-LN(2)/25)*AA117+(1-EXP(-LN(2)/25))/(LN(2)/25)*Calculateur!V118*Calculateur!X118*VLOOKUP('Données projet'!$B$9,Paramètres!$A$1:$I$89,3,0)*0.475*44/12</f>
        <v>1.2435854193941698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7.4138221049176849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120.41037315808563</v>
      </c>
      <c r="AO118" s="59">
        <f t="shared" si="90"/>
        <v>341.74572221981964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6.9798067470992899</v>
      </c>
      <c r="AV118" s="21">
        <f>EXP(-LN(2)/25)*AV117+(1-EXP(-LN(2)/25))/(LN(2)/25)*Calculateur!AQ118*Calculateur!AS118*VLOOKUP('Données projet'!$B$10,Paramètres!$A$1:$I$89,3,0)*0.475*44/12</f>
        <v>1.4067508822224861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8.3865576293217767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101.11980571733682</v>
      </c>
      <c r="BJ118" s="59">
        <f t="shared" si="92"/>
        <v>281.76125756530553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5.7727674511799769</v>
      </c>
      <c r="BQ118" s="21">
        <f>EXP(-LN(2)/25)*BQ117+(1-EXP(-LN(2)/25))/(LN(2)/25)*Calculateur!BL118*Calculateur!BN118*VLOOKUP('Données projet'!$B$11,Paramètres!$A$1:$I$89,3,0)*0.475*44/12</f>
        <v>1.163477156181665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6.9362446073616422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39.093237481371943</v>
      </c>
      <c r="CE118" s="59">
        <f t="shared" si="94"/>
        <v>155.67391182400013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3.2554623003375598</v>
      </c>
      <c r="CL118" s="21">
        <f>EXP(-LN(2)/25)*CL117+(1-EXP(-LN(2)/25))/(LN(2)/25)*Calculateur!CG118*Calculateur!CI118*VLOOKUP('Données projet'!$B$12,Paramètres!$A$1:$I$89,3,0)*0.475*44/12</f>
        <v>0.65612482250244586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3.9115871228400056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484.57701632167959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108.34735194944619</v>
      </c>
      <c r="T119" s="59">
        <f t="shared" si="88"/>
        <v>301.54114161918221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6.0492421075931651</v>
      </c>
      <c r="AA119" s="21">
        <f>EXP(-LN(2)/25)*AA118+(1-EXP(-LN(2)/25))/(LN(2)/25)*Calculateur!V119*Calculateur!X119*VLOOKUP('Données projet'!$B$9,Paramètres!$A$1:$I$89,3,0)*0.475*44/12</f>
        <v>1.2095795107035212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7.258821618296686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120.41037315808563</v>
      </c>
      <c r="AO119" s="59">
        <f t="shared" si="90"/>
        <v>341.74572221981964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6.8429369940504188</v>
      </c>
      <c r="AV119" s="21">
        <f>EXP(-LN(2)/25)*AV118+(1-EXP(-LN(2)/25))/(LN(2)/25)*Calculateur!AQ119*Calculateur!AS119*VLOOKUP('Données projet'!$B$10,Paramètres!$A$1:$I$89,3,0)*0.475*44/12</f>
        <v>1.3682832053702985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8.2112201994207172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101.11980571733682</v>
      </c>
      <c r="BJ119" s="59">
        <f t="shared" si="92"/>
        <v>281.76125756530553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5.6595670025028086</v>
      </c>
      <c r="BQ119" s="21">
        <f>EXP(-LN(2)/25)*BQ118+(1-EXP(-LN(2)/25))/(LN(2)/25)*Calculateur!BL119*Calculateur!BN119*VLOOKUP('Données projet'!$B$11,Paramètres!$A$1:$I$89,3,0)*0.475*44/12</f>
        <v>1.1316618121612729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6.7912288146640813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39.093237481371943</v>
      </c>
      <c r="CE119" s="59">
        <f t="shared" si="94"/>
        <v>155.67391182400013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3.1916246702638782</v>
      </c>
      <c r="CL119" s="21">
        <f>EXP(-LN(2)/25)*CL118+(1-EXP(-LN(2)/25))/(LN(2)/25)*Calculateur!CG119*Calculateur!CI119*VLOOKUP('Données projet'!$B$12,Paramètres!$A$1:$I$89,3,0)*0.475*44/12</f>
        <v>0.63818305472701164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3.8298077249908897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486.49314812620531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108.34735194944619</v>
      </c>
      <c r="T120" s="59">
        <f t="shared" si="88"/>
        <v>301.54114161918221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5.9306201595366241</v>
      </c>
      <c r="AA120" s="21">
        <f>EXP(-LN(2)/25)*AA119+(1-EXP(-LN(2)/25))/(LN(2)/25)*Calculateur!V120*Calculateur!X120*VLOOKUP('Données projet'!$B$9,Paramètres!$A$1:$I$89,3,0)*0.475*44/12</f>
        <v>1.1765034953743114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7.1071236549109358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120.41037315808563</v>
      </c>
      <c r="AO120" s="59">
        <f t="shared" si="90"/>
        <v>341.74572221981964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6.7087511733765304</v>
      </c>
      <c r="AV120" s="21">
        <f>EXP(-LN(2)/25)*AV119+(1-EXP(-LN(2)/25))/(LN(2)/25)*Calculateur!AQ120*Calculateur!AS120*VLOOKUP('Données projet'!$B$10,Paramètres!$A$1:$I$89,3,0)*0.475*44/12</f>
        <v>1.330867429164561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8.0396186025410916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101.11980571733682</v>
      </c>
      <c r="BJ120" s="59">
        <f t="shared" si="92"/>
        <v>281.76125756530553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5.5485863455787436</v>
      </c>
      <c r="BQ120" s="21">
        <f>EXP(-LN(2)/25)*BQ119+(1-EXP(-LN(2)/25))/(LN(2)/25)*Calculateur!BL120*Calculateur!BN120*VLOOKUP('Données projet'!$B$11,Paramètres!$A$1:$I$89,3,0)*0.475*44/12</f>
        <v>1.1007164603962147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6.6493028059749584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39.093237481371943</v>
      </c>
      <c r="CE120" s="59">
        <f t="shared" si="94"/>
        <v>155.67391182400013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3.1290388571788319</v>
      </c>
      <c r="CL120" s="21">
        <f>EXP(-LN(2)/25)*CL119+(1-EXP(-LN(2)/25))/(LN(2)/25)*Calculateur!CG120*Calculateur!CI120*VLOOKUP('Données projet'!$B$12,Paramètres!$A$1:$I$89,3,0)*0.475*44/12</f>
        <v>0.6207319055349132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3.7497707627137453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488.40891455031931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108.34735194944619</v>
      </c>
      <c r="T121" s="59">
        <f t="shared" si="88"/>
        <v>301.54114161918221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5.8143243155292277</v>
      </c>
      <c r="AA121" s="21">
        <f>EXP(-LN(2)/25)*AA120+(1-EXP(-LN(2)/25))/(LN(2)/25)*Calculateur!V121*Calculateur!X121*VLOOKUP('Données projet'!$B$9,Paramètres!$A$1:$I$89,3,0)*0.475*44/12</f>
        <v>1.1443319454236709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6.9586562609528988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120.41037315808563</v>
      </c>
      <c r="AO121" s="59">
        <f t="shared" si="90"/>
        <v>341.74572221981964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6.5771966548007876</v>
      </c>
      <c r="AV121" s="21">
        <f>EXP(-LN(2)/25)*AV120+(1-EXP(-LN(2)/25))/(LN(2)/25)*Calculateur!AQ121*Calculateur!AS121*VLOOKUP('Données projet'!$B$10,Paramètres!$A$1:$I$89,3,0)*0.475*44/12</f>
        <v>1.2944747893267798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7.8716714441275677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101.11980571733682</v>
      </c>
      <c r="BJ121" s="59">
        <f t="shared" si="92"/>
        <v>281.76125756530553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5.4397819516454433</v>
      </c>
      <c r="BQ121" s="21">
        <f>EXP(-LN(2)/25)*BQ120+(1-EXP(-LN(2)/25))/(LN(2)/25)*Calculateur!BL121*Calculateur!BN121*VLOOKUP('Données projet'!$B$11,Paramètres!$A$1:$I$89,3,0)*0.475*44/12</f>
        <v>1.0706173109025172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6.5103992625479608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39.093237481371943</v>
      </c>
      <c r="CE121" s="59">
        <f t="shared" si="94"/>
        <v>155.67391182400013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3.0676803137148068</v>
      </c>
      <c r="CL121" s="21">
        <f>EXP(-LN(2)/25)*CL120+(1-EXP(-LN(2)/25))/(LN(2)/25)*Calculateur!CG121*Calculateur!CI121*VLOOKUP('Données projet'!$B$12,Paramètres!$A$1:$I$89,3,0)*0.475*44/12</f>
        <v>0.6037579589351888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3.6714382726499957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490.32431904927057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108.34735194944619</v>
      </c>
      <c r="T122" s="59">
        <f t="shared" si="88"/>
        <v>301.54114161918221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5.7003089620893554</v>
      </c>
      <c r="AA122" s="21">
        <f>EXP(-LN(2)/25)*AA121+(1-EXP(-LN(2)/25))/(LN(2)/25)*Calculateur!V122*Calculateur!X122*VLOOKUP('Données projet'!$B$9,Paramètres!$A$1:$I$89,3,0)*0.475*44/12</f>
        <v>1.1130401281982589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6.8133490902876144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120.41037315808563</v>
      </c>
      <c r="AO122" s="59">
        <f t="shared" si="90"/>
        <v>341.74572221981964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6.4482218400939821</v>
      </c>
      <c r="AV122" s="21">
        <f>EXP(-LN(2)/25)*AV121+(1-EXP(-LN(2)/25))/(LN(2)/25)*Calculateur!AQ122*Calculateur!AS122*VLOOKUP('Données projet'!$B$10,Paramètres!$A$1:$I$89,3,0)*0.475*44/12</f>
        <v>1.2590773081391684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7.707299148233151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101.11980571733682</v>
      </c>
      <c r="BJ122" s="59">
        <f t="shared" si="92"/>
        <v>281.76125756530553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5.3331111455130475</v>
      </c>
      <c r="BQ122" s="21">
        <f>EXP(-LN(2)/25)*BQ121+(1-EXP(-LN(2)/25))/(LN(2)/25)*Calculateur!BL122*Calculateur!BN122*VLOOKUP('Données projet'!$B$11,Paramètres!$A$1:$I$89,3,0)*0.475*44/12</f>
        <v>1.0413412242345705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6.3744523697476181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39.093237481371943</v>
      </c>
      <c r="CE122" s="59">
        <f t="shared" si="94"/>
        <v>155.67391182400013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3.0075249738630951</v>
      </c>
      <c r="CL122" s="21">
        <f>EXP(-LN(2)/25)*CL121+(1-EXP(-LN(2)/25))/(LN(2)/25)*Calculateur!CG122*Calculateur!CI122*VLOOKUP('Données projet'!$B$12,Paramètres!$A$1:$I$89,3,0)*0.475*44/12</f>
        <v>0.58724816579785488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3.5947731396609499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492.23936501688451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108.34735194944619</v>
      </c>
      <c r="T123" s="59">
        <f t="shared" si="88"/>
        <v>301.54114161918221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5.5885293801879401</v>
      </c>
      <c r="AA123" s="21">
        <f>EXP(-LN(2)/25)*AA122+(1-EXP(-LN(2)/25))/(LN(2)/25)*Calculateur!V123*Calculateur!X123*VLOOKUP('Données projet'!$B$9,Paramètres!$A$1:$I$89,3,0)*0.475*44/12</f>
        <v>1.0826039873604412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6.6711333675483813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120.41037315808563</v>
      </c>
      <c r="AO123" s="59">
        <f t="shared" si="90"/>
        <v>341.74572221981964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6.3217761428367076</v>
      </c>
      <c r="AV123" s="21">
        <f>EXP(-LN(2)/25)*AV122+(1-EXP(-LN(2)/25))/(LN(2)/25)*Calculateur!AQ123*Calculateur!AS123*VLOOKUP('Données projet'!$B$10,Paramètres!$A$1:$I$89,3,0)*0.475*44/12</f>
        <v>1.2246477729361049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7.546423915772813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101.11980571733682</v>
      </c>
      <c r="BJ123" s="59">
        <f t="shared" si="92"/>
        <v>281.76125756530553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5.2285320888261406</v>
      </c>
      <c r="BQ123" s="21">
        <f>EXP(-LN(2)/25)*BQ122+(1-EXP(-LN(2)/25))/(LN(2)/25)*Calculateur!BL123*Calculateur!BN123*VLOOKUP('Données projet'!$B$11,Paramètres!$A$1:$I$89,3,0)*0.475*44/12</f>
        <v>1.0128656936961213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6.2413977825222622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39.093237481371943</v>
      </c>
      <c r="CE123" s="59">
        <f t="shared" si="94"/>
        <v>155.67391182400013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2.9485492435347411</v>
      </c>
      <c r="CL123" s="21">
        <f>EXP(-LN(2)/25)*CL122+(1-EXP(-LN(2)/25))/(LN(2)/25)*Calculateur!CG123*Calculateur!CI123*VLOOKUP('Données projet'!$B$12,Paramètres!$A$1:$I$89,3,0)*0.475*44/12</f>
        <v>0.57118983382207367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3.5197390773568147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494.15405578715797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108.34735194944619</v>
      </c>
      <c r="T124" s="59">
        <f t="shared" si="88"/>
        <v>301.54114161918221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5.4789417277087988</v>
      </c>
      <c r="AA124" s="21">
        <f>EXP(-LN(2)/25)*AA123+(1-EXP(-LN(2)/25))/(LN(2)/25)*Calculateur!V124*Calculateur!X124*VLOOKUP('Données projet'!$B$9,Paramètres!$A$1:$I$89,3,0)*0.475*44/12</f>
        <v>1.0530001243944005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6.5319418521031993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120.41037315808563</v>
      </c>
      <c r="AO124" s="59">
        <f t="shared" si="90"/>
        <v>341.74572221981964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6.1978099685783885</v>
      </c>
      <c r="AV124" s="21">
        <f>EXP(-LN(2)/25)*AV123+(1-EXP(-LN(2)/25))/(LN(2)/25)*Calculateur!AQ124*Calculateur!AS124*VLOOKUP('Données projet'!$B$10,Paramètres!$A$1:$I$89,3,0)*0.475*44/12</f>
        <v>1.1911597151837396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7.3889696837621281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101.11980571733682</v>
      </c>
      <c r="BJ124" s="59">
        <f t="shared" si="92"/>
        <v>281.76125756530553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5.1260037636539382</v>
      </c>
      <c r="BQ124" s="21">
        <f>EXP(-LN(2)/25)*BQ123+(1-EXP(-LN(2)/25))/(LN(2)/25)*Calculateur!BL124*Calculateur!BN124*VLOOKUP('Données projet'!$B$11,Paramètres!$A$1:$I$89,3,0)*0.475*44/12</f>
        <v>0.985168828037709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6.1111725916916475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39.093237481371943</v>
      </c>
      <c r="CE124" s="59">
        <f t="shared" si="94"/>
        <v>155.67391182400013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2.8907299913064826</v>
      </c>
      <c r="CL124" s="21">
        <f>EXP(-LN(2)/25)*CL123+(1-EXP(-LN(2)/25))/(LN(2)/25)*Calculateur!CG124*Calculateur!CI124*VLOOKUP('Données projet'!$B$12,Paramètres!$A$1:$I$89,3,0)*0.475*44/12</f>
        <v>0.55557061777864114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3.4463006090851236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496.06839463579934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108.34735194944619</v>
      </c>
      <c r="T125" s="59">
        <f t="shared" si="88"/>
        <v>301.54114161918221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5.371503022252905</v>
      </c>
      <c r="AA125" s="21">
        <f>EXP(-LN(2)/25)*AA124+(1-EXP(-LN(2)/25))/(LN(2)/25)*Calculateur!V125*Calculateur!X125*VLOOKUP('Données projet'!$B$9,Paramètres!$A$1:$I$89,3,0)*0.475*44/12</f>
        <v>1.0242057806179656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6.3957088028708711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120.41037315808563</v>
      </c>
      <c r="AO125" s="59">
        <f t="shared" si="90"/>
        <v>341.74572221981964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6.0762746953853748</v>
      </c>
      <c r="AV125" s="21">
        <f>EXP(-LN(2)/25)*AV124+(1-EXP(-LN(2)/25))/(LN(2)/25)*Calculateur!AQ125*Calculateur!AS125*VLOOKUP('Données projet'!$B$10,Paramètres!$A$1:$I$89,3,0)*0.475*44/12</f>
        <v>1.1585873901316732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7.2348620855170482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101.11980571733682</v>
      </c>
      <c r="BJ125" s="59">
        <f t="shared" si="92"/>
        <v>281.76125756530553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5.0254859564022585</v>
      </c>
      <c r="BQ125" s="21">
        <f>EXP(-LN(2)/25)*BQ124+(1-EXP(-LN(2)/25))/(LN(2)/25)*Calculateur!BL125*Calculateur!BN125*VLOOKUP('Données projet'!$B$11,Paramètres!$A$1:$I$89,3,0)*0.475*44/12</f>
        <v>0.9582293346272408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5.9837152910294993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39.093237481371943</v>
      </c>
      <c r="CE125" s="59">
        <f t="shared" si="94"/>
        <v>155.67391182400013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2.8340445393481586</v>
      </c>
      <c r="CL125" s="21">
        <f>EXP(-LN(2)/25)*CL124+(1-EXP(-LN(2)/25))/(LN(2)/25)*Calculateur!CG125*Calculateur!CI125*VLOOKUP('Données projet'!$B$12,Paramètres!$A$1:$I$89,3,0)*0.475*44/12</f>
        <v>0.54037851001929516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3.3744230493674539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497.98238478171629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108.34735194944619</v>
      </c>
      <c r="T126" s="59">
        <f t="shared" si="88"/>
        <v>301.54114161918221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5.2661711242798619</v>
      </c>
      <c r="AA126" s="21">
        <f>EXP(-LN(2)/25)*AA125+(1-EXP(-LN(2)/25))/(LN(2)/25)*Calculateur!V126*Calculateur!X126*VLOOKUP('Données projet'!$B$9,Paramètres!$A$1:$I$89,3,0)*0.475*44/12</f>
        <v>0.99619881968632618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6.2623699439661884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120.41037315808563</v>
      </c>
      <c r="AO126" s="59">
        <f t="shared" si="90"/>
        <v>341.74572221981964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5.9571226547704788</v>
      </c>
      <c r="AV126" s="21">
        <f>EXP(-LN(2)/25)*AV125+(1-EXP(-LN(2)/25))/(LN(2)/25)*Calculateur!AQ126*Calculateur!AS126*VLOOKUP('Données projet'!$B$10,Paramètres!$A$1:$I$89,3,0)*0.475*44/12</f>
        <v>1.1269057570210597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7.0840284117915386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101.11980571733682</v>
      </c>
      <c r="BJ126" s="59">
        <f t="shared" si="92"/>
        <v>281.76125756530553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4.9269392420409757</v>
      </c>
      <c r="BQ126" s="21">
        <f>EXP(-LN(2)/25)*BQ125+(1-EXP(-LN(2)/25))/(LN(2)/25)*Calculateur!BL126*Calculateur!BN126*VLOOKUP('Données projet'!$B$11,Paramètres!$A$1:$I$89,3,0)*0.475*44/12</f>
        <v>0.93202650308076829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5.8589657451217443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39.093237481371943</v>
      </c>
      <c r="CE126" s="59">
        <f t="shared" si="94"/>
        <v>155.67391182400013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2.7784706545280256</v>
      </c>
      <c r="CL126" s="21">
        <f>EXP(-LN(2)/25)*CL125+(1-EXP(-LN(2)/25))/(LN(2)/25)*Calculateur!CG126*Calculateur!CI126*VLOOKUP('Données projet'!$B$12,Paramètres!$A$1:$I$89,3,0)*0.475*44/12</f>
        <v>0.52560183124554671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3.3040724857735722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499.89602938845536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108.34735194944619</v>
      </c>
      <c r="T127" s="59">
        <f t="shared" si="88"/>
        <v>301.54114161918221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5.1629047205799559</v>
      </c>
      <c r="AA127" s="21">
        <f>EXP(-LN(2)/25)*AA126+(1-EXP(-LN(2)/25))/(LN(2)/25)*Calculateur!V127*Calculateur!X127*VLOOKUP('Données projet'!$B$9,Paramètres!$A$1:$I$89,3,0)*0.475*44/12</f>
        <v>0.96895771057418445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6.1318624311541399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120.41037315808563</v>
      </c>
      <c r="AO127" s="59">
        <f t="shared" si="90"/>
        <v>341.74572221981964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5.8403071129964719</v>
      </c>
      <c r="AV127" s="21">
        <f>EXP(-LN(2)/25)*AV126+(1-EXP(-LN(2)/25))/(LN(2)/25)*Calculateur!AQ127*Calculateur!AS127*VLOOKUP('Données projet'!$B$10,Paramètres!$A$1:$I$89,3,0)*0.475*44/12</f>
        <v>1.0960904598339205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6.9363975728303924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101.11980571733682</v>
      </c>
      <c r="BJ127" s="59">
        <f t="shared" si="92"/>
        <v>281.76125756530553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4.830324968640757</v>
      </c>
      <c r="BQ127" s="21">
        <f>EXP(-LN(2)/25)*BQ126+(1-EXP(-LN(2)/25))/(LN(2)/25)*Calculateur!BL127*Calculateur!BN127*VLOOKUP('Données projet'!$B$11,Paramètres!$A$1:$I$89,3,0)*0.475*44/12</f>
        <v>0.9065401893408811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5.7368651579816383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39.093237481371943</v>
      </c>
      <c r="CE127" s="59">
        <f t="shared" si="94"/>
        <v>155.67391182400013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2.7239865396924925</v>
      </c>
      <c r="CL127" s="21">
        <f>EXP(-LN(2)/25)*CL126+(1-EXP(-LN(2)/25))/(LN(2)/25)*Calculateur!CG127*Calculateur!CI127*VLOOKUP('Données projet'!$B$12,Paramètres!$A$1:$I$89,3,0)*0.475*44/12</f>
        <v>0.51122922152993822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3.2352157612224306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501.80933156559138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108.34735194944619</v>
      </c>
      <c r="T128" s="59">
        <f t="shared" si="88"/>
        <v>301.54114161918221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5.0616633080703188</v>
      </c>
      <c r="AA128" s="21">
        <f>EXP(-LN(2)/25)*AA127+(1-EXP(-LN(2)/25))/(LN(2)/25)*Calculateur!V128*Calculateur!X128*VLOOKUP('Données projet'!$B$9,Paramètres!$A$1:$I$89,3,0)*0.475*44/12</f>
        <v>0.94246151102326192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6.0041248190935805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120.41037315808563</v>
      </c>
      <c r="AO128" s="59">
        <f t="shared" si="90"/>
        <v>341.74572221981964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5.7257822527462086</v>
      </c>
      <c r="AV128" s="21">
        <f>EXP(-LN(2)/25)*AV127+(1-EXP(-LN(2)/25))/(LN(2)/25)*Calculateur!AQ128*Calculateur!AS128*VLOOKUP('Données projet'!$B$10,Paramètres!$A$1:$I$89,3,0)*0.475*44/12</f>
        <v>1.0661178085688698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6.7919000613150784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101.11980571733682</v>
      </c>
      <c r="BJ128" s="59">
        <f t="shared" si="92"/>
        <v>281.76125756530553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4.7356052422130288</v>
      </c>
      <c r="BQ128" s="21">
        <f>EXP(-LN(2)/25)*BQ127+(1-EXP(-LN(2)/25))/(LN(2)/25)*Calculateur!BL128*Calculateur!BN128*VLOOKUP('Données projet'!$B$11,Paramètres!$A$1:$I$89,3,0)*0.475*44/12</f>
        <v>0.88175080019047802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5.6173560424035065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39.093237481371943</v>
      </c>
      <c r="CE128" s="59">
        <f t="shared" si="94"/>
        <v>155.67391182400013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2.6705708251168554</v>
      </c>
      <c r="CL128" s="21">
        <f>EXP(-LN(2)/25)*CL127+(1-EXP(-LN(2)/25))/(LN(2)/25)*Calculateur!CG128*Calculateur!CI128*VLOOKUP('Données projet'!$B$12,Paramètres!$A$1:$I$89,3,0)*0.475*44/12</f>
        <v>0.4972496315828257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3.167820456699681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503.72229437007394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108.34735194944619</v>
      </c>
      <c r="T129" s="59">
        <f t="shared" si="88"/>
        <v>301.54114161918221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4.9624071779088315</v>
      </c>
      <c r="AA129" s="21">
        <f>EXP(-LN(2)/25)*AA128+(1-EXP(-LN(2)/25))/(LN(2)/25)*Calculateur!V129*Calculateur!X129*VLOOKUP('Données projet'!$B$9,Paramètres!$A$1:$I$89,3,0)*0.475*44/12</f>
        <v>0.91668985144243398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5.8790970293512652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120.41037315808563</v>
      </c>
      <c r="AO129" s="59">
        <f t="shared" si="90"/>
        <v>341.74572221981964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5.6135031551521859</v>
      </c>
      <c r="AV129" s="21">
        <f>EXP(-LN(2)/25)*AV128+(1-EXP(-LN(2)/25))/(LN(2)/25)*Calculateur!AQ129*Calculateur!AS129*VLOOKUP('Données projet'!$B$10,Paramètres!$A$1:$I$89,3,0)*0.475*44/12</f>
        <v>1.0369647610288553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6.6504679161810412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101.11980571733682</v>
      </c>
      <c r="BJ129" s="59">
        <f t="shared" si="92"/>
        <v>281.76125756530553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4.6427429118472201</v>
      </c>
      <c r="BQ129" s="21">
        <f>EXP(-LN(2)/25)*BQ128+(1-EXP(-LN(2)/25))/(LN(2)/25)*Calculateur!BL129*Calculateur!BN129*VLOOKUP('Données projet'!$B$11,Paramètres!$A$1:$I$89,3,0)*0.475*44/12</f>
        <v>0.85763927819001007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5.5003821900372305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39.093237481371943</v>
      </c>
      <c r="CE129" s="59">
        <f t="shared" si="94"/>
        <v>155.67391182400013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2.6182025601236778</v>
      </c>
      <c r="CL129" s="21">
        <f>EXP(-LN(2)/25)*CL128+(1-EXP(-LN(2)/25))/(LN(2)/25)*Calculateur!CG129*Calculateur!CI129*VLOOKUP('Données projet'!$B$12,Paramètres!$A$1:$I$89,3,0)*0.475*44/12</f>
        <v>0.48365231425797167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3.1018548743816496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505.63492080752712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108.34735194944619</v>
      </c>
      <c r="T130" s="59">
        <f t="shared" si="88"/>
        <v>301.54114161918221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4.8650973999195495</v>
      </c>
      <c r="AA130" s="21">
        <f>EXP(-LN(2)/25)*AA129+(1-EXP(-LN(2)/25))/(LN(2)/25)*Calculateur!V130*Calculateur!X130*VLOOKUP('Données projet'!$B$9,Paramètres!$A$1:$I$89,3,0)*0.475*44/12</f>
        <v>0.89162291924811643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5.7567203191676661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120.41037315808563</v>
      </c>
      <c r="AO130" s="59">
        <f t="shared" si="90"/>
        <v>341.74572221981964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5.5034257821784944</v>
      </c>
      <c r="AV130" s="21">
        <f>EXP(-LN(2)/25)*AV129+(1-EXP(-LN(2)/25))/(LN(2)/25)*Calculateur!AQ130*Calculateur!AS130*VLOOKUP('Données projet'!$B$10,Paramètres!$A$1:$I$89,3,0)*0.475*44/12</f>
        <v>1.0086089051069145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6.5120346872854089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101.11980571733682</v>
      </c>
      <c r="BJ130" s="59">
        <f t="shared" si="92"/>
        <v>281.76125756530553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4.5517015551394557</v>
      </c>
      <c r="BQ130" s="21">
        <f>EXP(-LN(2)/25)*BQ129+(1-EXP(-LN(2)/25))/(LN(2)/25)*Calculateur!BL130*Calculateur!BN130*VLOOKUP('Données projet'!$B$11,Paramètres!$A$1:$I$89,3,0)*0.475*44/12</f>
        <v>0.83418708702661482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5.385888642166071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39.093237481371943</v>
      </c>
      <c r="CE130" s="59">
        <f t="shared" si="94"/>
        <v>155.67391182400013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2.5668612048655288</v>
      </c>
      <c r="CL130" s="21">
        <f>EXP(-LN(2)/25)*CL129+(1-EXP(-LN(2)/25))/(LN(2)/25)*Calculateur!CG130*Calculateur!CI130*VLOOKUP('Données projet'!$B$12,Paramètres!$A$1:$I$89,3,0)*0.475*44/12</f>
        <v>0.4704268162904176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3.0372880211559465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507.5472138335092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108.34735194944619</v>
      </c>
      <c r="T131" s="59">
        <f t="shared" si="88"/>
        <v>301.54114161918221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4.7696958073235329</v>
      </c>
      <c r="AA131" s="21">
        <f>EXP(-LN(2)/25)*AA130+(1-EXP(-LN(2)/25))/(LN(2)/25)*Calculateur!V131*Calculateur!X131*VLOOKUP('Données projet'!$B$9,Paramètres!$A$1:$I$89,3,0)*0.475*44/12</f>
        <v>0.86724144363286515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5.6369372509563984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120.41037315808563</v>
      </c>
      <c r="AO131" s="59">
        <f t="shared" si="90"/>
        <v>341.74572221981964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5.395506959348249</v>
      </c>
      <c r="AV131" s="21">
        <f>EXP(-LN(2)/25)*AV130+(1-EXP(-LN(2)/25))/(LN(2)/25)*Calculateur!AQ131*Calculateur!AS131*VLOOKUP('Données projet'!$B$10,Paramètres!$A$1:$I$89,3,0)*0.475*44/12</f>
        <v>0.98102844155632873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6.3765354009045776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101.11980571733682</v>
      </c>
      <c r="BJ131" s="59">
        <f t="shared" si="92"/>
        <v>281.76125756530553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4.4624454639069864</v>
      </c>
      <c r="BQ131" s="21">
        <f>EXP(-LN(2)/25)*BQ130+(1-EXP(-LN(2)/25))/(LN(2)/25)*Calculateur!BL131*Calculateur!BN131*VLOOKUP('Données projet'!$B$11,Paramètres!$A$1:$I$89,3,0)*0.475*44/12</f>
        <v>0.81137619726387966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5.2738216611708664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39.093237481371943</v>
      </c>
      <c r="CE131" s="59">
        <f t="shared" si="94"/>
        <v>155.67391182400013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2.5165266222688576</v>
      </c>
      <c r="CL131" s="21">
        <f>EXP(-LN(2)/25)*CL130+(1-EXP(-LN(2)/25))/(LN(2)/25)*Calculateur!CG131*Calculateur!CI131*VLOOKUP('Données projet'!$B$12,Paramètres!$A$1:$I$89,3,0)*0.475*44/12</f>
        <v>0.45756297026028503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2.9740895925291424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509.45917635473086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108.34735194944619</v>
      </c>
      <c r="T132" s="59">
        <f t="shared" si="88"/>
        <v>301.54114161918221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4.6761649817690989</v>
      </c>
      <c r="AA132" s="21">
        <f>EXP(-LN(2)/25)*AA131+(1-EXP(-LN(2)/25))/(LN(2)/25)*Calculateur!V132*Calculateur!X132*VLOOKUP('Données projet'!$B$9,Paramètres!$A$1:$I$89,3,0)*0.475*44/12</f>
        <v>0.84352668075047899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5.5196916625195778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120.41037315808563</v>
      </c>
      <c r="AO132" s="59">
        <f t="shared" si="90"/>
        <v>341.74572221981964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5.2897043588097219</v>
      </c>
      <c r="AV132" s="21">
        <f>EXP(-LN(2)/25)*AV131+(1-EXP(-LN(2)/25))/(LN(2)/25)*Calculateur!AQ132*Calculateur!AS132*VLOOKUP('Données projet'!$B$10,Paramètres!$A$1:$I$89,3,0)*0.475*44/12</f>
        <v>0.9542021672319273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6.2439065260416493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101.11980571733682</v>
      </c>
      <c r="BJ132" s="59">
        <f t="shared" si="92"/>
        <v>281.76125756530553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4.3749396301827455</v>
      </c>
      <c r="BQ132" s="21">
        <f>EXP(-LN(2)/25)*BQ131+(1-EXP(-LN(2)/25))/(LN(2)/25)*Calculateur!BL132*Calculateur!BN132*VLOOKUP('Données projet'!$B$11,Paramètres!$A$1:$I$89,3,0)*0.475*44/12</f>
        <v>0.78918907248127912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5.1641287026640246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39.093237481371943</v>
      </c>
      <c r="CE132" s="59">
        <f t="shared" si="94"/>
        <v>155.67391182400013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2.4671790701358431</v>
      </c>
      <c r="CL132" s="21">
        <f>EXP(-LN(2)/25)*CL131+(1-EXP(-LN(2)/25))/(LN(2)/25)*Calculateur!CG132*Calculateur!CI132*VLOOKUP('Données projet'!$B$12,Paramètres!$A$1:$I$89,3,0)*0.475*44/12</f>
        <v>0.4450508867763267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2.9122299569121699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511.37081123023484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108.34735194944619</v>
      </c>
      <c r="T133" s="59">
        <f t="shared" ref="T133:T196" si="142">$T$3</f>
        <v>301.54114161918221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4.5844682386556164</v>
      </c>
      <c r="AA133" s="21">
        <f>EXP(-LN(2)/25)*AA132+(1-EXP(-LN(2)/25))/(LN(2)/25)*Calculateur!V133*Calculateur!X133*VLOOKUP('Données projet'!$B$9,Paramètres!$A$1:$I$89,3,0)*0.475*44/12</f>
        <v>0.82046039930621695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5.4049286379618335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120.41037315808563</v>
      </c>
      <c r="AO133" s="59">
        <f t="shared" ref="AO133:AO196" si="144">$AO$3</f>
        <v>341.74572221981964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5.1859764827345414</v>
      </c>
      <c r="AV133" s="21">
        <f>EXP(-LN(2)/25)*AV132+(1-EXP(-LN(2)/25))/(LN(2)/25)*Calculateur!AQ133*Calculateur!AS133*VLOOKUP('Données projet'!$B$10,Paramètres!$A$1:$I$89,3,0)*0.475*44/12</f>
        <v>0.92810945878965911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6.1140859415242002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101.11980571733682</v>
      </c>
      <c r="BJ133" s="59">
        <f t="shared" ref="BJ133:BJ196" si="146">$BJ$3</f>
        <v>281.76125756530553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4.2891497324845487</v>
      </c>
      <c r="BQ133" s="21">
        <f>EXP(-LN(2)/25)*BQ132+(1-EXP(-LN(2)/25))/(LN(2)/25)*Calculateur!BL133*Calculateur!BN133*VLOOKUP('Données projet'!$B$11,Paramètres!$A$1:$I$89,3,0)*0.475*44/12</f>
        <v>0.76760865579262894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5.0567583882771778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39.093237481371943</v>
      </c>
      <c r="CE133" s="59">
        <f t="shared" ref="CE133:CE196" si="148">$CE$3</f>
        <v>155.67391182400013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2.4187991934011221</v>
      </c>
      <c r="CL133" s="21">
        <f>EXP(-LN(2)/25)*CL132+(1-EXP(-LN(2)/25))/(LN(2)/25)*Calculateur!CG133*Calculateur!CI133*VLOOKUP('Données projet'!$B$12,Paramètres!$A$1:$I$89,3,0)*0.475*44/12</f>
        <v>0.4328809468732191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2.8516801402743415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513.28212127253823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108.34735194944619</v>
      </c>
      <c r="T134" s="59">
        <f t="shared" si="142"/>
        <v>301.54114161918221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4.4945696127450985</v>
      </c>
      <c r="AA134" s="21">
        <f>EXP(-LN(2)/25)*AA133+(1-EXP(-LN(2)/25))/(LN(2)/25)*Calculateur!V134*Calculateur!X134*VLOOKUP('Données projet'!$B$9,Paramètres!$A$1:$I$89,3,0)*0.475*44/12</f>
        <v>0.7980248665410512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5.2925944792861497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120.41037315808563</v>
      </c>
      <c r="AO134" s="59">
        <f t="shared" si="144"/>
        <v>341.74572221981964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5.0842826470414382</v>
      </c>
      <c r="AV134" s="21">
        <f>EXP(-LN(2)/25)*AV133+(1-EXP(-LN(2)/25))/(LN(2)/25)*Calculateur!AQ134*Calculateur!AS134*VLOOKUP('Données projet'!$B$10,Paramètres!$A$1:$I$89,3,0)*0.475*44/12</f>
        <v>0.90273025683190067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5.9870129038733388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101.11980571733682</v>
      </c>
      <c r="BJ134" s="59">
        <f t="shared" si="146"/>
        <v>281.76125756530553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4.205042122353543</v>
      </c>
      <c r="BQ134" s="21">
        <f>EXP(-LN(2)/25)*BQ133+(1-EXP(-LN(2)/25))/(LN(2)/25)*Calculateur!BL134*Calculateur!BN134*VLOOKUP('Données projet'!$B$11,Paramètres!$A$1:$I$89,3,0)*0.475*44/12</f>
        <v>0.74661835673319465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4.9516604790867378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39.093237481371943</v>
      </c>
      <c r="CE134" s="59">
        <f t="shared" si="148"/>
        <v>155.67391182400013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2.3713680165403583</v>
      </c>
      <c r="CL134" s="21">
        <f>EXP(-LN(2)/25)*CL133+(1-EXP(-LN(2)/25))/(LN(2)/25)*Calculateur!CG134*Calculateur!CI134*VLOOKUP('Données projet'!$B$12,Paramètres!$A$1:$I$89,3,0)*0.475*44/12</f>
        <v>0.42104379461675129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2.7924118111571095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515.19310924873832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108.34735194944619</v>
      </c>
      <c r="T135" s="59">
        <f t="shared" si="142"/>
        <v>301.54114161918221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4.4064338440559387</v>
      </c>
      <c r="AA135" s="21">
        <f>EXP(-LN(2)/25)*AA134+(1-EXP(-LN(2)/25))/(LN(2)/25)*Calculateur!V135*Calculateur!X135*VLOOKUP('Données projet'!$B$9,Paramètres!$A$1:$I$89,3,0)*0.475*44/12</f>
        <v>0.77620283459918238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5.182636678655121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120.41037315808563</v>
      </c>
      <c r="AO135" s="59">
        <f t="shared" si="144"/>
        <v>341.74572221981964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4.9845829654391611</v>
      </c>
      <c r="AV135" s="21">
        <f>EXP(-LN(2)/25)*AV134+(1-EXP(-LN(2)/25))/(LN(2)/25)*Calculateur!AQ135*Calculateur!AS135*VLOOKUP('Données projet'!$B$10,Paramètres!$A$1:$I$89,3,0)*0.475*44/12</f>
        <v>0.87804505048631132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5.8626280159254724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101.11980571733682</v>
      </c>
      <c r="BJ135" s="59">
        <f t="shared" si="146"/>
        <v>281.76125756530553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4.1225838111566295</v>
      </c>
      <c r="BQ135" s="21">
        <f>EXP(-LN(2)/25)*BQ134+(1-EXP(-LN(2)/25))/(LN(2)/25)*Calculateur!BL135*Calculateur!BN135*VLOOKUP('Données projet'!$B$11,Paramètres!$A$1:$I$89,3,0)*0.475*44/12</f>
        <v>0.72620203850537246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4.8487858496620024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39.093237481371943</v>
      </c>
      <c r="CE135" s="59">
        <f t="shared" si="148"/>
        <v>155.67391182400013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2.3248669361276728</v>
      </c>
      <c r="CL135" s="21">
        <f>EXP(-LN(2)/25)*CL134+(1-EXP(-LN(2)/25))/(LN(2)/25)*Calculateur!CG135*Calculateur!CI135*VLOOKUP('Données projet'!$B$12,Paramètres!$A$1:$I$89,3,0)*0.475*44/12</f>
        <v>0.4095303299112254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2.734397266038898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517.10377788158553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108.34735194944619</v>
      </c>
      <c r="T136" s="59">
        <f t="shared" si="142"/>
        <v>301.54114161918221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4.3200263640332626</v>
      </c>
      <c r="AA136" s="21">
        <f>EXP(-LN(2)/25)*AA135+(1-EXP(-LN(2)/25))/(LN(2)/25)*Calculateur!V136*Calculateur!X136*VLOOKUP('Données projet'!$B$9,Paramètres!$A$1:$I$89,3,0)*0.475*44/12</f>
        <v>0.75497752726833467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5.0750038913015976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120.41037315808563</v>
      </c>
      <c r="AO136" s="59">
        <f t="shared" si="144"/>
        <v>341.74572221981964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4.886838333782304</v>
      </c>
      <c r="AV136" s="21">
        <f>EXP(-LN(2)/25)*AV135+(1-EXP(-LN(2)/25))/(LN(2)/25)*Calculateur!AQ136*Calculateur!AS136*VLOOKUP('Données projet'!$B$10,Paramètres!$A$1:$I$89,3,0)*0.475*44/12</f>
        <v>0.85403486240638071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5.7408731961886845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101.11980571733682</v>
      </c>
      <c r="BJ136" s="59">
        <f t="shared" si="146"/>
        <v>281.76125756530553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4.0417424571476834</v>
      </c>
      <c r="BQ136" s="21">
        <f>EXP(-LN(2)/25)*BQ135+(1-EXP(-LN(2)/25))/(LN(2)/25)*Calculateur!BL136*Calculateur!BN136*VLOOKUP('Données projet'!$B$11,Paramètres!$A$1:$I$89,3,0)*0.475*44/12</f>
        <v>0.70634400557313759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4.7480864627208206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39.093237481371943</v>
      </c>
      <c r="CE136" s="59">
        <f t="shared" si="148"/>
        <v>155.67391182400013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2.2792777135390216</v>
      </c>
      <c r="CL136" s="21">
        <f>EXP(-LN(2)/25)*CL135+(1-EXP(-LN(2)/25))/(LN(2)/25)*Calculateur!CG136*Calculateur!CI136*VLOOKUP('Données projet'!$B$12,Paramètres!$A$1:$I$89,3,0)*0.475*44/12</f>
        <v>0.39833170150353886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2.6776094150425607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519.01412985052093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108.34735194944619</v>
      </c>
      <c r="T137" s="59">
        <f t="shared" si="142"/>
        <v>301.54114161918221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4.2353132819904724</v>
      </c>
      <c r="AA137" s="21">
        <f>EXP(-LN(2)/25)*AA136+(1-EXP(-LN(2)/25))/(LN(2)/25)*Calculateur!V137*Calculateur!X137*VLOOKUP('Données projet'!$B$9,Paramètres!$A$1:$I$89,3,0)*0.475*44/12</f>
        <v>0.73433262708263947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4.9696459090731118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120.41037315808563</v>
      </c>
      <c r="AO137" s="59">
        <f t="shared" si="144"/>
        <v>341.74572221981964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4.7910104147338997</v>
      </c>
      <c r="AV137" s="21">
        <f>EXP(-LN(2)/25)*AV136+(1-EXP(-LN(2)/25))/(LN(2)/25)*Calculateur!AQ137*Calculateur!AS137*VLOOKUP('Données projet'!$B$10,Paramètres!$A$1:$I$89,3,0)*0.475*44/12</f>
        <v>0.8306812341821368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5.6216916489160367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101.11980571733682</v>
      </c>
      <c r="BJ137" s="59">
        <f t="shared" si="146"/>
        <v>281.76125756530553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3.9624863527824958</v>
      </c>
      <c r="BQ137" s="21">
        <f>EXP(-LN(2)/25)*BQ136+(1-EXP(-LN(2)/25))/(LN(2)/25)*Calculateur!BL137*Calculateur!BN137*VLOOKUP('Données projet'!$B$11,Paramètres!$A$1:$I$89,3,0)*0.475*44/12</f>
        <v>0.68702899159572328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4.6495153443782193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39.093237481371943</v>
      </c>
      <c r="CE137" s="59">
        <f t="shared" si="148"/>
        <v>155.67391182400013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2.2345824677986537</v>
      </c>
      <c r="CL137" s="21">
        <f>EXP(-LN(2)/25)*CL136+(1-EXP(-LN(2)/25))/(LN(2)/25)*Calculateur!CG137*Calculateur!CI137*VLOOKUP('Données projet'!$B$12,Paramètres!$A$1:$I$89,3,0)*0.475*44/12</f>
        <v>0.38743930017857081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2.6220217679772246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520.9241677926841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108.34735194944619</v>
      </c>
      <c r="T138" s="59">
        <f t="shared" si="142"/>
        <v>301.54114161918221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4.152261371816663</v>
      </c>
      <c r="AA138" s="21">
        <f>EXP(-LN(2)/25)*AA137+(1-EXP(-LN(2)/25))/(LN(2)/25)*Calculateur!V138*Calculateur!X138*VLOOKUP('Données projet'!$B$9,Paramètres!$A$1:$I$89,3,0)*0.475*44/12</f>
        <v>0.71425226277819021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4.8665136345948534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120.41037315808563</v>
      </c>
      <c r="AO138" s="59">
        <f t="shared" si="144"/>
        <v>341.74572221981964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4.6970616227287749</v>
      </c>
      <c r="AV138" s="21">
        <f>EXP(-LN(2)/25)*AV137+(1-EXP(-LN(2)/25))/(LN(2)/25)*Calculateur!AQ138*Calculateur!AS138*VLOOKUP('Données projet'!$B$10,Paramètres!$A$1:$I$89,3,0)*0.475*44/12</f>
        <v>0.80796621214979869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5.5050278348785735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101.11980571733682</v>
      </c>
      <c r="BJ138" s="59">
        <f t="shared" si="146"/>
        <v>281.76125756530553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3.8847844122824595</v>
      </c>
      <c r="BQ138" s="21">
        <f>EXP(-LN(2)/25)*BQ137+(1-EXP(-LN(2)/25))/(LN(2)/25)*Calculateur!BL138*Calculateur!BN138*VLOOKUP('Données projet'!$B$11,Paramètres!$A$1:$I$89,3,0)*0.475*44/12</f>
        <v>0.66824214769125378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4.5530265599737136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39.093237481371943</v>
      </c>
      <c r="CE138" s="59">
        <f t="shared" si="148"/>
        <v>155.67391182400013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2.1907636685658463</v>
      </c>
      <c r="CL138" s="21">
        <f>EXP(-LN(2)/25)*CL137+(1-EXP(-LN(2)/25))/(LN(2)/25)*Calculateur!CG138*Calculateur!CI138*VLOOKUP('Données projet'!$B$12,Paramètres!$A$1:$I$89,3,0)*0.475*44/12</f>
        <v>0.3768447521406405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2.5676084207064869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522.83389430388831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108.34735194944619</v>
      </c>
      <c r="T139" s="59">
        <f t="shared" si="142"/>
        <v>301.54114161918221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4.0708380589446991</v>
      </c>
      <c r="AA139" s="21">
        <f>EXP(-LN(2)/25)*AA138+(1-EXP(-LN(2)/25))/(LN(2)/25)*Calculateur!V139*Calculateur!X139*VLOOKUP('Données projet'!$B$9,Paramètres!$A$1:$I$89,3,0)*0.475*44/12</f>
        <v>0.69472099709162649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4.7655590560363255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120.41037315808563</v>
      </c>
      <c r="AO139" s="59">
        <f t="shared" si="144"/>
        <v>341.74572221981964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4.6049551092317653</v>
      </c>
      <c r="AV139" s="21">
        <f>EXP(-LN(2)/25)*AV138+(1-EXP(-LN(2)/25))/(LN(2)/25)*Calculateur!AQ139*Calculateur!AS139*VLOOKUP('Données projet'!$B$10,Paramètres!$A$1:$I$89,3,0)*0.475*44/12</f>
        <v>0.78587233358946595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5.3908274428212311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101.11980571733682</v>
      </c>
      <c r="BJ139" s="59">
        <f t="shared" si="146"/>
        <v>281.76125756530553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3.808606159442125</v>
      </c>
      <c r="BQ139" s="21">
        <f>EXP(-LN(2)/25)*BQ138+(1-EXP(-LN(2)/25))/(LN(2)/25)*Calculateur!BL139*Calculateur!BN139*VLOOKUP('Données projet'!$B$11,Paramètres!$A$1:$I$89,3,0)*0.475*44/12</f>
        <v>0.64996903102130921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4.4585751904634341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39.093237481371943</v>
      </c>
      <c r="CE139" s="59">
        <f t="shared" si="148"/>
        <v>155.67391182400013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2.1478041292591659</v>
      </c>
      <c r="CL139" s="21">
        <f>EXP(-LN(2)/25)*CL138+(1-EXP(-LN(2)/25))/(LN(2)/25)*Calculateur!CG139*Calculateur!CI139*VLOOKUP('Données projet'!$B$12,Paramètres!$A$1:$I$89,3,0)*0.475*44/12</f>
        <v>0.36653991257595048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2.5143440418351162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524.74331193956789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108.34735194944619</v>
      </c>
      <c r="T140" s="59">
        <f t="shared" si="142"/>
        <v>301.54114161918221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3.9910114075748369</v>
      </c>
      <c r="AA140" s="21">
        <f>EXP(-LN(2)/25)*AA139+(1-EXP(-LN(2)/25))/(LN(2)/25)*Calculateur!V140*Calculateur!X140*VLOOKUP('Données projet'!$B$9,Paramètres!$A$1:$I$89,3,0)*0.475*44/12</f>
        <v>0.67572381489236655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4.666735222467203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120.41037315808563</v>
      </c>
      <c r="AO140" s="59">
        <f t="shared" si="144"/>
        <v>341.74572221981964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4.5146547482850066</v>
      </c>
      <c r="AV140" s="21">
        <f>EXP(-LN(2)/25)*AV139+(1-EXP(-LN(2)/25))/(LN(2)/25)*Calculateur!AQ140*Calculateur!AS140*VLOOKUP('Données projet'!$B$10,Paramètres!$A$1:$I$89,3,0)*0.475*44/12</f>
        <v>0.76438261330023216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5.2790373615852388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101.11980571733682</v>
      </c>
      <c r="BJ140" s="59">
        <f t="shared" si="146"/>
        <v>281.76125756530553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3.7339217156758431</v>
      </c>
      <c r="BQ140" s="21">
        <f>EXP(-LN(2)/25)*BQ139+(1-EXP(-LN(2)/25))/(LN(2)/25)*Calculateur!BL140*Calculateur!BN140*VLOOKUP('Données projet'!$B$11,Paramètres!$A$1:$I$89,3,0)*0.475*44/12</f>
        <v>0.63219559368764566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4.3661173093634886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39.093237481371943</v>
      </c>
      <c r="CE140" s="59">
        <f t="shared" si="148"/>
        <v>155.67391182400013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2.1056870003155574</v>
      </c>
      <c r="CL140" s="21">
        <f>EXP(-LN(2)/25)*CL139+(1-EXP(-LN(2)/25))/(LN(2)/25)*Calculateur!CG140*Calculateur!CI140*VLOOKUP('Données projet'!$B$12,Paramètres!$A$1:$I$89,3,0)*0.475*44/12</f>
        <v>0.35651685939106487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2.4622038597066225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526.65242321569622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108.34735194944619</v>
      </c>
      <c r="T141" s="59">
        <f t="shared" si="142"/>
        <v>301.54114161918221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3.912750108148888</v>
      </c>
      <c r="AA141" s="21">
        <f>EXP(-LN(2)/25)*AA140+(1-EXP(-LN(2)/25))/(LN(2)/25)*Calculateur!V141*Calculateur!X141*VLOOKUP('Données projet'!$B$9,Paramètres!$A$1:$I$89,3,0)*0.475*44/12</f>
        <v>0.65724611163936375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4.5699962197882513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120.41037315808563</v>
      </c>
      <c r="AO141" s="59">
        <f t="shared" si="144"/>
        <v>341.74572221981964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4.4261251223386315</v>
      </c>
      <c r="AV141" s="21">
        <f>EXP(-LN(2)/25)*AV140+(1-EXP(-LN(2)/25))/(LN(2)/25)*Calculateur!AQ141*Calculateur!AS141*VLOOKUP('Données projet'!$B$10,Paramètres!$A$1:$I$89,3,0)*0.475*44/12</f>
        <v>0.74348053054240271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5.1696056528810344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101.11980571733682</v>
      </c>
      <c r="BJ141" s="59">
        <f t="shared" si="146"/>
        <v>281.76125756530553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3.6607017882988053</v>
      </c>
      <c r="BQ141" s="21">
        <f>EXP(-LN(2)/25)*BQ140+(1-EXP(-LN(2)/25))/(LN(2)/25)*Calculateur!BL141*Calculateur!BN141*VLOOKUP('Données projet'!$B$11,Paramètres!$A$1:$I$89,3,0)*0.475*44/12</f>
        <v>0.61490817193253566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4.2756099602313409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39.093237481371943</v>
      </c>
      <c r="CE141" s="59">
        <f t="shared" si="148"/>
        <v>155.67391182400013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2.0643957625816212</v>
      </c>
      <c r="CL141" s="21">
        <f>EXP(-LN(2)/25)*CL140+(1-EXP(-LN(2)/25))/(LN(2)/25)*Calculateur!CG141*Calculateur!CI141*VLOOKUP('Données projet'!$B$12,Paramètres!$A$1:$I$89,3,0)*0.475*44/12</f>
        <v>0.34676788712260942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2.4111636497042306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528.56123060967593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108.34735194944619</v>
      </c>
      <c r="T142" s="59">
        <f t="shared" si="142"/>
        <v>301.54114161918221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3.8360234650700029</v>
      </c>
      <c r="AA142" s="21">
        <f>EXP(-LN(2)/25)*AA141+(1-EXP(-LN(2)/25))/(LN(2)/25)*Calculateur!V142*Calculateur!X142*VLOOKUP('Données projet'!$B$9,Paramètres!$A$1:$I$89,3,0)*0.475*44/12</f>
        <v>0.63927368215351454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4.4752971472235172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120.41037315808563</v>
      </c>
      <c r="AO142" s="59">
        <f t="shared" si="144"/>
        <v>341.74572221981964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4.3393315083593249</v>
      </c>
      <c r="AV142" s="21">
        <f>EXP(-LN(2)/25)*AV141+(1-EXP(-LN(2)/25))/(LN(2)/25)*Calculateur!AQ142*Calculateur!AS142*VLOOKUP('Données projet'!$B$10,Paramètres!$A$1:$I$89,3,0)*0.475*44/12</f>
        <v>0.72315001633677889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5.0624815246961035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101.11980571733682</v>
      </c>
      <c r="BJ142" s="59">
        <f t="shared" si="146"/>
        <v>281.76125756530553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3.5889176590378851</v>
      </c>
      <c r="BQ142" s="21">
        <f>EXP(-LN(2)/25)*BQ141+(1-EXP(-LN(2)/25))/(LN(2)/25)*Calculateur!BL142*Calculateur!BN142*VLOOKUP('Données projet'!$B$11,Paramètres!$A$1:$I$89,3,0)*0.475*44/12</f>
        <v>0.59809347563442505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4.1870111346723098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39.093237481371943</v>
      </c>
      <c r="CE142" s="59">
        <f t="shared" si="148"/>
        <v>155.67391182400013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2.0239142208344791</v>
      </c>
      <c r="CL142" s="21">
        <f>EXP(-LN(2)/25)*CL141+(1-EXP(-LN(2)/25))/(LN(2)/25)*Calculateur!CG142*Calculateur!CI142*VLOOKUP('Données projet'!$B$12,Paramètres!$A$1:$I$89,3,0)*0.475*44/12</f>
        <v>0.33728550101351101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2.3611997218479903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530.4697365612044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108.34735194944619</v>
      </c>
      <c r="T143" s="59">
        <f t="shared" si="142"/>
        <v>301.54114161918221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3.7608013846632633</v>
      </c>
      <c r="AA143" s="21">
        <f>EXP(-LN(2)/25)*AA142+(1-EXP(-LN(2)/25))/(LN(2)/25)*Calculateur!V143*Calculateur!X143*VLOOKUP('Données projet'!$B$9,Paramètres!$A$1:$I$89,3,0)*0.475*44/12</f>
        <v>0.62179270969708478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4.3825940943603481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120.41037315808563</v>
      </c>
      <c r="AO143" s="59">
        <f t="shared" si="144"/>
        <v>341.74572221981964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4.254239864211276</v>
      </c>
      <c r="AV143" s="21">
        <f>EXP(-LN(2)/25)*AV142+(1-EXP(-LN(2)/25))/(LN(2)/25)*Calculateur!AQ143*Calculateur!AS143*VLOOKUP('Données projet'!$B$10,Paramètres!$A$1:$I$89,3,0)*0.475*44/12</f>
        <v>0.70337544111124306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4.9576153053225189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101.11980571733682</v>
      </c>
      <c r="BJ143" s="59">
        <f t="shared" si="146"/>
        <v>281.76125756530553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3.518541172767776</v>
      </c>
      <c r="BQ143" s="21">
        <f>EXP(-LN(2)/25)*BQ142+(1-EXP(-LN(2)/25))/(LN(2)/25)*Calculateur!BL143*Calculateur!BN143*VLOOKUP('Données projet'!$B$11,Paramètres!$A$1:$I$89,3,0)*0.475*44/12</f>
        <v>0.58173857809083274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4.1002797508586086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39.093237481371943</v>
      </c>
      <c r="CE143" s="59">
        <f t="shared" si="148"/>
        <v>155.67391182400013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1.9842264974296964</v>
      </c>
      <c r="CL143" s="21">
        <f>EXP(-LN(2)/25)*CL142+(1-EXP(-LN(2)/25))/(LN(2)/25)*Calculateur!CG143*Calculateur!CI143*VLOOKUP('Données projet'!$B$12,Paramètres!$A$1:$I$89,3,0)*0.475*44/12</f>
        <v>0.32806241125122293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2.3122889086809195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532.3779434731116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108.34735194944619</v>
      </c>
      <c r="T144" s="59">
        <f t="shared" si="142"/>
        <v>301.54114161918221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3.6870543633723614</v>
      </c>
      <c r="AA144" s="21">
        <f>EXP(-LN(2)/25)*AA143+(1-EXP(-LN(2)/25))/(LN(2)/25)*Calculateur!V144*Calculateur!X144*VLOOKUP('Données projet'!$B$9,Paramètres!$A$1:$I$89,3,0)*0.475*44/12</f>
        <v>0.60478975535176049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4.2918441187241214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120.41037315808563</v>
      </c>
      <c r="AO144" s="59">
        <f t="shared" si="144"/>
        <v>341.74572221981964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4.1708168153041916</v>
      </c>
      <c r="AV144" s="21">
        <f>EXP(-LN(2)/25)*AV143+(1-EXP(-LN(2)/25))/(LN(2)/25)*Calculateur!AQ144*Calculateur!AS144*VLOOKUP('Données projet'!$B$10,Paramètres!$A$1:$I$89,3,0)*0.475*44/12</f>
        <v>0.68414160268514923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4.8549584179893408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101.11980571733682</v>
      </c>
      <c r="BJ144" s="59">
        <f t="shared" si="146"/>
        <v>281.76125756530553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3.4495447264680057</v>
      </c>
      <c r="BQ144" s="21">
        <f>EXP(-LN(2)/25)*BQ143+(1-EXP(-LN(2)/25))/(LN(2)/25)*Calculateur!BL144*Calculateur!BN144*VLOOKUP('Données projet'!$B$11,Paramètres!$A$1:$I$89,3,0)*0.475*44/12</f>
        <v>0.56583090608063669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4.0153756325486425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39.093237481371943</v>
      </c>
      <c r="CE144" s="59">
        <f t="shared" si="148"/>
        <v>155.67391182400013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1.9453170260737604</v>
      </c>
      <c r="CL144" s="21">
        <f>EXP(-LN(2)/25)*CL143+(1-EXP(-LN(2)/25))/(LN(2)/25)*Calculateur!CG144*Calculateur!CI144*VLOOKUP('Données projet'!$B$12,Paramètres!$A$1:$I$89,3,0)*0.475*44/12</f>
        <v>0.31909152736350582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2.2644085534372662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534.28585371217559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108.34735194944619</v>
      </c>
      <c r="T145" s="59">
        <f t="shared" si="142"/>
        <v>301.54114161918221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3.6147534761877322</v>
      </c>
      <c r="AA145" s="21">
        <f>EXP(-LN(2)/25)*AA144+(1-EXP(-LN(2)/25))/(LN(2)/25)*Calculateur!V145*Calculateur!X145*VLOOKUP('Données projet'!$B$9,Paramètres!$A$1:$I$89,3,0)*0.475*44/12</f>
        <v>0.5882517476871556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4.2030052238748876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120.41037315808563</v>
      </c>
      <c r="AO145" s="59">
        <f t="shared" si="144"/>
        <v>341.74572221981964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4.0890296415031395</v>
      </c>
      <c r="AV145" s="21">
        <f>EXP(-LN(2)/25)*AV144+(1-EXP(-LN(2)/25))/(LN(2)/25)*Calculateur!AQ145*Calculateur!AS145*VLOOKUP('Données projet'!$B$10,Paramètres!$A$1:$I$89,3,0)*0.475*44/12</f>
        <v>0.66543371458228051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4.7544633560854201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101.11980571733682</v>
      </c>
      <c r="BJ145" s="59">
        <f t="shared" si="146"/>
        <v>281.76125756530553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3.3819012583964971</v>
      </c>
      <c r="BQ145" s="21">
        <f>EXP(-LN(2)/25)*BQ144+(1-EXP(-LN(2)/25))/(LN(2)/25)*Calculateur!BL145*Calculateur!BN145*VLOOKUP('Données projet'!$B$11,Paramètres!$A$1:$I$89,3,0)*0.475*44/12</f>
        <v>0.55035823019810759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3.9322594885946049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39.093237481371943</v>
      </c>
      <c r="CE145" s="59">
        <f t="shared" si="148"/>
        <v>155.67391182400013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1.9071705457186803</v>
      </c>
      <c r="CL145" s="21">
        <f>EXP(-LN(2)/25)*CL144+(1-EXP(-LN(2)/25))/(LN(2)/25)*Calculateur!CG145*Calculateur!CI145*VLOOKUP('Données projet'!$B$12,Paramètres!$A$1:$I$89,3,0)*0.475*44/12</f>
        <v>0.3103659527674566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2.2175364984861368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536.19346960991265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108.34735194944619</v>
      </c>
      <c r="T146" s="59">
        <f t="shared" si="142"/>
        <v>301.54114161918221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3.5438703653016073</v>
      </c>
      <c r="AA146" s="21">
        <f>EXP(-LN(2)/25)*AA145+(1-EXP(-LN(2)/25))/(LN(2)/25)*Calculateur!V146*Calculateur!X146*VLOOKUP('Données projet'!$B$9,Paramètres!$A$1:$I$89,3,0)*0.475*44/12</f>
        <v>0.57216597271183534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4.1160363380134424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120.41037315808563</v>
      </c>
      <c r="AO146" s="59">
        <f t="shared" si="144"/>
        <v>341.74572221981964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4.0088462642950757</v>
      </c>
      <c r="AV146" s="21">
        <f>EXP(-LN(2)/25)*AV145+(1-EXP(-LN(2)/25))/(LN(2)/25)*Calculateur!AQ146*Calculateur!AS146*VLOOKUP('Données projet'!$B$10,Paramètres!$A$1:$I$89,3,0)*0.475*44/12</f>
        <v>0.64723739466338992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4.6560836589584653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101.11980571733682</v>
      </c>
      <c r="BJ146" s="59">
        <f t="shared" si="146"/>
        <v>281.76125756530553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3.3155842374754294</v>
      </c>
      <c r="BQ146" s="21">
        <f>EXP(-LN(2)/25)*BQ145+(1-EXP(-LN(2)/25))/(LN(2)/25)*Calculateur!BL146*Calculateur!BN146*VLOOKUP('Données projet'!$B$11,Paramètres!$A$1:$I$89,3,0)*0.475*44/12</f>
        <v>0.53530865545125883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3.8508928929266881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39.093237481371943</v>
      </c>
      <c r="CE146" s="59">
        <f t="shared" si="148"/>
        <v>155.67391182400013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1.8697720945763074</v>
      </c>
      <c r="CL146" s="21">
        <f>EXP(-LN(2)/25)*CL145+(1-EXP(-LN(2)/25))/(LN(2)/25)*Calculateur!CG146*Calculateur!CI146*VLOOKUP('Données projet'!$B$12,Paramètres!$A$1:$I$89,3,0)*0.475*44/12</f>
        <v>0.3018789794675944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2.1716510740439019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538.10079346334646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108.34735194944619</v>
      </c>
      <c r="T147" s="59">
        <f t="shared" si="142"/>
        <v>301.54114161918221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3.4743772289855306</v>
      </c>
      <c r="AA147" s="21">
        <f>EXP(-LN(2)/25)*AA146+(1-EXP(-LN(2)/25))/(LN(2)/25)*Calculateur!V147*Calculateur!X147*VLOOKUP('Données projet'!$B$9,Paramètres!$A$1:$I$89,3,0)*0.475*44/12</f>
        <v>0.55652006409912935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4.03089729308466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120.41037315808563</v>
      </c>
      <c r="AO147" s="59">
        <f t="shared" si="144"/>
        <v>341.74572221981964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3.9302352342070317</v>
      </c>
      <c r="AV147" s="21">
        <f>EXP(-LN(2)/25)*AV146+(1-EXP(-LN(2)/25))/(LN(2)/25)*Calculateur!AQ147*Calculateur!AS147*VLOOKUP('Données projet'!$B$10,Paramètres!$A$1:$I$89,3,0)*0.475*44/12</f>
        <v>0.6295386540695842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4.5597738882766157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101.11980571733682</v>
      </c>
      <c r="BJ147" s="59">
        <f t="shared" si="146"/>
        <v>281.76125756530553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3.250567652885235</v>
      </c>
      <c r="BQ147" s="21">
        <f>EXP(-LN(2)/25)*BQ146+(1-EXP(-LN(2)/25))/(LN(2)/25)*Calculateur!BL147*Calculateur!BN147*VLOOKUP('Données projet'!$B$11,Paramètres!$A$1:$I$89,3,0)*0.475*44/12</f>
        <v>0.52067061211728538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3.7712382650025202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39.093237481371943</v>
      </c>
      <c r="CE147" s="59">
        <f t="shared" si="148"/>
        <v>155.67391182400013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1.8331070042500339</v>
      </c>
      <c r="CL147" s="21">
        <f>EXP(-LN(2)/25)*CL146+(1-EXP(-LN(2)/25))/(LN(2)/25)*Calculateur!CG147*Calculateur!CI147*VLOOKUP('Données projet'!$B$12,Paramètres!$A$1:$I$89,3,0)*0.475*44/12</f>
        <v>0.29362408289892744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2.1267310871489613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540.00782753575277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108.34735194944619</v>
      </c>
      <c r="T148" s="59">
        <f t="shared" si="142"/>
        <v>301.54114161918221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3.4062468106859844</v>
      </c>
      <c r="AA148" s="21">
        <f>EXP(-LN(2)/25)*AA147+(1-EXP(-LN(2)/25))/(LN(2)/25)*Calculateur!V148*Calculateur!X148*VLOOKUP('Données projet'!$B$9,Paramètres!$A$1:$I$89,3,0)*0.475*44/12</f>
        <v>0.54130199368022047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3.947548804366205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120.41037315808563</v>
      </c>
      <c r="AO148" s="59">
        <f t="shared" si="144"/>
        <v>341.74572221981964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3.8531657184710202</v>
      </c>
      <c r="AV148" s="21">
        <f>EXP(-LN(2)/25)*AV147+(1-EXP(-LN(2)/25))/(LN(2)/25)*Calculateur!AQ148*Calculateur!AS148*VLOOKUP('Données projet'!$B$10,Paramètres!$A$1:$I$89,3,0)*0.475*44/12</f>
        <v>0.61232388646805247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4.4654896049390729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101.11980571733682</v>
      </c>
      <c r="BJ148" s="59">
        <f t="shared" si="146"/>
        <v>281.76125756530553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3.1868260038626532</v>
      </c>
      <c r="BQ148" s="21">
        <f>EXP(-LN(2)/25)*BQ147+(1-EXP(-LN(2)/25))/(LN(2)/25)*Calculateur!BL148*Calculateur!BN148*VLOOKUP('Données projet'!$B$11,Paramètres!$A$1:$I$89,3,0)*0.475*44/12</f>
        <v>0.50643284684806078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3.693258850710714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39.093237481371943</v>
      </c>
      <c r="CE148" s="59">
        <f t="shared" si="148"/>
        <v>155.67391182400013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1.7971608939815615</v>
      </c>
      <c r="CL148" s="21">
        <f>EXP(-LN(2)/25)*CL147+(1-EXP(-LN(2)/25))/(LN(2)/25)*Calculateur!CG148*Calculateur!CI148*VLOOKUP('Données projet'!$B$12,Paramètres!$A$1:$I$89,3,0)*0.475*44/12</f>
        <v>0.28559491691103683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2.0827558108925985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541.91457405738606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108.34735194944619</v>
      </c>
      <c r="T149" s="59">
        <f t="shared" si="142"/>
        <v>301.54114161918221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3.3394523883338403</v>
      </c>
      <c r="AA149" s="21">
        <f>EXP(-LN(2)/25)*AA148+(1-EXP(-LN(2)/25))/(LN(2)/25)*Calculateur!V149*Calculateur!X149*VLOOKUP('Données projet'!$B$9,Paramètres!$A$1:$I$89,3,0)*0.475*44/12</f>
        <v>0.52650006219720014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3.8659524505310405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120.41037315808563</v>
      </c>
      <c r="AO149" s="59">
        <f t="shared" si="144"/>
        <v>341.74572221981964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3.7776074889308289</v>
      </c>
      <c r="AV149" s="21">
        <f>EXP(-LN(2)/25)*AV148+(1-EXP(-LN(2)/25))/(LN(2)/25)*Calculateur!AQ149*Calculateur!AS149*VLOOKUP('Données projet'!$B$10,Paramètres!$A$1:$I$89,3,0)*0.475*44/12</f>
        <v>0.59557985759186982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4.3731873465226982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101.11980571733682</v>
      </c>
      <c r="BJ149" s="59">
        <f t="shared" si="146"/>
        <v>281.76125756530553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3.1243342896988375</v>
      </c>
      <c r="BQ149" s="21">
        <f>EXP(-LN(2)/25)*BQ148+(1-EXP(-LN(2)/25))/(LN(2)/25)*Calculateur!BL149*Calculateur!BN149*VLOOKUP('Données projet'!$B$11,Paramètres!$A$1:$I$89,3,0)*0.475*44/12</f>
        <v>0.49258441401885461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3.6169187037176922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39.093237481371943</v>
      </c>
      <c r="CE149" s="59">
        <f t="shared" si="148"/>
        <v>155.67391182400013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1.7619196650104916</v>
      </c>
      <c r="CL149" s="21">
        <f>EXP(-LN(2)/25)*CL148+(1-EXP(-LN(2)/25))/(LN(2)/25)*Calculateur!CG149*Calculateur!CI149*VLOOKUP('Données projet'!$B$12,Paramètres!$A$1:$I$89,3,0)*0.475*44/12</f>
        <v>0.27778530888932057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2.0397049738998123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543.82103522618308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108.34735194944619</v>
      </c>
      <c r="T150" s="59">
        <f t="shared" si="142"/>
        <v>301.54114161918221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3.273967763863447</v>
      </c>
      <c r="AA150" s="21">
        <f>EXP(-LN(2)/25)*AA149+(1-EXP(-LN(2)/25))/(LN(2)/25)*Calculateur!V150*Calculateur!X150*VLOOKUP('Données projet'!$B$9,Paramètres!$A$1:$I$89,3,0)*0.475*44/12</f>
        <v>0.51210289030898271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3.7860706541724296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120.41037315808563</v>
      </c>
      <c r="AO150" s="59">
        <f t="shared" si="144"/>
        <v>341.74572221981964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3.7035309101859513</v>
      </c>
      <c r="AV150" s="21">
        <f>EXP(-LN(2)/25)*AV149+(1-EXP(-LN(2)/25))/(LN(2)/25)*Calculateur!AQ150*Calculateur!AS150*VLOOKUP('Données projet'!$B$10,Paramètres!$A$1:$I$89,3,0)*0.475*44/12</f>
        <v>0.57929369506583661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4.282824605251788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101.11980571733682</v>
      </c>
      <c r="BJ150" s="59">
        <f t="shared" si="146"/>
        <v>281.76125756530553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3.0630679999335921</v>
      </c>
      <c r="BQ150" s="21">
        <f>EXP(-LN(2)/25)*BQ149+(1-EXP(-LN(2)/25))/(LN(2)/25)*Calculateur!BL150*Calculateur!BN150*VLOOKUP('Données projet'!$B$11,Paramètres!$A$1:$I$89,3,0)*0.475*44/12</f>
        <v>0.47911466731362051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3.5421826672472125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39.093237481371943</v>
      </c>
      <c r="CE150" s="59">
        <f t="shared" si="148"/>
        <v>155.67391182400013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1.7273694950445171</v>
      </c>
      <c r="CL150" s="21">
        <f>EXP(-LN(2)/25)*CL149+(1-EXP(-LN(2)/25))/(LN(2)/25)*Calculateur!CG150*Calculateur!CI150*VLOOKUP('Données projet'!$B$12,Paramètres!$A$1:$I$89,3,0)*0.475*44/12</f>
        <v>0.27018925500964758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1.9975587500541647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545.72721320844835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108.34735194944619</v>
      </c>
      <c r="T151" s="59">
        <f t="shared" si="142"/>
        <v>301.54114161918221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3.2097672529372412</v>
      </c>
      <c r="AA151" s="21">
        <f>EXP(-LN(2)/25)*AA150+(1-EXP(-LN(2)/25))/(LN(2)/25)*Calculateur!V151*Calculateur!X151*VLOOKUP('Données projet'!$B$9,Paramètres!$A$1:$I$89,3,0)*0.475*44/12</f>
        <v>0.49809940984316298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3.707866662780404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120.41037315808563</v>
      </c>
      <c r="AO151" s="59">
        <f t="shared" si="144"/>
        <v>341.74572221981964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3.6309069279680091</v>
      </c>
      <c r="AV151" s="21">
        <f>EXP(-LN(2)/25)*AV150+(1-EXP(-LN(2)/25))/(LN(2)/25)*Calculateur!AQ151*Calculateur!AS151*VLOOKUP('Données projet'!$B$10,Paramètres!$A$1:$I$89,3,0)*0.475*44/12</f>
        <v>0.56345287851052983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4.1943598064785386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101.11980571733682</v>
      </c>
      <c r="BJ151" s="59">
        <f t="shared" si="146"/>
        <v>281.76125756530553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3.0030031047418961</v>
      </c>
      <c r="BQ151" s="21">
        <f>EXP(-LN(2)/25)*BQ150+(1-EXP(-LN(2)/25))/(LN(2)/25)*Calculateur!BL151*Calculateur!BN151*VLOOKUP('Données projet'!$B$11,Paramètres!$A$1:$I$89,3,0)*0.475*44/12</f>
        <v>0.46601325154038425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3.4690163562822804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39.093237481371943</v>
      </c>
      <c r="CE151" s="59">
        <f t="shared" si="148"/>
        <v>155.67391182400013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1.6934968328380526</v>
      </c>
      <c r="CL151" s="21">
        <f>EXP(-LN(2)/25)*CL150+(1-EXP(-LN(2)/25))/(LN(2)/25)*Calculateur!CG151*Calculateur!CI151*VLOOKUP('Données projet'!$B$12,Paramètres!$A$1:$I$89,3,0)*0.475*44/12</f>
        <v>0.26280091562277336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1.9562977484608259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547.63311013951943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108.34735194944619</v>
      </c>
      <c r="T152" s="59">
        <f t="shared" si="142"/>
        <v>301.54114161918221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3.1468256748718528</v>
      </c>
      <c r="AA152" s="21">
        <f>EXP(-LN(2)/25)*AA151+(1-EXP(-LN(2)/25))/(LN(2)/25)*Calculateur!V152*Calculateur!X152*VLOOKUP('Données projet'!$B$9,Paramètres!$A$1:$I$89,3,0)*0.475*44/12</f>
        <v>0.48447885528709217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3.6313045301589448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120.41037315808563</v>
      </c>
      <c r="AO152" s="59">
        <f t="shared" si="144"/>
        <v>341.74572221981964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3.5597070577451055</v>
      </c>
      <c r="AV152" s="21">
        <f>EXP(-LN(2)/25)*AV151+(1-EXP(-LN(2)/25))/(LN(2)/25)*Calculateur!AQ152*Calculateur!AS152*VLOOKUP('Données projet'!$B$10,Paramètres!$A$1:$I$89,3,0)*0.475*44/12</f>
        <v>0.54804522991696025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4.1077522876620662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101.11980571733682</v>
      </c>
      <c r="BJ152" s="59">
        <f t="shared" si="146"/>
        <v>281.76125756530553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2.9441160455089408</v>
      </c>
      <c r="BQ152" s="21">
        <f>EXP(-LN(2)/25)*BQ151+(1-EXP(-LN(2)/25))/(LN(2)/25)*Calculateur!BL152*Calculateur!BN152*VLOOKUP('Données projet'!$B$11,Paramètres!$A$1:$I$89,3,0)*0.475*44/12</f>
        <v>0.45327009467044066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3.3973861401793815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39.093237481371943</v>
      </c>
      <c r="CE152" s="59">
        <f t="shared" si="148"/>
        <v>155.67391182400013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1.660288392877173</v>
      </c>
      <c r="CL152" s="21">
        <f>EXP(-LN(2)/25)*CL151+(1-EXP(-LN(2)/25))/(LN(2)/25)*Calculateur!CG152*Calculateur!CI152*VLOOKUP('Données projet'!$B$12,Paramètres!$A$1:$I$89,3,0)*0.475*44/12</f>
        <v>0.25561461076496911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1.9159030036421421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549.53872812441477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108.34735194944619</v>
      </c>
      <c r="T153" s="59">
        <f t="shared" si="142"/>
        <v>301.54114161918221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3.085118342761755</v>
      </c>
      <c r="AA153" s="21">
        <f>EXP(-LN(2)/25)*AA152+(1-EXP(-LN(2)/25))/(LN(2)/25)*Calculateur!V153*Calculateur!X153*VLOOKUP('Données projet'!$B$9,Paramètres!$A$1:$I$89,3,0)*0.475*44/12</f>
        <v>0.47123075551163091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3.5563490982733859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120.41037315808563</v>
      </c>
      <c r="AO153" s="59">
        <f t="shared" si="144"/>
        <v>341.74572221981964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3.4899033735496405</v>
      </c>
      <c r="AV153" s="21">
        <f>EXP(-LN(2)/25)*AV152+(1-EXP(-LN(2)/25))/(LN(2)/25)*Calculateur!AQ153*Calculateur!AS153*VLOOKUP('Données projet'!$B$10,Paramètres!$A$1:$I$89,3,0)*0.475*44/12</f>
        <v>0.53305890428443492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4.0229622778340755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101.11980571733682</v>
      </c>
      <c r="BJ153" s="59">
        <f t="shared" si="146"/>
        <v>281.76125756530553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2.8863837255899845</v>
      </c>
      <c r="BQ153" s="21">
        <f>EXP(-LN(2)/25)*BQ152+(1-EXP(-LN(2)/25))/(LN(2)/25)*Calculateur!BL153*Calculateur!BN153*VLOOKUP('Données projet'!$B$11,Paramètres!$A$1:$I$89,3,0)*0.475*44/12</f>
        <v>0.44087540009523912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3.3272591256852238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39.093237481371943</v>
      </c>
      <c r="CE153" s="59">
        <f t="shared" si="148"/>
        <v>155.67391182400013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1.6277311501687779</v>
      </c>
      <c r="CL153" s="21">
        <f>EXP(-LN(2)/25)*CL152+(1-EXP(-LN(2)/25))/(LN(2)/25)*Calculateur!CG153*Calculateur!CI153*VLOOKUP('Données projet'!$B$12,Paramètres!$A$1:$I$89,3,0)*0.475*44/12</f>
        <v>0.24862481579141285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1.8763559659601907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551.4440692384635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108.34735194944619</v>
      </c>
      <c r="T154" s="59">
        <f t="shared" si="142"/>
        <v>301.54114161918221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3.0246210537965799</v>
      </c>
      <c r="AA154" s="21">
        <f>EXP(-LN(2)/25)*AA153+(1-EXP(-LN(2)/25))/(LN(2)/25)*Calculateur!V154*Calculateur!X154*VLOOKUP('Données projet'!$B$9,Paramètres!$A$1:$I$89,3,0)*0.475*44/12</f>
        <v>0.45834492572121693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3.4829659795177967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120.41037315808563</v>
      </c>
      <c r="AO154" s="59">
        <f t="shared" si="144"/>
        <v>341.74572221981964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3.4214684970252049</v>
      </c>
      <c r="AV154" s="21">
        <f>EXP(-LN(2)/25)*AV153+(1-EXP(-LN(2)/25))/(LN(2)/25)*Calculateur!AQ154*Calculateur!AS154*VLOOKUP('Données projet'!$B$10,Paramètres!$A$1:$I$89,3,0)*0.475*44/12</f>
        <v>0.51848238051442763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3.9399508775396326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101.11980571733682</v>
      </c>
      <c r="BJ154" s="59">
        <f t="shared" si="146"/>
        <v>281.76125756530553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2.8297835012514003</v>
      </c>
      <c r="BQ154" s="21">
        <f>EXP(-LN(2)/25)*BQ153+(1-EXP(-LN(2)/25))/(LN(2)/25)*Calculateur!BL154*Calculateur!BN154*VLOOKUP('Données projet'!$B$11,Paramètres!$A$1:$I$89,3,0)*0.475*44/12</f>
        <v>0.42881963909500515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3.2586031403464055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39.093237481371943</v>
      </c>
      <c r="CE154" s="59">
        <f t="shared" si="148"/>
        <v>155.67391182400013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1.5958123351319371</v>
      </c>
      <c r="CL154" s="21">
        <f>EXP(-LN(2)/25)*CL153+(1-EXP(-LN(2)/25))/(LN(2)/25)*Calculateur!CG154*Calculateur!CI154*VLOOKUP('Données projet'!$B$12,Paramètres!$A$1:$I$89,3,0)*0.475*44/12</f>
        <v>0.24182615712898584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1.837638492260923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553.34913552791727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108.34735194944619</v>
      </c>
      <c r="T155" s="59">
        <f t="shared" si="142"/>
        <v>301.54114161918221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2.9653100797683094</v>
      </c>
      <c r="AA155" s="21">
        <f>EXP(-LN(2)/25)*AA154+(1-EXP(-LN(2)/25))/(LN(2)/25)*Calculateur!V155*Calculateur!X155*VLOOKUP('Données projet'!$B$9,Paramètres!$A$1:$I$89,3,0)*0.475*44/12</f>
        <v>0.44581145962405816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3.4111215393923677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120.41037315808563</v>
      </c>
      <c r="AO155" s="59">
        <f t="shared" si="144"/>
        <v>341.74572221981964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3.3543755866882607</v>
      </c>
      <c r="AV155" s="21">
        <f>EXP(-LN(2)/25)*AV154+(1-EXP(-LN(2)/25))/(LN(2)/25)*Calculateur!AQ155*Calculateur!AS155*VLOOKUP('Données projet'!$B$10,Paramètres!$A$1:$I$89,3,0)*0.475*44/12</f>
        <v>0.50430445255345724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3.858680039241718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101.11980571733682</v>
      </c>
      <c r="BJ155" s="59">
        <f t="shared" si="146"/>
        <v>281.76125756530553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2.7742931727893678</v>
      </c>
      <c r="BQ155" s="21">
        <f>EXP(-LN(2)/25)*BQ154+(1-EXP(-LN(2)/25))/(LN(2)/25)*Calculateur!BL155*Calculateur!BN155*VLOOKUP('Données projet'!$B$11,Paramètres!$A$1:$I$89,3,0)*0.475*44/12</f>
        <v>0.41709354351330746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3.1913867163026755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39.093237481371943</v>
      </c>
      <c r="CE155" s="59">
        <f t="shared" si="148"/>
        <v>155.67391182400013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1.564519428589414</v>
      </c>
      <c r="CL155" s="21">
        <f>EXP(-LN(2)/25)*CL154+(1-EXP(-LN(2)/25))/(LN(2)/25)*Calculateur!CG155*Calculateur!CI155*VLOOKUP('Données projet'!$B$12,Paramètres!$A$1:$I$89,3,0)*0.475*44/12</f>
        <v>0.2352134081452088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1.7997328367346228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555.25392901054693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108.34735194944619</v>
      </c>
      <c r="T156" s="59">
        <f t="shared" si="142"/>
        <v>301.54114161918221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2.9071621577646112</v>
      </c>
      <c r="AA156" s="21">
        <f>EXP(-LN(2)/25)*AA155+(1-EXP(-LN(2)/25))/(LN(2)/25)*Calculateur!V156*Calculateur!X156*VLOOKUP('Données projet'!$B$9,Paramètres!$A$1:$I$89,3,0)*0.475*44/12</f>
        <v>0.43362072181643252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3.3407828795810435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120.41037315808563</v>
      </c>
      <c r="AO156" s="59">
        <f t="shared" si="144"/>
        <v>341.74572221981964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3.2885983274003894</v>
      </c>
      <c r="AV156" s="21">
        <f>EXP(-LN(2)/25)*AV155+(1-EXP(-LN(2)/25))/(LN(2)/25)*Calculateur!AQ156*Calculateur!AS156*VLOOKUP('Données projet'!$B$10,Paramètres!$A$1:$I$89,3,0)*0.475*44/12</f>
        <v>0.49051422077816437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3.7791125481785537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101.11980571733682</v>
      </c>
      <c r="BJ156" s="59">
        <f t="shared" si="146"/>
        <v>281.76125756530553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2.7198909758227177</v>
      </c>
      <c r="BQ156" s="21">
        <f>EXP(-LN(2)/25)*BQ155+(1-EXP(-LN(2)/25))/(LN(2)/25)*Calculateur!BL156*Calculateur!BN156*VLOOKUP('Données projet'!$B$11,Paramètres!$A$1:$I$89,3,0)*0.475*44/12</f>
        <v>0.40568809863193989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3.1255790744546577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39.093237481371943</v>
      </c>
      <c r="CE156" s="59">
        <f t="shared" si="148"/>
        <v>155.67391182400013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1.5338401568574014</v>
      </c>
      <c r="CL156" s="21">
        <f>EXP(-LN(2)/25)*CL155+(1-EXP(-LN(2)/25))/(LN(2)/25)*Calculateur!CG156*Calculateur!CI156*VLOOKUP('Données projet'!$B$12,Paramètres!$A$1:$I$89,3,0)*0.475*44/12</f>
        <v>0.22878148513014251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1.7626216419875438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557.1584516762224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108.34735194944619</v>
      </c>
      <c r="T157" s="59">
        <f t="shared" si="142"/>
        <v>301.54114161918221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2.8501544810446751</v>
      </c>
      <c r="AA157" s="21">
        <f>EXP(-LN(2)/25)*AA156+(1-EXP(-LN(2)/25))/(LN(2)/25)*Calculateur!V157*Calculateur!X157*VLOOKUP('Données projet'!$B$9,Paramètres!$A$1:$I$89,3,0)*0.475*44/12</f>
        <v>0.42176334037523949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3.2719178214199145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120.41037315808563</v>
      </c>
      <c r="AO157" s="59">
        <f t="shared" si="144"/>
        <v>341.74572221981964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3.2241109200469866</v>
      </c>
      <c r="AV157" s="21">
        <f>EXP(-LN(2)/25)*AV156+(1-EXP(-LN(2)/25))/(LN(2)/25)*Calculateur!AQ157*Calculateur!AS157*VLOOKUP('Données projet'!$B$10,Paramètres!$A$1:$I$89,3,0)*0.475*44/12</f>
        <v>0.47710108361596365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3.7012120036629503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101.11980571733682</v>
      </c>
      <c r="BJ157" s="59">
        <f t="shared" si="146"/>
        <v>281.76125756530553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2.6665555727565198</v>
      </c>
      <c r="BQ157" s="21">
        <f>EXP(-LN(2)/25)*BQ156+(1-EXP(-LN(2)/25))/(LN(2)/25)*Calculateur!BL157*Calculateur!BN157*VLOOKUP('Données projet'!$B$11,Paramètres!$A$1:$I$89,3,0)*0.475*44/12</f>
        <v>0.39459453624063962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3.0611501089971593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39.093237481371943</v>
      </c>
      <c r="CE157" s="59">
        <f t="shared" si="148"/>
        <v>155.67391182400013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1.5037624869315456</v>
      </c>
      <c r="CL157" s="21">
        <f>EXP(-LN(2)/25)*CL156+(1-EXP(-LN(2)/25))/(LN(2)/25)*Calculateur!CG157*Calculateur!CI157*VLOOKUP('Données projet'!$B$12,Paramètres!$A$1:$I$89,3,0)*0.475*44/12</f>
        <v>0.22252544338816335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1.726287930319709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559.06270548747648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108.34735194944619</v>
      </c>
      <c r="T158" s="59">
        <f t="shared" si="142"/>
        <v>301.54114161918221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2.7942646900939674</v>
      </c>
      <c r="AA158" s="21">
        <f>EXP(-LN(2)/25)*AA157+(1-EXP(-LN(2)/25))/(LN(2)/25)*Calculateur!V158*Calculateur!X158*VLOOKUP('Données projet'!$B$9,Paramètres!$A$1:$I$89,3,0)*0.475*44/12</f>
        <v>0.41023019965310847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3.204494889747076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120.41037315808563</v>
      </c>
      <c r="AO158" s="59">
        <f t="shared" si="144"/>
        <v>341.74572221981964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3.1608880714183494</v>
      </c>
      <c r="AV158" s="21">
        <f>EXP(-LN(2)/25)*AV157+(1-EXP(-LN(2)/25))/(LN(2)/25)*Calculateur!AQ158*Calculateur!AS158*VLOOKUP('Données projet'!$B$10,Paramètres!$A$1:$I$89,3,0)*0.475*44/12</f>
        <v>0.46405472939482956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3.6249428008131788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101.11980571733682</v>
      </c>
      <c r="BJ158" s="59">
        <f t="shared" si="146"/>
        <v>281.76125756530553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2.6142660444130663</v>
      </c>
      <c r="BQ158" s="21">
        <f>EXP(-LN(2)/25)*BQ157+(1-EXP(-LN(2)/25))/(LN(2)/25)*Calculateur!BL158*Calculateur!BN158*VLOOKUP('Données projet'!$B$11,Paramètres!$A$1:$I$89,3,0)*0.475*44/12</f>
        <v>0.38380432789631452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2.9980703723093809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39.093237481371943</v>
      </c>
      <c r="CE158" s="59">
        <f t="shared" si="148"/>
        <v>155.67391182400013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1.4742746217673686</v>
      </c>
      <c r="CL158" s="21">
        <f>EXP(-LN(2)/25)*CL157+(1-EXP(-LN(2)/25))/(LN(2)/25)*Calculateur!CG158*Calculateur!CI158*VLOOKUP('Données projet'!$B$12,Paramètres!$A$1:$I$89,3,0)*0.475*44/12</f>
        <v>0.21644047343660955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1.690715095203978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560.96669238005484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108.34735194944619</v>
      </c>
      <c r="T159" s="59">
        <f t="shared" si="142"/>
        <v>301.54114161918221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2.7394708638543968</v>
      </c>
      <c r="AA159" s="21">
        <f>EXP(-LN(2)/25)*AA158+(1-EXP(-LN(2)/25))/(LN(2)/25)*Calculateur!V159*Calculateur!X159*VLOOKUP('Données projet'!$B$9,Paramètres!$A$1:$I$89,3,0)*0.475*44/12</f>
        <v>0.3990124332705256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3.1384832971249224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120.41037315808563</v>
      </c>
      <c r="AO159" s="59">
        <f t="shared" si="144"/>
        <v>341.74572221981964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3.0989049842891898</v>
      </c>
      <c r="AV159" s="21">
        <f>EXP(-LN(2)/25)*AV158+(1-EXP(-LN(2)/25))/(LN(2)/25)*Calculateur!AQ159*Calculateur!AS159*VLOOKUP('Données projet'!$B$10,Paramètres!$A$1:$I$89,3,0)*0.475*44/12</f>
        <v>0.45136512841595033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3.5502701127051401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101.11980571733682</v>
      </c>
      <c r="BJ159" s="59">
        <f t="shared" si="146"/>
        <v>281.76125756530553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2.5630018818269651</v>
      </c>
      <c r="BQ159" s="21">
        <f>EXP(-LN(2)/25)*BQ158+(1-EXP(-LN(2)/25))/(LN(2)/25)*Calculateur!BL159*Calculateur!BN159*VLOOKUP('Données projet'!$B$11,Paramètres!$A$1:$I$89,3,0)*0.475*44/12</f>
        <v>0.37330917836659738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2.9363110601935625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39.093237481371943</v>
      </c>
      <c r="CE159" s="59">
        <f t="shared" si="148"/>
        <v>155.67391182400013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1.4453649956532393</v>
      </c>
      <c r="CL159" s="21">
        <f>EXP(-LN(2)/25)*CL158+(1-EXP(-LN(2)/25))/(LN(2)/25)*Calculateur!CG159*Calculateur!CI159*VLOOKUP('Données projet'!$B$12,Paramètres!$A$1:$I$89,3,0)*0.475*44/12</f>
        <v>0.21052189730837564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1.6558868929616148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562.8704142634507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108.34735194944619</v>
      </c>
      <c r="T160" s="59">
        <f t="shared" si="142"/>
        <v>301.54114161918221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2.6857515111264503</v>
      </c>
      <c r="AA160" s="21">
        <f>EXP(-LN(2)/25)*AA159+(1-EXP(-LN(2)/25))/(LN(2)/25)*Calculateur!V160*Calculateur!X160*VLOOKUP('Données projet'!$B$9,Paramètres!$A$1:$I$89,3,0)*0.475*44/12</f>
        <v>0.38810141729959119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3.0738529284260414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120.41037315808563</v>
      </c>
      <c r="AO160" s="59">
        <f t="shared" si="144"/>
        <v>341.74572221981964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3.038137347692683</v>
      </c>
      <c r="AV160" s="21">
        <f>EXP(-LN(2)/25)*AV159+(1-EXP(-LN(2)/25))/(LN(2)/25)*Calculateur!AQ160*Calculateur!AS160*VLOOKUP('Données projet'!$B$10,Paramètres!$A$1:$I$89,3,0)*0.475*44/12</f>
        <v>0.43902252524315566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3.4771598729358386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101.11980571733682</v>
      </c>
      <c r="BJ160" s="59">
        <f t="shared" si="146"/>
        <v>281.76125756530553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2.5127429782011252</v>
      </c>
      <c r="BQ160" s="21">
        <f>EXP(-LN(2)/25)*BQ159+(1-EXP(-LN(2)/25))/(LN(2)/25)*Calculateur!BL160*Calculateur!BN160*VLOOKUP('Données projet'!$B$11,Paramètres!$A$1:$I$89,3,0)*0.475*44/12</f>
        <v>0.36310101925268629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2.8758439974538117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39.093237481371943</v>
      </c>
      <c r="CE160" s="59">
        <f t="shared" si="148"/>
        <v>155.67391182400013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1.4170222696740773</v>
      </c>
      <c r="CL160" s="21">
        <f>EXP(-LN(2)/25)*CL159+(1-EXP(-LN(2)/25))/(LN(2)/25)*Calculateur!CG160*Calculateur!CI160*VLOOKUP('Données projet'!$B$12,Paramètres!$A$1:$I$89,3,0)*0.475*44/12</f>
        <v>0.2047651649556127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1.6217874346296899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564.77387302142597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108.34735194944619</v>
      </c>
      <c r="T161" s="59">
        <f t="shared" si="142"/>
        <v>301.54114161918221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2.6330855621399287</v>
      </c>
      <c r="AA161" s="21">
        <f>EXP(-LN(2)/25)*AA160+(1-EXP(-LN(2)/25))/(LN(2)/25)*Calculateur!V161*Calculateur!X161*VLOOKUP('Données projet'!$B$9,Paramètres!$A$1:$I$89,3,0)*0.475*44/12</f>
        <v>0.37748876363416733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3.0105743257740962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120.41037315808563</v>
      </c>
      <c r="AO161" s="59">
        <f t="shared" si="144"/>
        <v>341.74572221981964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2.9785613273852349</v>
      </c>
      <c r="AV161" s="21">
        <f>EXP(-LN(2)/25)*AV160+(1-EXP(-LN(2)/25))/(LN(2)/25)*Calculateur!AQ161*Calculateur!AS161*VLOOKUP('Données projet'!$B$10,Paramètres!$A$1:$I$89,3,0)*0.475*44/12</f>
        <v>0.42701743120319036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3.4055787585884252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101.11980571733682</v>
      </c>
      <c r="BJ161" s="59">
        <f t="shared" si="146"/>
        <v>281.76125756530553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2.4634696210204838</v>
      </c>
      <c r="BQ161" s="21">
        <f>EXP(-LN(2)/25)*BQ160+(1-EXP(-LN(2)/25))/(LN(2)/25)*Calculateur!BL161*Calculateur!BN161*VLOOKUP('Données projet'!$B$11,Paramètres!$A$1:$I$89,3,0)*0.475*44/12</f>
        <v>0.35317200278656885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2.8166416238070529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39.093237481371943</v>
      </c>
      <c r="CE161" s="59">
        <f t="shared" si="148"/>
        <v>155.67391182400013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1.3892353272640108</v>
      </c>
      <c r="CL161" s="21">
        <f>EXP(-LN(2)/25)*CL160+(1-EXP(-LN(2)/25))/(LN(2)/25)*Calculateur!CG161*Calculateur!CI161*VLOOKUP('Données projet'!$B$12,Paramètres!$A$1:$I$89,3,0)*0.475*44/12</f>
        <v>0.19916585075176943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1.5884011780157803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566.67707051251875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108.34735194944619</v>
      </c>
      <c r="T162" s="59">
        <f t="shared" si="142"/>
        <v>301.54114161918221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2.5814523602899762</v>
      </c>
      <c r="AA162" s="21">
        <f>EXP(-LN(2)/25)*AA161+(1-EXP(-LN(2)/25))/(LN(2)/25)*Calculateur!V162*Calculateur!X162*VLOOKUP('Données projet'!$B$9,Paramètres!$A$1:$I$89,3,0)*0.475*44/12</f>
        <v>0.36716631354131973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2.9486186738312958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120.41037315808563</v>
      </c>
      <c r="AO162" s="59">
        <f t="shared" si="144"/>
        <v>341.74572221981964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2.9201535564982315</v>
      </c>
      <c r="AV162" s="21">
        <f>EXP(-LN(2)/25)*AV161+(1-EXP(-LN(2)/25))/(LN(2)/25)*Calculateur!AQ162*Calculateur!AS162*VLOOKUP('Données projet'!$B$10,Paramètres!$A$1:$I$89,3,0)*0.475*44/12</f>
        <v>0.4153406170910684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3.3354941735893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101.11980571733682</v>
      </c>
      <c r="BJ162" s="59">
        <f t="shared" si="146"/>
        <v>281.76125756530553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2.4151624843203745</v>
      </c>
      <c r="BQ162" s="21">
        <f>EXP(-LN(2)/25)*BQ161+(1-EXP(-LN(2)/25))/(LN(2)/25)*Calculateur!BL162*Calculateur!BN162*VLOOKUP('Données projet'!$B$11,Paramètres!$A$1:$I$89,3,0)*0.475*44/12</f>
        <v>0.3435144957978617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2.7586769801182363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39.093237481371943</v>
      </c>
      <c r="CE162" s="59">
        <f t="shared" si="148"/>
        <v>155.67391182400013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1.3619932698462442</v>
      </c>
      <c r="CL162" s="21">
        <f>EXP(-LN(2)/25)*CL161+(1-EXP(-LN(2)/25))/(LN(2)/25)*Calculateur!CG162*Calculateur!CI162*VLOOKUP('Données projet'!$B$12,Paramètres!$A$1:$I$89,3,0)*0.475*44/12</f>
        <v>0.19371965008928541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1.5557129199355297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568.58000857053662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108.34735194944619</v>
      </c>
      <c r="T163" s="59">
        <f t="shared" si="142"/>
        <v>301.54114161918221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2.5308316540351576</v>
      </c>
      <c r="AA163" s="21">
        <f>EXP(-LN(2)/25)*AA162+(1-EXP(-LN(2)/25))/(LN(2)/25)*Calculateur!V163*Calculateur!X163*VLOOKUP('Données projet'!$B$9,Paramètres!$A$1:$I$89,3,0)*0.475*44/12</f>
        <v>0.3571261313890951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2.8879577854242529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120.41037315808563</v>
      </c>
      <c r="AO163" s="59">
        <f t="shared" si="144"/>
        <v>341.74572221981964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2.8628911263730998</v>
      </c>
      <c r="AV163" s="21">
        <f>EXP(-LN(2)/25)*AV162+(1-EXP(-LN(2)/25))/(LN(2)/25)*Calculateur!AQ163*Calculateur!AS163*VLOOKUP('Données projet'!$B$10,Paramètres!$A$1:$I$89,3,0)*0.475*44/12</f>
        <v>0.40398310607489935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3.2668742324479991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101.11980571733682</v>
      </c>
      <c r="BJ163" s="59">
        <f t="shared" si="146"/>
        <v>281.76125756530553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2.3678026211065104</v>
      </c>
      <c r="BQ163" s="21">
        <f>EXP(-LN(2)/25)*BQ162+(1-EXP(-LN(2)/25))/(LN(2)/25)*Calculateur!BL163*Calculateur!BN163*VLOOKUP('Données projet'!$B$11,Paramètres!$A$1:$I$89,3,0)*0.475*44/12</f>
        <v>0.33412107384562695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2.7019236949521375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39.093237481371943</v>
      </c>
      <c r="CE163" s="59">
        <f t="shared" si="148"/>
        <v>155.67391182400013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1.3352854125584259</v>
      </c>
      <c r="CL163" s="21">
        <f>EXP(-LN(2)/25)*CL162+(1-EXP(-LN(2)/25))/(LN(2)/25)*Calculateur!CG163*Calculateur!CI163*VLOOKUP('Données projet'!$B$12,Paramètres!$A$1:$I$89,3,0)*0.475*44/12</f>
        <v>0.18842237607032025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1.5237077886287462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570.48268900503945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108.34735194944619</v>
      </c>
      <c r="T164" s="59">
        <f t="shared" si="142"/>
        <v>301.54114161918221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2.481203588954414</v>
      </c>
      <c r="AA164" s="21">
        <f>EXP(-LN(2)/25)*AA163+(1-EXP(-LN(2)/25))/(LN(2)/25)*Calculateur!V164*Calculateur!X164*VLOOKUP('Données projet'!$B$9,Paramètres!$A$1:$I$89,3,0)*0.475*44/12</f>
        <v>0.34736049854581325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2.8285640875002271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120.41037315808563</v>
      </c>
      <c r="AO164" s="59">
        <f t="shared" si="144"/>
        <v>341.74572221981964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2.8067515775760885</v>
      </c>
      <c r="AV164" s="21">
        <f>EXP(-LN(2)/25)*AV163+(1-EXP(-LN(2)/25))/(LN(2)/25)*Calculateur!AQ164*Calculateur!AS164*VLOOKUP('Données projet'!$B$10,Paramètres!$A$1:$I$89,3,0)*0.475*44/12</f>
        <v>0.39293616679473298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3.1996877443708214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101.11980571733682</v>
      </c>
      <c r="BJ164" s="59">
        <f t="shared" si="146"/>
        <v>281.76125756530553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2.3213714559236061</v>
      </c>
      <c r="BQ164" s="21">
        <f>EXP(-LN(2)/25)*BQ163+(1-EXP(-LN(2)/25))/(LN(2)/25)*Calculateur!BL164*Calculateur!BN164*VLOOKUP('Données projet'!$B$11,Paramètres!$A$1:$I$89,3,0)*0.475*44/12</f>
        <v>0.32498451551065466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2.6463559714342608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39.093237481371943</v>
      </c>
      <c r="CE164" s="59">
        <f t="shared" si="148"/>
        <v>155.67391182400013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1.3091012800618371</v>
      </c>
      <c r="CL164" s="21">
        <f>EXP(-LN(2)/25)*CL163+(1-EXP(-LN(2)/25))/(LN(2)/25)*Calculateur!CG164*Calculateur!CI164*VLOOKUP('Données projet'!$B$12,Paramètres!$A$1:$I$89,3,0)*0.475*44/12</f>
        <v>0.18326995628797524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1.4923712363498123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572.38511360180746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108.34735194944619</v>
      </c>
      <c r="T165" s="59">
        <f t="shared" si="142"/>
        <v>301.54114161918221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2.432548699959773</v>
      </c>
      <c r="AA165" s="21">
        <f>EXP(-LN(2)/25)*AA164+(1-EXP(-LN(2)/25))/(LN(2)/25)*Calculateur!V165*Calculateur!X165*VLOOKUP('Données projet'!$B$9,Paramètres!$A$1:$I$89,3,0)*0.475*44/12</f>
        <v>0.33786190744618327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2.7704106074059562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120.41037315808563</v>
      </c>
      <c r="AO165" s="59">
        <f t="shared" si="144"/>
        <v>341.74572221981964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2.7517128910892428</v>
      </c>
      <c r="AV165" s="21">
        <f>EXP(-LN(2)/25)*AV164+(1-EXP(-LN(2)/25))/(LN(2)/25)*Calculateur!AQ165*Calculateur!AS165*VLOOKUP('Données projet'!$B$10,Paramètres!$A$1:$I$89,3,0)*0.475*44/12</f>
        <v>0.38219130665011608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3.1339041977393589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101.11980571733682</v>
      </c>
      <c r="BJ165" s="59">
        <f t="shared" si="146"/>
        <v>281.76125756530553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2.2758507775697239</v>
      </c>
      <c r="BQ165" s="21">
        <f>EXP(-LN(2)/25)*BQ164+(1-EXP(-LN(2)/25))/(LN(2)/25)*Calculateur!BL165*Calculateur!BN165*VLOOKUP('Données projet'!$B$11,Paramètres!$A$1:$I$89,3,0)*0.475*44/12</f>
        <v>0.31609779684382289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2.5919485744135469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39.093237481371943</v>
      </c>
      <c r="CE165" s="59">
        <f t="shared" si="148"/>
        <v>155.67391182400013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1.2834306024327626</v>
      </c>
      <c r="CL165" s="21">
        <f>EXP(-LN(2)/25)*CL164+(1-EXP(-LN(2)/25))/(LN(2)/25)*Calculateur!CG165*Calculateur!CI165*VLOOKUP('Données projet'!$B$12,Paramètres!$A$1:$I$89,3,0)*0.475*44/12</f>
        <v>0.17825842969553243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1.4616890321282952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574.28728412329951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108.34735194944619</v>
      </c>
      <c r="T166" s="59">
        <f t="shared" si="142"/>
        <v>301.54114161918221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2.3848479036617647</v>
      </c>
      <c r="AA166" s="21">
        <f>EXP(-LN(2)/25)*AA165+(1-EXP(-LN(2)/25))/(LN(2)/25)*Calculateur!V166*Calculateur!X166*VLOOKUP('Données projet'!$B$9,Paramètres!$A$1:$I$89,3,0)*0.475*44/12</f>
        <v>0.32862305581968188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2.7134709594814463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120.41037315808563</v>
      </c>
      <c r="AO166" s="59">
        <f t="shared" si="144"/>
        <v>341.74572221981964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2.69775347967412</v>
      </c>
      <c r="AV166" s="21">
        <f>EXP(-LN(2)/25)*AV165+(1-EXP(-LN(2)/25))/(LN(2)/25)*Calculateur!AQ166*Calculateur!AS166*VLOOKUP('Données projet'!$B$10,Paramètres!$A$1:$I$89,3,0)*0.475*44/12</f>
        <v>0.37174026527120135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3.0694937449453215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101.11980571733682</v>
      </c>
      <c r="BJ166" s="59">
        <f t="shared" si="146"/>
        <v>281.76125756530553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2.2312227319534892</v>
      </c>
      <c r="BQ166" s="21">
        <f>EXP(-LN(2)/25)*BQ165+(1-EXP(-LN(2)/25))/(LN(2)/25)*Calculateur!BL166*Calculateur!BN166*VLOOKUP('Données projet'!$B$11,Paramètres!$A$1:$I$89,3,0)*0.475*44/12</f>
        <v>0.30745408596626789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2.538676817919757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39.093237481371943</v>
      </c>
      <c r="CE166" s="59">
        <f t="shared" si="148"/>
        <v>155.67391182400013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1.258263311134427</v>
      </c>
      <c r="CL166" s="21">
        <f>EXP(-LN(2)/25)*CL165+(1-EXP(-LN(2)/25))/(LN(2)/25)*Calculateur!CG166*Calculateur!CI166*VLOOKUP('Données projet'!$B$12,Paramètres!$A$1:$I$89,3,0)*0.475*44/12</f>
        <v>0.17338394356130471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1.4316472546957317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576.18920230909794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108.34735194944619</v>
      </c>
      <c r="T167" s="59">
        <f t="shared" si="142"/>
        <v>301.54114161918221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2.3380824908845477</v>
      </c>
      <c r="AA167" s="21">
        <f>EXP(-LN(2)/25)*AA166+(1-EXP(-LN(2)/25))/(LN(2)/25)*Calculateur!V167*Calculateur!X167*VLOOKUP('Données projet'!$B$9,Paramètres!$A$1:$I$89,3,0)*0.475*44/12</f>
        <v>0.31963684107675727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2.6577193319613048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120.41037315808563</v>
      </c>
      <c r="AO167" s="59">
        <f t="shared" si="144"/>
        <v>341.74572221981964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2.644852179404857</v>
      </c>
      <c r="AV167" s="21">
        <f>EXP(-LN(2)/25)*AV166+(1-EXP(-LN(2)/25))/(LN(2)/25)*Calculateur!AQ167*Calculateur!AS167*VLOOKUP('Données projet'!$B$10,Paramètres!$A$1:$I$89,3,0)*0.475*44/12</f>
        <v>0.36157500816838944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3.0064271875732462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101.11980571733682</v>
      </c>
      <c r="BJ167" s="59">
        <f t="shared" si="146"/>
        <v>281.76125756530553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2.1874698150913687</v>
      </c>
      <c r="BQ167" s="21">
        <f>EXP(-LN(2)/25)*BQ166+(1-EXP(-LN(2)/25))/(LN(2)/25)*Calculateur!BL167*Calculateur!BN167*VLOOKUP('Données projet'!$B$11,Paramètres!$A$1:$I$89,3,0)*0.475*44/12</f>
        <v>0.29904673781721258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2.4865165529085811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39.093237481371943</v>
      </c>
      <c r="CE167" s="59">
        <f t="shared" si="148"/>
        <v>155.67391182400013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1.2335895350679198</v>
      </c>
      <c r="CL167" s="21">
        <f>EXP(-LN(2)/25)*CL166+(1-EXP(-LN(2)/25))/(LN(2)/25)*Calculateur!CG167*Calculateur!CI167*VLOOKUP('Données projet'!$B$12,Paramètres!$A$1:$I$89,3,0)*0.475*44/12</f>
        <v>0.16864275050675551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1.4022322855746754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578.09086987634385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108.34735194944619</v>
      </c>
      <c r="T168" s="59">
        <f t="shared" si="142"/>
        <v>301.54114161918221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2.2922341193278064</v>
      </c>
      <c r="AA168" s="21">
        <f>EXP(-LN(2)/25)*AA167+(1-EXP(-LN(2)/25))/(LN(2)/25)*Calculateur!V168*Calculateur!X168*VLOOKUP('Données projet'!$B$9,Paramètres!$A$1:$I$89,3,0)*0.475*44/12</f>
        <v>0.31089635484854239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2.603130474176349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120.41037315808563</v>
      </c>
      <c r="AO168" s="59">
        <f t="shared" si="144"/>
        <v>341.74572221981964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2.5929882413672667</v>
      </c>
      <c r="AV168" s="21">
        <f>EXP(-LN(2)/25)*AV167+(1-EXP(-LN(2)/25))/(LN(2)/25)*Calculateur!AQ168*Calculateur!AS168*VLOOKUP('Données projet'!$B$10,Paramètres!$A$1:$I$89,3,0)*0.475*44/12</f>
        <v>0.35168772055562153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2.9446759619228882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101.11980571733682</v>
      </c>
      <c r="BJ168" s="59">
        <f t="shared" si="146"/>
        <v>281.76125756530553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2.1445748662422703</v>
      </c>
      <c r="BQ168" s="21">
        <f>EXP(-LN(2)/25)*BQ167+(1-EXP(-LN(2)/25))/(LN(2)/25)*Calculateur!BL168*Calculateur!BN168*VLOOKUP('Données projet'!$B$11,Paramètres!$A$1:$I$89,3,0)*0.475*44/12</f>
        <v>0.29086928904541642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2.4354441552876867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39.093237481371943</v>
      </c>
      <c r="CE168" s="59">
        <f t="shared" si="148"/>
        <v>155.67391182400013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1.2093995967005595</v>
      </c>
      <c r="CL168" s="21">
        <f>EXP(-LN(2)/25)*CL167+(1-EXP(-LN(2)/25))/(LN(2)/25)*Calculateur!CG168*Calculateur!CI168*VLOOKUP('Données projet'!$B$12,Paramètres!$A$1:$I$89,3,0)*0.475*44/12</f>
        <v>0.16403120562561146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1.373430802326171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579.99228852016029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108.34735194944619</v>
      </c>
      <c r="T169" s="59">
        <f t="shared" si="142"/>
        <v>301.54114161918221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2.2472848063725475</v>
      </c>
      <c r="AA169" s="21">
        <f>EXP(-LN(2)/25)*AA168+(1-EXP(-LN(2)/25))/(LN(2)/25)*Calculateur!V169*Calculateur!X169*VLOOKUP('Données projet'!$B$9,Paramètres!$A$1:$I$89,3,0)*0.475*44/12</f>
        <v>0.30239487767588025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2.5496796840484279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120.41037315808563</v>
      </c>
      <c r="AO169" s="59">
        <f t="shared" si="144"/>
        <v>341.74572221981964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2.5421413235207151</v>
      </c>
      <c r="AV169" s="21">
        <f>EXP(-LN(2)/25)*AV168+(1-EXP(-LN(2)/25))/(LN(2)/25)*Calculateur!AQ169*Calculateur!AS169*VLOOKUP('Données projet'!$B$10,Paramètres!$A$1:$I$89,3,0)*0.475*44/12</f>
        <v>0.34207080134257462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2.8842121248632897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101.11980571733682</v>
      </c>
      <c r="BJ169" s="59">
        <f t="shared" si="146"/>
        <v>281.76125756530553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2.1025210611767675</v>
      </c>
      <c r="BQ169" s="21">
        <f>EXP(-LN(2)/25)*BQ168+(1-EXP(-LN(2)/25))/(LN(2)/25)*Calculateur!BL169*Calculateur!BN169*VLOOKUP('Données projet'!$B$11,Paramètres!$A$1:$I$89,3,0)*0.475*44/12</f>
        <v>0.2829154530403184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2.3854365142170861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39.093237481371943</v>
      </c>
      <c r="CE169" s="59">
        <f t="shared" si="148"/>
        <v>155.67391182400013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1.1856840082701776</v>
      </c>
      <c r="CL169" s="21">
        <f>EXP(-LN(2)/25)*CL168+(1-EXP(-LN(2)/25))/(LN(2)/25)*Calculateur!CG169*Calculateur!CI169*VLOOKUP('Données projet'!$B$12,Paramètres!$A$1:$I$89,3,0)*0.475*44/12</f>
        <v>0.15954576368175291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1.3452297719519306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581.89345991406594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108.34735194944619</v>
      </c>
      <c r="T170" s="59">
        <f t="shared" si="142"/>
        <v>301.54114161918221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2.2032169220279676</v>
      </c>
      <c r="AA170" s="21">
        <f>EXP(-LN(2)/25)*AA169+(1-EXP(-LN(2)/25))/(LN(2)/25)*Calculateur!V170*Calculateur!X170*VLOOKUP('Données projet'!$B$9,Paramètres!$A$1:$I$89,3,0)*0.475*44/12</f>
        <v>0.2941258738435778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2.4973427958715453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120.41037315808563</v>
      </c>
      <c r="AO170" s="59">
        <f t="shared" si="144"/>
        <v>341.74572221981964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2.492291482719577</v>
      </c>
      <c r="AV170" s="21">
        <f>EXP(-LN(2)/25)*AV169+(1-EXP(-LN(2)/25))/(LN(2)/25)*Calculateur!AQ170*Calculateur!AS170*VLOOKUP('Données projet'!$B$10,Paramètres!$A$1:$I$89,3,0)*0.475*44/12</f>
        <v>0.33271685729114026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2.8250083400107173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101.11980571733682</v>
      </c>
      <c r="BJ170" s="59">
        <f t="shared" si="146"/>
        <v>281.76125756530553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2.0612919055783108</v>
      </c>
      <c r="BQ170" s="21">
        <f>EXP(-LN(2)/25)*BQ169+(1-EXP(-LN(2)/25))/(LN(2)/25)*Calculateur!BL170*Calculateur!BN170*VLOOKUP('Données projet'!$B$11,Paramètres!$A$1:$I$89,3,0)*0.475*44/12</f>
        <v>0.27517911509905385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2.3364710206773647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39.093237481371943</v>
      </c>
      <c r="CE170" s="59">
        <f t="shared" si="148"/>
        <v>155.67391182400013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1.1624334680638349</v>
      </c>
      <c r="CL170" s="21">
        <f>EXP(-LN(2)/25)*CL169+(1-EXP(-LN(2)/25))/(LN(2)/25)*Calculateur!CG170*Calculateur!CI170*VLOOKUP('Données projet'!$B$12,Paramètres!$A$1:$I$89,3,0)*0.475*44/12</f>
        <v>0.1551829763837283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1.3176164444475631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583.79438571037758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108.34735194944619</v>
      </c>
      <c r="T171" s="59">
        <f t="shared" si="142"/>
        <v>301.54114161918221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2.1600131820166295</v>
      </c>
      <c r="AA171" s="21">
        <f>EXP(-LN(2)/25)*AA170+(1-EXP(-LN(2)/25))/(LN(2)/25)*Calculateur!V171*Calculateur!X171*VLOOKUP('Données projet'!$B$9,Paramètres!$A$1:$I$89,3,0)*0.475*44/12</f>
        <v>0.28608298635591767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2.4460961683725473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120.41037315808563</v>
      </c>
      <c r="AO171" s="59">
        <f t="shared" si="144"/>
        <v>341.74572221981964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2.4434191668911485</v>
      </c>
      <c r="AV171" s="21">
        <f>EXP(-LN(2)/25)*AV170+(1-EXP(-LN(2)/25))/(LN(2)/25)*Calculateur!AQ171*Calculateur!AS171*VLOOKUP('Données projet'!$B$10,Paramètres!$A$1:$I$89,3,0)*0.475*44/12</f>
        <v>0.32361869733169496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2.7670378642228433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101.11980571733682</v>
      </c>
      <c r="BJ171" s="59">
        <f t="shared" si="146"/>
        <v>281.76125756530553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2.0208712285738382</v>
      </c>
      <c r="BQ171" s="21">
        <f>EXP(-LN(2)/25)*BQ170+(1-EXP(-LN(2)/25))/(LN(2)/25)*Calculateur!BL171*Calculateur!BN171*VLOOKUP('Données projet'!$B$11,Paramètres!$A$1:$I$89,3,0)*0.475*44/12</f>
        <v>0.26765432772562947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2.2885255562994677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39.093237481371943</v>
      </c>
      <c r="CE171" s="59">
        <f t="shared" si="148"/>
        <v>155.67391182400013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1.1396388567695093</v>
      </c>
      <c r="CL171" s="21">
        <f>EXP(-LN(2)/25)*CL170+(1-EXP(-LN(2)/25))/(LN(2)/25)*Calculateur!CG171*Calculateur!CI171*VLOOKUP('Données projet'!$B$12,Paramètres!$A$1:$I$89,3,0)*0.475*44/12</f>
        <v>0.1509394897337972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1.2905783465033065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585.69506754060376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108.34735194944619</v>
      </c>
      <c r="T172" s="59">
        <f t="shared" si="142"/>
        <v>301.54114161918221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2.1176566409952344</v>
      </c>
      <c r="AA172" s="21">
        <f>EXP(-LN(2)/25)*AA171+(1-EXP(-LN(2)/25))/(LN(2)/25)*Calculateur!V172*Calculateur!X172*VLOOKUP('Données projet'!$B$9,Paramètres!$A$1:$I$89,3,0)*0.475*44/12</f>
        <v>0.27826003204956468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2.3959166730447992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120.41037315808563</v>
      </c>
      <c r="AO172" s="59">
        <f t="shared" si="144"/>
        <v>341.74572221981964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2.3955052073669463</v>
      </c>
      <c r="AV172" s="21">
        <f>EXP(-LN(2)/25)*AV171+(1-EXP(-LN(2)/25))/(LN(2)/25)*Calculateur!AQ172*Calculateur!AS172*VLOOKUP('Données projet'!$B$10,Paramètres!$A$1:$I$89,3,0)*0.475*44/12</f>
        <v>0.3147693270347921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2.7102745344017385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101.11980571733682</v>
      </c>
      <c r="BJ172" s="59">
        <f t="shared" si="146"/>
        <v>281.76125756530553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1.9812431763912446</v>
      </c>
      <c r="BQ172" s="21">
        <f>EXP(-LN(2)/25)*BQ171+(1-EXP(-LN(2)/25))/(LN(2)/25)*Calculateur!BL172*Calculateur!BN172*VLOOKUP('Données projet'!$B$11,Paramètres!$A$1:$I$89,3,0)*0.475*44/12</f>
        <v>0.26033530605864275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2.2415784824498872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39.093237481371943</v>
      </c>
      <c r="CE172" s="59">
        <f t="shared" si="148"/>
        <v>155.67391182400013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1.1172912338993253</v>
      </c>
      <c r="CL172" s="21">
        <f>EXP(-LN(2)/25)*CL171+(1-EXP(-LN(2)/25))/(LN(2)/25)*Calculateur!CG172*Calculateur!CI172*VLOOKUP('Données projet'!$B$12,Paramètres!$A$1:$I$89,3,0)*0.475*44/12</f>
        <v>0.14681204144946372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1.2641032753487891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587.5955070158285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108.34735194944619</v>
      </c>
      <c r="T173" s="59">
        <f t="shared" si="142"/>
        <v>301.54114161918221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2.0761306859083297</v>
      </c>
      <c r="AA173" s="21">
        <f>EXP(-LN(2)/25)*AA172+(1-EXP(-LN(2)/25))/(LN(2)/25)*Calculateur!V173*Calculateur!X173*VLOOKUP('Données projet'!$B$9,Paramètres!$A$1:$I$89,3,0)*0.475*44/12</f>
        <v>0.27065099684011024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2.34678168274844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120.41037315808563</v>
      </c>
      <c r="AO173" s="59">
        <f t="shared" si="144"/>
        <v>341.74572221981964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2.3485308113643839</v>
      </c>
      <c r="AV173" s="21">
        <f>EXP(-LN(2)/25)*AV172+(1-EXP(-LN(2)/25))/(LN(2)/25)*Calculateur!AQ173*Calculateur!AS173*VLOOKUP('Données projet'!$B$10,Paramètres!$A$1:$I$89,3,0)*0.475*44/12</f>
        <v>0.30616194323402623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2.6546927545984103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101.11980571733682</v>
      </c>
      <c r="BJ173" s="59">
        <f t="shared" si="146"/>
        <v>281.76125756530553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1.9423922061412264</v>
      </c>
      <c r="BQ173" s="21">
        <f>EXP(-LN(2)/25)*BQ172+(1-EXP(-LN(2)/25))/(LN(2)/25)*Calculateur!BL173*Calculateur!BN173*VLOOKUP('Données projet'!$B$11,Paramètres!$A$1:$I$89,3,0)*0.475*44/12</f>
        <v>0.25321642342403045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2.1956086295652568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39.093237481371943</v>
      </c>
      <c r="CE173" s="59">
        <f t="shared" si="148"/>
        <v>155.67391182400013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1.0953818342829216</v>
      </c>
      <c r="CL173" s="21">
        <f>EXP(-LN(2)/25)*CL172+(1-EXP(-LN(2)/25))/(LN(2)/25)*Calculateur!CG173*Calculateur!CI173*VLOOKUP('Données projet'!$B$12,Paramètres!$A$1:$I$89,3,0)*0.475*44/12</f>
        <v>0.14279745845551842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1.2381792927384401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589.49570572708467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108.34735194944619</v>
      </c>
      <c r="T174" s="59">
        <f t="shared" si="142"/>
        <v>301.54114161918221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2.0354190294723478</v>
      </c>
      <c r="AA174" s="21">
        <f>EXP(-LN(2)/25)*AA173+(1-EXP(-LN(2)/25))/(LN(2)/25)*Calculateur!V174*Calculateur!X174*VLOOKUP('Données projet'!$B$9,Paramètres!$A$1:$I$89,3,0)*0.475*44/12</f>
        <v>0.26325003109860007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2.2986690605709477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120.41037315808563</v>
      </c>
      <c r="AO174" s="59">
        <f t="shared" si="144"/>
        <v>341.74572221981964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2.3024775546158796</v>
      </c>
      <c r="AV174" s="21">
        <f>EXP(-LN(2)/25)*AV173+(1-EXP(-LN(2)/25))/(LN(2)/25)*Calculateur!AQ174*Calculateur!AS174*VLOOKUP('Données projet'!$B$10,Paramètres!$A$1:$I$89,3,0)*0.475*44/12</f>
        <v>0.29778992879593491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2.6002674834118142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101.11980571733682</v>
      </c>
      <c r="BJ174" s="59">
        <f t="shared" si="146"/>
        <v>281.76125756530553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1.9043030797210592</v>
      </c>
      <c r="BQ174" s="21">
        <f>EXP(-LN(2)/25)*BQ173+(1-EXP(-LN(2)/25))/(LN(2)/25)*Calculateur!BL174*Calculateur!BN174*VLOOKUP('Données projet'!$B$11,Paramètres!$A$1:$I$89,3,0)*0.475*44/12</f>
        <v>0.24629220700942736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2.1505952867304865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39.093237481371943</v>
      </c>
      <c r="CE174" s="59">
        <f t="shared" si="148"/>
        <v>155.67391182400013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1.0739020646295814</v>
      </c>
      <c r="CL174" s="21">
        <f>EXP(-LN(2)/25)*CL173+(1-EXP(-LN(2)/25))/(LN(2)/25)*Calculateur!CG174*Calculateur!CI174*VLOOKUP('Données projet'!$B$12,Paramètres!$A$1:$I$89,3,0)*0.475*44/12</f>
        <v>0.13889265444466029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1.2127947190742416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591.39566524572035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108.34735194944619</v>
      </c>
      <c r="T175" s="59">
        <f t="shared" si="142"/>
        <v>301.54114161918221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1.9955057037874167</v>
      </c>
      <c r="AA175" s="21">
        <f>EXP(-LN(2)/25)*AA174+(1-EXP(-LN(2)/25))/(LN(2)/25)*Calculateur!V175*Calculateur!X175*VLOOKUP('Données projet'!$B$9,Paramètres!$A$1:$I$89,3,0)*0.475*44/12</f>
        <v>0.25605144515449135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2.2515571489419082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120.41037315808563</v>
      </c>
      <c r="AO175" s="59">
        <f t="shared" si="144"/>
        <v>341.74572221981964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2.2573273741425002</v>
      </c>
      <c r="AV175" s="21">
        <f>EXP(-LN(2)/25)*AV174+(1-EXP(-LN(2)/25))/(LN(2)/25)*Calculateur!AQ175*Calculateur!AS175*VLOOKUP('Données projet'!$B$10,Paramètres!$A$1:$I$89,3,0)*0.475*44/12</f>
        <v>0.28964684753291831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2.5469742216754185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101.11980571733682</v>
      </c>
      <c r="BJ175" s="59">
        <f t="shared" si="146"/>
        <v>281.76125756530553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1.8669608578379182</v>
      </c>
      <c r="BQ175" s="21">
        <f>EXP(-LN(2)/25)*BQ174+(1-EXP(-LN(2)/25))/(LN(2)/25)*Calculateur!BL175*Calculateur!BN175*VLOOKUP('Données projet'!$B$11,Paramètres!$A$1:$I$89,3,0)*0.475*44/12</f>
        <v>0.23955733365681031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2.1065181914947284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39.093237481371943</v>
      </c>
      <c r="CE175" s="59">
        <f t="shared" si="148"/>
        <v>155.67391182400013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1.0528435001577774</v>
      </c>
      <c r="CL175" s="21">
        <f>EXP(-LN(2)/25)*CL174+(1-EXP(-LN(2)/25))/(LN(2)/25)*Calculateur!CG175*Calculateur!CI175*VLOOKUP('Données projet'!$B$12,Paramètres!$A$1:$I$89,3,0)*0.475*44/12</f>
        <v>0.13509462750482379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1.1879381276626011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593.29538712375495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108.34735194944619</v>
      </c>
      <c r="T176" s="59">
        <f t="shared" si="142"/>
        <v>301.54114161918221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1.9563750540744422</v>
      </c>
      <c r="AA176" s="21">
        <f>EXP(-LN(2)/25)*AA175+(1-EXP(-LN(2)/25))/(LN(2)/25)*Calculateur!V176*Calculateur!X176*VLOOKUP('Données projet'!$B$9,Paramètres!$A$1:$I$89,3,0)*0.475*44/12</f>
        <v>0.24904970492158149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2.2054247589960236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120.41037315808563</v>
      </c>
      <c r="AO176" s="59">
        <f t="shared" si="144"/>
        <v>341.74572221981964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2.2130625611693131</v>
      </c>
      <c r="AV176" s="21">
        <f>EXP(-LN(2)/25)*AV175+(1-EXP(-LN(2)/25))/(LN(2)/25)*Calculateur!AQ176*Calculateur!AS176*VLOOKUP('Données projet'!$B$10,Paramètres!$A$1:$I$89,3,0)*0.475*44/12</f>
        <v>0.28172643925526492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2.4947890004245781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101.11980571733682</v>
      </c>
      <c r="BJ176" s="59">
        <f t="shared" si="146"/>
        <v>281.76125756530553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1.8303508941493993</v>
      </c>
      <c r="BQ176" s="21">
        <f>EXP(-LN(2)/25)*BQ175+(1-EXP(-LN(2)/25))/(LN(2)/25)*Calculateur!BL176*Calculateur!BN176*VLOOKUP('Données projet'!$B$11,Paramètres!$A$1:$I$89,3,0)*0.475*44/12</f>
        <v>0.23300662577019218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2.0633575199195917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39.093237481371943</v>
      </c>
      <c r="CE176" s="59">
        <f t="shared" si="148"/>
        <v>155.67391182400013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1.0321978812908092</v>
      </c>
      <c r="CL176" s="21">
        <f>EXP(-LN(2)/25)*CL175+(1-EXP(-LN(2)/25))/(LN(2)/25)*Calculateur!CG176*Calculateur!CI176*VLOOKUP('Données projet'!$B$12,Paramètres!$A$1:$I$89,3,0)*0.475*44/12</f>
        <v>0.13140045781138668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1.163598339102196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595.19487289422705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108.34735194944619</v>
      </c>
      <c r="T177" s="59">
        <f t="shared" si="142"/>
        <v>301.54114161918221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1.9180117325349997</v>
      </c>
      <c r="AA177" s="21">
        <f>EXP(-LN(2)/25)*AA176+(1-EXP(-LN(2)/25))/(LN(2)/25)*Calculateur!V177*Calculateur!X177*VLOOKUP('Données projet'!$B$9,Paramètres!$A$1:$I$89,3,0)*0.475*44/12</f>
        <v>0.24223942764354608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2.1602511601785457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120.41037315808563</v>
      </c>
      <c r="AO177" s="59">
        <f t="shared" si="144"/>
        <v>341.74572221981964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2.1696657541796602</v>
      </c>
      <c r="AV177" s="21">
        <f>EXP(-LN(2)/25)*AV176+(1-EXP(-LN(2)/25))/(LN(2)/25)*Calculateur!AQ177*Calculateur!AS177*VLOOKUP('Données projet'!$B$10,Paramètres!$A$1:$I$89,3,0)*0.475*44/12</f>
        <v>0.27402261495848013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2.4436883691381404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101.11980571733682</v>
      </c>
      <c r="BJ177" s="59">
        <f t="shared" si="146"/>
        <v>281.76125756530553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1.7944588295189394</v>
      </c>
      <c r="BQ177" s="21">
        <f>EXP(-LN(2)/25)*BQ176+(1-EXP(-LN(2)/25))/(LN(2)/25)*Calculateur!BL177*Calculateur!BN177*VLOOKUP('Données projet'!$B$11,Paramètres!$A$1:$I$89,3,0)*0.475*44/12</f>
        <v>0.22663504733522039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2.02109387685416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39.093237481371943</v>
      </c>
      <c r="CE177" s="59">
        <f t="shared" si="148"/>
        <v>155.67391182400013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1.0119571104172385</v>
      </c>
      <c r="CL177" s="21">
        <f>EXP(-LN(2)/25)*CL176+(1-EXP(-LN(2)/25))/(LN(2)/25)*Calculateur!CG177*Calculateur!CI177*VLOOKUP('Données projet'!$B$12,Paramètres!$A$1:$I$89,3,0)*0.475*44/12</f>
        <v>0.12780730538248455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1.1397644157997231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597.09412407153457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108.34735194944619</v>
      </c>
      <c r="T178" s="59">
        <f t="shared" si="142"/>
        <v>301.54114161918221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1.8804006923316299</v>
      </c>
      <c r="AA178" s="21">
        <f>EXP(-LN(2)/25)*AA177+(1-EXP(-LN(2)/25))/(LN(2)/25)*Calculateur!V178*Calculateur!X178*VLOOKUP('Données projet'!$B$9,Paramètres!$A$1:$I$89,3,0)*0.475*44/12</f>
        <v>0.23561537775581545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2.1160160700874453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120.41037315808563</v>
      </c>
      <c r="AO178" s="59">
        <f t="shared" si="144"/>
        <v>341.74572221981964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2.1271199321056358</v>
      </c>
      <c r="AV178" s="21">
        <f>EXP(-LN(2)/25)*AV177+(1-EXP(-LN(2)/25))/(LN(2)/25)*Calculateur!AQ178*Calculateur!AS178*VLOOKUP('Données projet'!$B$10,Paramètres!$A$1:$I$89,3,0)*0.475*44/12</f>
        <v>0.26652945214221746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2.393649384247853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101.11980571733682</v>
      </c>
      <c r="BJ178" s="59">
        <f t="shared" si="146"/>
        <v>281.76125756530553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1.7592705863838849</v>
      </c>
      <c r="BQ178" s="21">
        <f>EXP(-LN(2)/25)*BQ177+(1-EXP(-LN(2)/25))/(LN(2)/25)*Calculateur!BL178*Calculateur!BN178*VLOOKUP('Données projet'!$B$11,Paramètres!$A$1:$I$89,3,0)*0.475*44/12</f>
        <v>0.22043770004761962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1.9797082864315045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39.093237481371943</v>
      </c>
      <c r="CE178" s="59">
        <f t="shared" si="148"/>
        <v>155.67391182400013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0.99211324871484707</v>
      </c>
      <c r="CL178" s="21">
        <f>EXP(-LN(2)/25)*CL177+(1-EXP(-LN(2)/25))/(LN(2)/25)*Calculateur!CG178*Calculateur!CI178*VLOOKUP('Données projet'!$B$12,Paramètres!$A$1:$I$89,3,0)*0.475*44/12</f>
        <v>0.12431240789570643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1.1164256566105535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598.99314215176662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108.34735194944619</v>
      </c>
      <c r="T179" s="59">
        <f t="shared" si="142"/>
        <v>301.54114161918221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1.8435271816861789</v>
      </c>
      <c r="AA179" s="21">
        <f>EXP(-LN(2)/25)*AA178+(1-EXP(-LN(2)/25))/(LN(2)/25)*Calculateur!V179*Calculateur!X179*VLOOKUP('Données projet'!$B$9,Paramètres!$A$1:$I$89,3,0)*0.475*44/12</f>
        <v>0.22917246286060847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2.0726996445467876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120.41037315808563</v>
      </c>
      <c r="AO179" s="59">
        <f t="shared" si="144"/>
        <v>341.74572221981964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2.0854084076520936</v>
      </c>
      <c r="AV179" s="21">
        <f>EXP(-LN(2)/25)*AV178+(1-EXP(-LN(2)/25))/(LN(2)/25)*Calculateur!AQ179*Calculateur!AS179*VLOOKUP('Données projet'!$B$10,Paramètres!$A$1:$I$89,3,0)*0.475*44/12</f>
        <v>0.25924119025721382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2.3446495979093074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101.11980571733682</v>
      </c>
      <c r="BJ179" s="59">
        <f t="shared" si="146"/>
        <v>281.76125756530553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1.7247723632339997</v>
      </c>
      <c r="BQ179" s="21">
        <f>EXP(-LN(2)/25)*BQ178+(1-EXP(-LN(2)/25))/(LN(2)/25)*Calculateur!BL179*Calculateur!BN179*VLOOKUP('Données projet'!$B$11,Paramètres!$A$1:$I$89,3,0)*0.475*44/12</f>
        <v>0.21440981954750263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1.9391821827815023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39.093237481371943</v>
      </c>
      <c r="CE179" s="59">
        <f t="shared" si="148"/>
        <v>155.67391182400013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0.97265851303687911</v>
      </c>
      <c r="CL179" s="21">
        <f>EXP(-LN(2)/25)*CL178+(1-EXP(-LN(2)/25))/(LN(2)/25)*Calculateur!CG179*Calculateur!CI179*VLOOKUP('Données projet'!$B$12,Paramètres!$A$1:$I$89,3,0)*0.475*44/12</f>
        <v>0.12091307856449292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1.093571591601372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600.89192861302752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108.34735194944619</v>
      </c>
      <c r="T180" s="59">
        <f t="shared" si="142"/>
        <v>301.54114161918221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1.8073767380938646</v>
      </c>
      <c r="AA180" s="21">
        <f>EXP(-LN(2)/25)*AA179+(1-EXP(-LN(2)/25))/(LN(2)/25)*Calculateur!V180*Calculateur!X180*VLOOKUP('Données projet'!$B$9,Paramètres!$A$1:$I$89,3,0)*0.475*44/12</f>
        <v>0.22290572981202908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2.0302824679058937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120.41037315808563</v>
      </c>
      <c r="AO180" s="59">
        <f t="shared" si="144"/>
        <v>341.74572221981964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2.0445148207515675</v>
      </c>
      <c r="AV180" s="21">
        <f>EXP(-LN(2)/25)*AV179+(1-EXP(-LN(2)/25))/(LN(2)/25)*Calculateur!AQ180*Calculateur!AS180*VLOOKUP('Données projet'!$B$10,Paramètres!$A$1:$I$89,3,0)*0.475*44/12</f>
        <v>0.25215222627672862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2.2966670470282962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101.11980571733682</v>
      </c>
      <c r="BJ180" s="59">
        <f t="shared" si="146"/>
        <v>281.76125756530553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1.6909506291982455</v>
      </c>
      <c r="BQ180" s="21">
        <f>EXP(-LN(2)/25)*BQ179+(1-EXP(-LN(2)/25))/(LN(2)/25)*Calculateur!BL180*Calculateur!BN180*VLOOKUP('Données projet'!$B$11,Paramètres!$A$1:$I$89,3,0)*0.475*44/12</f>
        <v>0.20854677175665379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1.8994974009548993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39.093237481371943</v>
      </c>
      <c r="CE180" s="59">
        <f t="shared" si="148"/>
        <v>155.67391182400013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0.95358527285933903</v>
      </c>
      <c r="CL180" s="21">
        <f>EXP(-LN(2)/25)*CL179+(1-EXP(-LN(2)/25))/(LN(2)/25)*Calculateur!CG180*Calculateur!CI180*VLOOKUP('Données projet'!$B$12,Paramètres!$A$1:$I$89,3,0)*0.475*44/12</f>
        <v>0.1176067040726044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1.0711919769319433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602.79048491575327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108.34735194944619</v>
      </c>
      <c r="T181" s="59">
        <f t="shared" si="142"/>
        <v>301.54114161918221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1.7719351826508021</v>
      </c>
      <c r="AA181" s="21">
        <f>EXP(-LN(2)/25)*AA180+(1-EXP(-LN(2)/25))/(LN(2)/25)*Calculateur!V181*Calculateur!X181*VLOOKUP('Données projet'!$B$9,Paramètres!$A$1:$I$89,3,0)*0.475*44/12</f>
        <v>0.21681036090821626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1.9887455435590184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120.41037315808563</v>
      </c>
      <c r="AO181" s="59">
        <f t="shared" si="144"/>
        <v>341.74572221981964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2.0044231321475361</v>
      </c>
      <c r="AV181" s="21">
        <f>EXP(-LN(2)/25)*AV180+(1-EXP(-LN(2)/25))/(LN(2)/25)*Calculateur!AQ181*Calculateur!AS181*VLOOKUP('Données projet'!$B$10,Paramètres!$A$1:$I$89,3,0)*0.475*44/12</f>
        <v>0.24525711038908218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2.2496802425366185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101.11980571733682</v>
      </c>
      <c r="BJ181" s="59">
        <f t="shared" si="146"/>
        <v>281.76125756530553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1.6577921187377116</v>
      </c>
      <c r="BQ181" s="21">
        <f>EXP(-LN(2)/25)*BQ180+(1-EXP(-LN(2)/25))/(LN(2)/25)*Calculateur!BL181*Calculateur!BN181*VLOOKUP('Données projet'!$B$11,Paramètres!$A$1:$I$89,3,0)*0.475*44/12</f>
        <v>0.20284404931597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1.8606361680536816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39.093237481371943</v>
      </c>
      <c r="CE181" s="59">
        <f t="shared" si="148"/>
        <v>155.67391182400013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0.93488604728815272</v>
      </c>
      <c r="CL181" s="21">
        <f>EXP(-LN(2)/25)*CL180+(1-EXP(-LN(2)/25))/(LN(2)/25)*Calculateur!CG181*Calculateur!CI181*VLOOKUP('Données projet'!$B$12,Paramètres!$A$1:$I$89,3,0)*0.475*44/12</f>
        <v>0.11439074256507126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1.049276789853224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604.6888125030207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108.34735194944619</v>
      </c>
      <c r="T182" s="59">
        <f t="shared" si="142"/>
        <v>301.54114161918221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1.7371886144927637</v>
      </c>
      <c r="AA182" s="21">
        <f>EXP(-LN(2)/25)*AA181+(1-EXP(-LN(2)/25))/(LN(2)/25)*Calculateur!V182*Calculateur!X182*VLOOKUP('Données projet'!$B$9,Paramètres!$A$1:$I$89,3,0)*0.475*44/12</f>
        <v>0.21088167018761975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1.9480702846803835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120.41037315808563</v>
      </c>
      <c r="AO182" s="59">
        <f t="shared" si="144"/>
        <v>341.74572221981964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1.9651176171035141</v>
      </c>
      <c r="AV182" s="21">
        <f>EXP(-LN(2)/25)*AV181+(1-EXP(-LN(2)/25))/(LN(2)/25)*Calculateur!AQ182*Calculateur!AS182*VLOOKUP('Données projet'!$B$10,Paramètres!$A$1:$I$89,3,0)*0.475*44/12</f>
        <v>0.23855054180798183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2.2036681589114959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101.11980571733682</v>
      </c>
      <c r="BJ182" s="59">
        <f t="shared" si="146"/>
        <v>281.76125756530553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1.6252838264426144</v>
      </c>
      <c r="BQ182" s="21">
        <f>EXP(-LN(2)/25)*BQ181+(1-EXP(-LN(2)/25))/(LN(2)/25)*Calculateur!BL182*Calculateur!BN182*VLOOKUP('Données projet'!$B$11,Paramètres!$A$1:$I$89,3,0)*0.475*44/12</f>
        <v>0.19729726812031986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1.8225810945629342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39.093237481371943</v>
      </c>
      <c r="CE182" s="59">
        <f t="shared" si="148"/>
        <v>155.67391182400013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0.91655350212501596</v>
      </c>
      <c r="CL182" s="21">
        <f>EXP(-LN(2)/25)*CL181+(1-EXP(-LN(2)/25))/(LN(2)/25)*Calculateur!CG182*Calculateur!CI182*VLOOKUP('Données projet'!$B$12,Paramètres!$A$1:$I$89,3,0)*0.475*44/12</f>
        <v>0.11126272169408168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1.0278162238190975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606.58691280085009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108.34735194944619</v>
      </c>
      <c r="T183" s="59">
        <f t="shared" si="142"/>
        <v>301.54114161918221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1.7031234053429907</v>
      </c>
      <c r="AA183" s="21">
        <f>EXP(-LN(2)/25)*AA182+(1-EXP(-LN(2)/25))/(LN(2)/25)*Calculateur!V183*Calculateur!X183*VLOOKUP('Données projet'!$B$9,Paramètres!$A$1:$I$89,3,0)*0.475*44/12</f>
        <v>0.20511509982655424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1.908238505169545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120.41037315808563</v>
      </c>
      <c r="AO183" s="59">
        <f t="shared" si="144"/>
        <v>341.74572221981964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1.9265828592355083</v>
      </c>
      <c r="AV183" s="21">
        <f>EXP(-LN(2)/25)*AV182+(1-EXP(-LN(2)/25))/(LN(2)/25)*Calculateur!AQ183*Calculateur!AS183*VLOOKUP('Données projet'!$B$10,Paramètres!$A$1:$I$89,3,0)*0.475*44/12</f>
        <v>0.23202736469741478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2.1586102239329232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101.11980571733682</v>
      </c>
      <c r="BJ183" s="59">
        <f t="shared" si="146"/>
        <v>281.76125756530553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1.5934130019313235</v>
      </c>
      <c r="BQ183" s="21">
        <f>EXP(-LN(2)/25)*BQ182+(1-EXP(-LN(2)/25))/(LN(2)/25)*Calculateur!BL183*Calculateur!BN183*VLOOKUP('Données projet'!$B$11,Paramètres!$A$1:$I$89,3,0)*0.475*44/12</f>
        <v>0.19190216394815732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1.7853151658794808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39.093237481371943</v>
      </c>
      <c r="CE183" s="59">
        <f t="shared" si="148"/>
        <v>155.67391182400013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0.89858044699077988</v>
      </c>
      <c r="CL183" s="21">
        <f>EXP(-LN(2)/25)*CL182+(1-EXP(-LN(2)/25))/(LN(2)/25)*Calculateur!CG183*Calculateur!CI183*VLOOKUP('Données projet'!$B$12,Paramètres!$A$1:$I$89,3,0)*0.475*44/12</f>
        <v>0.10822023671830477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1.0068006837090846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608.48478721849972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108.34735194944619</v>
      </c>
      <c r="T184" s="59">
        <f t="shared" si="142"/>
        <v>301.54114161918221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1.6697261941669186</v>
      </c>
      <c r="AA184" s="21">
        <f>EXP(-LN(2)/25)*AA183+(1-EXP(-LN(2)/25))/(LN(2)/25)*Calculateur!V184*Calculateur!X184*VLOOKUP('Données projet'!$B$9,Paramètres!$A$1:$I$89,3,0)*0.475*44/12</f>
        <v>0.1995062166352628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1.8692324108021814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120.41037315808563</v>
      </c>
      <c r="AO184" s="59">
        <f t="shared" si="144"/>
        <v>341.74572221981964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1.8888037444654127</v>
      </c>
      <c r="AV184" s="21">
        <f>EXP(-LN(2)/25)*AV183+(1-EXP(-LN(2)/25))/(LN(2)/25)*Calculateur!AQ184*Calculateur!AS184*VLOOKUP('Données projet'!$B$10,Paramètres!$A$1:$I$89,3,0)*0.475*44/12</f>
        <v>0.22568256420797517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2.1144863086733876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101.11980571733682</v>
      </c>
      <c r="BJ184" s="59">
        <f t="shared" si="146"/>
        <v>281.76125756530553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1.5621671448494157</v>
      </c>
      <c r="BQ184" s="21">
        <f>EXP(-LN(2)/25)*BQ183+(1-EXP(-LN(2)/25))/(LN(2)/25)*Calculateur!BL184*Calculateur!BN184*VLOOKUP('Données projet'!$B$11,Paramètres!$A$1:$I$89,3,0)*0.475*44/12</f>
        <v>0.18665458918329875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1.7488217340327143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39.093237481371943</v>
      </c>
      <c r="CE184" s="59">
        <f t="shared" si="148"/>
        <v>155.67391182400013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0.8809598325052449</v>
      </c>
      <c r="CL184" s="21">
        <f>EXP(-LN(2)/25)*CL183+(1-EXP(-LN(2)/25))/(LN(2)/25)*Calculateur!CG184*Calculateur!CI184*VLOOKUP('Données projet'!$B$12,Paramètres!$A$1:$I$89,3,0)*0.475*44/12</f>
        <v>0.10526094865418782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0.98622078115943268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610.38243714875489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108.34735194944619</v>
      </c>
      <c r="T185" s="59">
        <f t="shared" si="142"/>
        <v>301.54114161918221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1.636983881931722</v>
      </c>
      <c r="AA185" s="21">
        <f>EXP(-LN(2)/25)*AA184+(1-EXP(-LN(2)/25))/(LN(2)/25)*Calculateur!V185*Calculateur!X185*VLOOKUP('Données projet'!$B$9,Paramètres!$A$1:$I$89,3,0)*0.475*44/12</f>
        <v>0.19405070864979559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1.8310345905815175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120.41037315808563</v>
      </c>
      <c r="AO185" s="59">
        <f t="shared" si="144"/>
        <v>341.74572221981964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1.8517654550929739</v>
      </c>
      <c r="AV185" s="21">
        <f>EXP(-LN(2)/25)*AV184+(1-EXP(-LN(2)/25))/(LN(2)/25)*Calculateur!AQ185*Calculateur!AS185*VLOOKUP('Données projet'!$B$10,Paramètres!$A$1:$I$89,3,0)*0.475*44/12</f>
        <v>0.21951126262157783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2.0712767177145519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101.11980571733682</v>
      </c>
      <c r="BJ185" s="59">
        <f t="shared" si="146"/>
        <v>281.76125756530553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1.531533999966793</v>
      </c>
      <c r="BQ185" s="21">
        <f>EXP(-LN(2)/25)*BQ184+(1-EXP(-LN(2)/25))/(LN(2)/25)*Calculateur!BL185*Calculateur!BN185*VLOOKUP('Données projet'!$B$11,Paramètres!$A$1:$I$89,3,0)*0.475*44/12</f>
        <v>0.1815505096263432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1.7130845095931362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39.093237481371943</v>
      </c>
      <c r="CE185" s="59">
        <f t="shared" si="148"/>
        <v>155.67391182400013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0.86368474752225766</v>
      </c>
      <c r="CL185" s="21">
        <f>EXP(-LN(2)/25)*CL184+(1-EXP(-LN(2)/25))/(LN(2)/25)*Calculateur!CG185*Calculateur!CI185*VLOOKUP('Données projet'!$B$12,Paramètres!$A$1:$I$89,3,0)*0.475*44/12</f>
        <v>0.10238258247780635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0.96606733000006395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612.27986396820972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108.34735194944619</v>
      </c>
      <c r="T186" s="59">
        <f t="shared" si="142"/>
        <v>301.54114161918221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1.604883626468619</v>
      </c>
      <c r="AA186" s="21">
        <f>EXP(-LN(2)/25)*AA185+(1-EXP(-LN(2)/25))/(LN(2)/25)*Calculateur!V186*Calculateur!X186*VLOOKUP('Données projet'!$B$9,Paramètres!$A$1:$I$89,3,0)*0.475*44/12</f>
        <v>0.18874438181708367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1.7936280082857028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120.41037315808563</v>
      </c>
      <c r="AO186" s="59">
        <f t="shared" si="144"/>
        <v>341.74572221981964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1.8154534639840028</v>
      </c>
      <c r="AV186" s="21">
        <f>EXP(-LN(2)/25)*AV185+(1-EXP(-LN(2)/25))/(LN(2)/25)*Calculateur!AQ186*Calculateur!AS186*VLOOKUP('Données projet'!$B$10,Paramètres!$A$1:$I$89,3,0)*0.475*44/12</f>
        <v>0.21350871560159518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2.0289621795855979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101.11980571733682</v>
      </c>
      <c r="BJ186" s="59">
        <f t="shared" si="146"/>
        <v>281.76125756530553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1.5015015523709452</v>
      </c>
      <c r="BQ186" s="21">
        <f>EXP(-LN(2)/25)*BQ185+(1-EXP(-LN(2)/25))/(LN(2)/25)*Calculateur!BL186*Calculateur!BN186*VLOOKUP('Données projet'!$B$11,Paramètres!$A$1:$I$89,3,0)*0.475*44/12</f>
        <v>0.17658600139328448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1.6780875537642297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39.093237481371943</v>
      </c>
      <c r="CE186" s="59">
        <f t="shared" si="148"/>
        <v>155.67391182400013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0.84674841641902543</v>
      </c>
      <c r="CL186" s="21">
        <f>EXP(-LN(2)/25)*CL185+(1-EXP(-LN(2)/25))/(LN(2)/25)*Calculateur!CG186*Calculateur!CI186*VLOOKUP('Données projet'!$B$12,Paramètres!$A$1:$I$89,3,0)*0.475*44/12</f>
        <v>9.9582925375884715E-2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0.94633134179491019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614.17706903754288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108.34735194944619</v>
      </c>
      <c r="T187" s="59">
        <f t="shared" si="142"/>
        <v>301.54114161918221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1.5734128374359249</v>
      </c>
      <c r="AA187" s="21">
        <f>EXP(-LN(2)/25)*AA186+(1-EXP(-LN(2)/25))/(LN(2)/25)*Calculateur!V187*Calculateur!X187*VLOOKUP('Données projet'!$B$9,Paramètres!$A$1:$I$89,3,0)*0.475*44/12</f>
        <v>0.18358315677065987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1.7569959942065847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120.41037315808563</v>
      </c>
      <c r="AO187" s="59">
        <f t="shared" si="144"/>
        <v>341.74572221981964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1.779853528872551</v>
      </c>
      <c r="AV187" s="21">
        <f>EXP(-LN(2)/25)*AV186+(1-EXP(-LN(2)/25))/(LN(2)/25)*Calculateur!AQ187*Calculateur!AS187*VLOOKUP('Données projet'!$B$10,Paramètres!$A$1:$I$89,3,0)*0.475*44/12</f>
        <v>0.2076703085455342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1.9875238374180852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101.11980571733682</v>
      </c>
      <c r="BJ187" s="59">
        <f t="shared" si="146"/>
        <v>281.76125756530553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1.4720580227544677</v>
      </c>
      <c r="BQ187" s="21">
        <f>EXP(-LN(2)/25)*BQ186+(1-EXP(-LN(2)/25))/(LN(2)/25)*Calculateur!BL187*Calculateur!BN187*VLOOKUP('Données projet'!$B$11,Paramètres!$A$1:$I$89,3,0)*0.475*44/12</f>
        <v>0.1717572478989309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1.6438152706533986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39.093237481371943</v>
      </c>
      <c r="CE187" s="59">
        <f t="shared" si="148"/>
        <v>155.67391182400013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0.83014419643858561</v>
      </c>
      <c r="CL187" s="21">
        <f>EXP(-LN(2)/25)*CL186+(1-EXP(-LN(2)/25))/(LN(2)/25)*Calculateur!CG187*Calculateur!CI187*VLOOKUP('Données projet'!$B$12,Paramètres!$A$1:$I$89,3,0)*0.475*44/12</f>
        <v>9.6859825044642703E-2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0.92700402148322836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616.07405370178697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108.34735194944619</v>
      </c>
      <c r="T188" s="59">
        <f t="shared" si="142"/>
        <v>301.54114161918221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1.5425591713808759</v>
      </c>
      <c r="AA188" s="21">
        <f>EXP(-LN(2)/25)*AA187+(1-EXP(-LN(2)/25))/(LN(2)/25)*Calculateur!V188*Calculateur!X188*VLOOKUP('Données projet'!$B$9,Paramètres!$A$1:$I$89,3,0)*0.475*44/12</f>
        <v>0.17856306569454755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1.7211222370754236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120.41037315808563</v>
      </c>
      <c r="AO188" s="59">
        <f t="shared" si="144"/>
        <v>341.74572221981964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1.7449516867748185</v>
      </c>
      <c r="AV188" s="21">
        <f>EXP(-LN(2)/25)*AV187+(1-EXP(-LN(2)/25))/(LN(2)/25)*Calculateur!AQ188*Calculateur!AS188*VLOOKUP('Données projet'!$B$10,Paramètres!$A$1:$I$89,3,0)*0.475*44/12</f>
        <v>0.20199155303744967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1.9469432398122681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101.11980571733682</v>
      </c>
      <c r="BJ188" s="59">
        <f t="shared" si="146"/>
        <v>281.76125756530553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1.4431918627949896</v>
      </c>
      <c r="BQ188" s="21">
        <f>EXP(-LN(2)/25)*BQ187+(1-EXP(-LN(2)/25))/(LN(2)/25)*Calculateur!BL188*Calculateur!BN188*VLOOKUP('Données projet'!$B$11,Paramètres!$A$1:$I$89,3,0)*0.475*44/12</f>
        <v>0.16706053692281353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1.6102523997178031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39.093237481371943</v>
      </c>
      <c r="CE188" s="59">
        <f t="shared" si="148"/>
        <v>155.67391182400013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0.81386557508438806</v>
      </c>
      <c r="CL188" s="21">
        <f>EXP(-LN(2)/25)*CL187+(1-EXP(-LN(2)/25))/(LN(2)/25)*Calculateur!CG188*Calculateur!CI188*VLOOKUP('Données projet'!$B$12,Paramètres!$A$1:$I$89,3,0)*0.475*44/12</f>
        <v>9.4211188035160126E-2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0.90807676311954821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617.97081929059186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108.34735194944619</v>
      </c>
      <c r="T189" s="59">
        <f t="shared" si="142"/>
        <v>301.54114161918221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1.5123105268982886</v>
      </c>
      <c r="AA189" s="21">
        <f>EXP(-LN(2)/25)*AA188+(1-EXP(-LN(2)/25))/(LN(2)/25)*Calculateur!V189*Calculateur!X189*VLOOKUP('Données projet'!$B$9,Paramètres!$A$1:$I$89,3,0)*0.475*44/12</f>
        <v>0.17368024927290662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1.6859907761711952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120.41037315808563</v>
      </c>
      <c r="AO189" s="59">
        <f t="shared" si="144"/>
        <v>341.74572221981964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1.7107342485126009</v>
      </c>
      <c r="AV189" s="21">
        <f>EXP(-LN(2)/25)*AV188+(1-EXP(-LN(2)/25))/(LN(2)/25)*Calculateur!AQ189*Calculateur!AS189*VLOOKUP('Données projet'!$B$10,Paramètres!$A$1:$I$89,3,0)*0.475*44/12</f>
        <v>0.19646808339736649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1.9072023319099674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101.11980571733682</v>
      </c>
      <c r="BJ189" s="59">
        <f t="shared" si="146"/>
        <v>281.76125756530553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1.4148917506256977</v>
      </c>
      <c r="BQ189" s="21">
        <f>EXP(-LN(2)/25)*BQ188+(1-EXP(-LN(2)/25))/(LN(2)/25)*Calculateur!BL189*Calculateur!BN189*VLOOKUP('Données projet'!$B$11,Paramètres!$A$1:$I$89,3,0)*0.475*44/12</f>
        <v>0.16249225775532739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1.5773840083810251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39.093237481371943</v>
      </c>
      <c r="CE189" s="59">
        <f t="shared" si="148"/>
        <v>155.67391182400013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0.79790616756596766</v>
      </c>
      <c r="CL189" s="21">
        <f>EXP(-LN(2)/25)*CL188+(1-EXP(-LN(2)/25))/(LN(2)/25)*Calculateur!CG189*Calculateur!CI189*VLOOKUP('Données projet'!$B$12,Paramètres!$A$1:$I$89,3,0)*0.475*44/12</f>
        <v>9.1634978143987619E-2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0.88954114570995524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619.86736711848266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108.34735194944619</v>
      </c>
      <c r="T190" s="59">
        <f t="shared" si="142"/>
        <v>301.54114161918221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1.4826550398841534</v>
      </c>
      <c r="AA190" s="21">
        <f>EXP(-LN(2)/25)*AA189+(1-EXP(-LN(2)/25))/(LN(2)/25)*Calculateur!V190*Calculateur!X190*VLOOKUP('Données projet'!$B$9,Paramètres!$A$1:$I$89,3,0)*0.475*44/12</f>
        <v>0.16893095372309164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1.651585993607245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120.41037315808563</v>
      </c>
      <c r="AO190" s="59">
        <f t="shared" si="144"/>
        <v>341.74572221981964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1.6771877933441288</v>
      </c>
      <c r="AV190" s="21">
        <f>EXP(-LN(2)/25)*AV189+(1-EXP(-LN(2)/25))/(LN(2)/25)*Calculateur!AQ190*Calculateur!AS190*VLOOKUP('Données projet'!$B$10,Paramètres!$A$1:$I$89,3,0)*0.475*44/12</f>
        <v>0.19109565332505804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1.8682834466691869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101.11980571733682</v>
      </c>
      <c r="BJ190" s="59">
        <f t="shared" si="146"/>
        <v>281.76125756530553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1.3871465863946817</v>
      </c>
      <c r="BQ190" s="21">
        <f>EXP(-LN(2)/25)*BQ189+(1-EXP(-LN(2)/25))/(LN(2)/25)*Calculateur!BL190*Calculateur!BN190*VLOOKUP('Données projet'!$B$11,Paramètres!$A$1:$I$89,3,0)*0.475*44/12</f>
        <v>0.1580488984219115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1.5451954848165932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39.093237481371943</v>
      </c>
      <c r="CE190" s="59">
        <f t="shared" si="148"/>
        <v>155.67391182400013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0.78225971429470609</v>
      </c>
      <c r="CL190" s="21">
        <f>EXP(-LN(2)/25)*CL189+(1-EXP(-LN(2)/25))/(LN(2)/25)*Calculateur!CG190*Calculateur!CI190*VLOOKUP('Données projet'!$B$12,Paramètres!$A$1:$I$89,3,0)*0.475*44/12</f>
        <v>8.9129214847766217E-2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0.87138892914247235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621.7636984851116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108.34735194944619</v>
      </c>
      <c r="T191" s="59">
        <f t="shared" si="142"/>
        <v>301.54114161918221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1.4535810788823043</v>
      </c>
      <c r="AA191" s="21">
        <f>EXP(-LN(2)/25)*AA190+(1-EXP(-LN(2)/25))/(LN(2)/25)*Calculateur!V191*Calculateur!X191*VLOOKUP('Données projet'!$B$9,Paramètres!$A$1:$I$89,3,0)*0.475*44/12</f>
        <v>0.16431152790984094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1.6178926067921453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120.41037315808563</v>
      </c>
      <c r="AO191" s="59">
        <f t="shared" si="144"/>
        <v>341.74572221981964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1.6442991637001931</v>
      </c>
      <c r="AV191" s="21">
        <f>EXP(-LN(2)/25)*AV190+(1-EXP(-LN(2)/25))/(LN(2)/25)*Calculateur!AQ191*Calculateur!AS191*VLOOKUP('Données projet'!$B$10,Paramètres!$A$1:$I$89,3,0)*0.475*44/12</f>
        <v>0.18587013263560068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1.8301692963357938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101.11980571733682</v>
      </c>
      <c r="BJ191" s="59">
        <f t="shared" si="146"/>
        <v>281.76125756530553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1.3599454879113566</v>
      </c>
      <c r="BQ191" s="21">
        <f>EXP(-LN(2)/25)*BQ190+(1-EXP(-LN(2)/25))/(LN(2)/25)*Calculateur!BL191*Calculateur!BN191*VLOOKUP('Données projet'!$B$11,Paramètres!$A$1:$I$89,3,0)*0.475*44/12</f>
        <v>0.153727042983134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1.5136725308944907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39.093237481371943</v>
      </c>
      <c r="CE191" s="59">
        <f t="shared" si="148"/>
        <v>155.67391182400013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0.7669200784286998</v>
      </c>
      <c r="CL191" s="21">
        <f>EXP(-LN(2)/25)*CL190+(1-EXP(-LN(2)/25))/(LN(2)/25)*Calculateur!CG191*Calculateur!CI191*VLOOKUP('Données projet'!$B$12,Paramètres!$A$1:$I$89,3,0)*0.475*44/12</f>
        <v>8.6691971780652355E-2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0.85361205020935216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623.65981467550444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108.34735194944619</v>
      </c>
      <c r="T192" s="59">
        <f t="shared" si="142"/>
        <v>301.54114161918221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1.4250772405223362</v>
      </c>
      <c r="AA192" s="21">
        <f>EXP(-LN(2)/25)*AA191+(1-EXP(-LN(2)/25))/(LN(2)/25)*Calculateur!V192*Calculateur!X192*VLOOKUP('Données projet'!$B$9,Paramètres!$A$1:$I$89,3,0)*0.475*44/12</f>
        <v>0.15981842053837864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1.5848956610607148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120.41037315808563</v>
      </c>
      <c r="AO192" s="59">
        <f t="shared" si="144"/>
        <v>341.74572221981964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1.6120554600234918</v>
      </c>
      <c r="AV192" s="21">
        <f>EXP(-LN(2)/25)*AV191+(1-EXP(-LN(2)/25))/(LN(2)/25)*Calculateur!AQ192*Calculateur!AS192*VLOOKUP('Données projet'!$B$10,Paramètres!$A$1:$I$89,3,0)*0.475*44/12</f>
        <v>0.18078750408419472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1.7928429641076864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101.11980571733682</v>
      </c>
      <c r="BJ192" s="59">
        <f t="shared" si="146"/>
        <v>281.76125756530553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1.3332777863782577</v>
      </c>
      <c r="BQ192" s="21">
        <f>EXP(-LN(2)/25)*BQ191+(1-EXP(-LN(2)/25))/(LN(2)/25)*Calculateur!BL192*Calculateur!BN192*VLOOKUP('Données projet'!$B$11,Paramètres!$A$1:$I$89,3,0)*0.475*44/12</f>
        <v>0.14952336890860635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1.4828011552868641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39.093237481371943</v>
      </c>
      <c r="CE192" s="59">
        <f t="shared" si="148"/>
        <v>155.67391182400013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0.7518812434657719</v>
      </c>
      <c r="CL192" s="21">
        <f>EXP(-LN(2)/25)*CL191+(1-EXP(-LN(2)/25))/(LN(2)/25)*Calculateur!CG192*Calculateur!CI192*VLOOKUP('Données projet'!$B$12,Paramètres!$A$1:$I$89,3,0)*0.475*44/12</f>
        <v>8.4321375253377753E-2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0.83620261871914969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625.55571696030165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108.34735194944619</v>
      </c>
      <c r="T193" s="59">
        <f t="shared" si="142"/>
        <v>301.54114161918221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1.3971323450469824</v>
      </c>
      <c r="AA193" s="21">
        <f>EXP(-LN(2)/25)*AA192+(1-EXP(-LN(2)/25))/(LN(2)/25)*Calculateur!V193*Calculateur!X193*VLOOKUP('Données projet'!$B$9,Paramètres!$A$1:$I$89,3,0)*0.475*44/12</f>
        <v>0.15544817742427119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1.5525805224712537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120.41037315808563</v>
      </c>
      <c r="AO193" s="59">
        <f t="shared" si="144"/>
        <v>341.74572221981964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1.5804440357091731</v>
      </c>
      <c r="AV193" s="21">
        <f>EXP(-LN(2)/25)*AV192+(1-EXP(-LN(2)/25))/(LN(2)/25)*Calculateur!AQ193*Calculateur!AS193*VLOOKUP('Données projet'!$B$10,Paramètres!$A$1:$I$89,3,0)*0.475*44/12</f>
        <v>0.17584386027781077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1.7562878959869839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101.11980571733682</v>
      </c>
      <c r="BJ193" s="59">
        <f t="shared" si="146"/>
        <v>281.76125756530553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1.3071330222065309</v>
      </c>
      <c r="BQ193" s="21">
        <f>EXP(-LN(2)/25)*BQ192+(1-EXP(-LN(2)/25))/(LN(2)/25)*Calculateur!BL193*Calculateur!BN193*VLOOKUP('Données projet'!$B$11,Paramètres!$A$1:$I$89,3,0)*0.475*44/12</f>
        <v>0.14543464452270827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1.4525676667292391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39.093237481371943</v>
      </c>
      <c r="CE193" s="59">
        <f t="shared" si="148"/>
        <v>155.67391182400013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0.73713731088368339</v>
      </c>
      <c r="CL193" s="21">
        <f>EXP(-LN(2)/25)*CL192+(1-EXP(-LN(2)/25))/(LN(2)/25)*Calculateur!CG193*Calculateur!CI193*VLOOKUP('Données projet'!$B$12,Paramètres!$A$1:$I$89,3,0)*0.475*44/12</f>
        <v>8.2015602812805732E-2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0.81915291369648913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627.45140659599406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108.34735194944619</v>
      </c>
      <c r="T194" s="59">
        <f t="shared" si="142"/>
        <v>301.54114161918221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1.369735431927197</v>
      </c>
      <c r="AA194" s="21">
        <f>EXP(-LN(2)/25)*AA193+(1-EXP(-LN(2)/25))/(LN(2)/25)*Calculateur!V194*Calculateur!X194*VLOOKUP('Données projet'!$B$9,Paramètres!$A$1:$I$89,3,0)*0.475*44/12</f>
        <v>0.15119743883794012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1.5209328707651371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120.41037315808563</v>
      </c>
      <c r="AO194" s="59">
        <f t="shared" si="144"/>
        <v>341.74572221981964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1.5494524921445934</v>
      </c>
      <c r="AV194" s="21">
        <f>EXP(-LN(2)/25)*AV193+(1-EXP(-LN(2)/25))/(LN(2)/25)*Calculateur!AQ194*Calculateur!AS194*VLOOKUP('Données projet'!$B$10,Paramètres!$A$1:$I$89,3,0)*0.475*44/12</f>
        <v>0.17103540067128731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1.7204878928158807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101.11980571733682</v>
      </c>
      <c r="BJ194" s="59">
        <f t="shared" si="146"/>
        <v>281.76125756530553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1.2815009409134803</v>
      </c>
      <c r="BQ194" s="21">
        <f>EXP(-LN(2)/25)*BQ193+(1-EXP(-LN(2)/25))/(LN(2)/25)*Calculateur!BL194*Calculateur!BN194*VLOOKUP('Données projet'!$B$11,Paramètres!$A$1:$I$89,3,0)*0.475*44/12</f>
        <v>0.14145772652015925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1.4229586674336396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39.093237481371943</v>
      </c>
      <c r="CE194" s="59">
        <f t="shared" si="148"/>
        <v>155.67391182400013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0.72268249782661875</v>
      </c>
      <c r="CL194" s="21">
        <f>EXP(-LN(2)/25)*CL193+(1-EXP(-LN(2)/25))/(LN(2)/25)*Calculateur!CG194*Calculateur!CI194*VLOOKUP('Données projet'!$B$12,Paramètres!$A$1:$I$89,3,0)*0.475*44/12</f>
        <v>7.9772881840876456E-2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0.80245537966749525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629.34688482515401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108.34735194944619</v>
      </c>
      <c r="T195" s="59">
        <f t="shared" si="142"/>
        <v>301.54114161918221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1.3428757555632238</v>
      </c>
      <c r="AA195" s="21">
        <f>EXP(-LN(2)/25)*AA194+(1-EXP(-LN(2)/25))/(LN(2)/25)*Calculateur!V195*Calculateur!X195*VLOOKUP('Données projet'!$B$9,Paramètres!$A$1:$I$89,3,0)*0.475*44/12</f>
        <v>0.1470629369217889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1.4899386924850127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120.41037315808563</v>
      </c>
      <c r="AO195" s="59">
        <f t="shared" si="144"/>
        <v>341.74572221981964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1.5190686738463399</v>
      </c>
      <c r="AV195" s="21">
        <f>EXP(-LN(2)/25)*AV194+(1-EXP(-LN(2)/25))/(LN(2)/25)*Calculateur!AQ195*Calculateur!AS195*VLOOKUP('Données projet'!$B$10,Paramètres!$A$1:$I$89,3,0)*0.475*44/12</f>
        <v>0.16635842864557013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1.6854271024919101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101.11980571733682</v>
      </c>
      <c r="BJ195" s="59">
        <f t="shared" si="146"/>
        <v>281.76125756530553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1.2563714891005606</v>
      </c>
      <c r="BQ195" s="21">
        <f>EXP(-LN(2)/25)*BQ194+(1-EXP(-LN(2)/25))/(LN(2)/25)*Calculateur!BL195*Calculateur!BN195*VLOOKUP('Données projet'!$B$11,Paramètres!$A$1:$I$89,3,0)*0.475*44/12</f>
        <v>0.13758955754952698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1.3939610466500876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39.093237481371943</v>
      </c>
      <c r="CE195" s="59">
        <f t="shared" si="148"/>
        <v>155.67391182400013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0.70851113483703776</v>
      </c>
      <c r="CL195" s="21">
        <f>EXP(-LN(2)/25)*CL194+(1-EXP(-LN(2)/25))/(LN(2)/25)*Calculateur!CG195*Calculateur!CI195*VLOOKUP('Données projet'!$B$12,Paramètres!$A$1:$I$89,3,0)*0.475*44/12</f>
        <v>7.759148819186415E-2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0.78610262302890188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631.24215287666095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108.34735194944619</v>
      </c>
      <c r="T196" s="59">
        <f t="shared" si="142"/>
        <v>301.54114161918221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1.316542781069963</v>
      </c>
      <c r="AA196" s="21">
        <f>EXP(-LN(2)/25)*AA195+(1-EXP(-LN(2)/25))/(LN(2)/25)*Calculateur!V196*Calculateur!X196*VLOOKUP('Données projet'!$B$9,Paramètres!$A$1:$I$89,3,0)*0.475*44/12</f>
        <v>0.14304149317795883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1.4595842742479219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120.41037315808563</v>
      </c>
      <c r="AO196" s="59">
        <f t="shared" si="144"/>
        <v>341.74572221981964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1.4892806636926159</v>
      </c>
      <c r="AV196" s="21">
        <f>EXP(-LN(2)/25)*AV195+(1-EXP(-LN(2)/25))/(LN(2)/25)*Calculateur!AQ196*Calculateur!AS196*VLOOKUP('Données projet'!$B$10,Paramètres!$A$1:$I$89,3,0)*0.475*44/12</f>
        <v>0.16180934866584748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1.6510900123584633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101.11980571733682</v>
      </c>
      <c r="BJ196" s="59">
        <f t="shared" si="146"/>
        <v>281.76125756530553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1.2317348105102401</v>
      </c>
      <c r="BQ196" s="21">
        <f>EXP(-LN(2)/25)*BQ195+(1-EXP(-LN(2)/25))/(LN(2)/25)*Calculateur!BL196*Calculateur!BN196*VLOOKUP('Données projet'!$B$11,Paramètres!$A$1:$I$89,3,0)*0.475*44/12</f>
        <v>0.13382716386281479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1.3655619743730549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39.093237481371943</v>
      </c>
      <c r="CE196" s="59">
        <f t="shared" si="148"/>
        <v>155.67391182400013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0.6946176636320045</v>
      </c>
      <c r="CL196" s="21">
        <f>EXP(-LN(2)/25)*CL195+(1-EXP(-LN(2)/25))/(LN(2)/25)*Calculateur!CG196*Calculateur!CI196*VLOOKUP('Données projet'!$B$12,Paramètres!$A$1:$I$89,3,0)*0.475*44/12</f>
        <v>7.54697448668986E-2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0.77008740849890311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633.13721196592269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108.34735194944619</v>
      </c>
      <c r="T197" s="59">
        <f t="shared" ref="T197:T203" si="204">$T$3</f>
        <v>301.54114161918221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1.2907261801449867</v>
      </c>
      <c r="AA197" s="21">
        <f>EXP(-LN(2)/25)*AA196+(1-EXP(-LN(2)/25))/(LN(2)/25)*Calculateur!V197*Calculateur!X197*VLOOKUP('Données projet'!$B$9,Paramètres!$A$1:$I$89,3,0)*0.475*44/12</f>
        <v>0.13913001602478234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1.4298561961697691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120.41037315808563</v>
      </c>
      <c r="AO197" s="59">
        <f t="shared" ref="AO197:AO203" si="205">$AO$3</f>
        <v>341.74572221981964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1.4600767782491144</v>
      </c>
      <c r="AV197" s="21">
        <f>EXP(-LN(2)/25)*AV196+(1-EXP(-LN(2)/25))/(LN(2)/25)*Calculateur!AQ197*Calculateur!AS197*VLOOKUP('Données projet'!$B$10,Paramètres!$A$1:$I$89,3,0)*0.475*44/12</f>
        <v>0.15738466351739605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1.6174614417665105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101.11980571733682</v>
      </c>
      <c r="BJ197" s="59">
        <f t="shared" ref="BJ197:BJ203" si="206">$BJ$3</f>
        <v>281.76125756530553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1.2075812421601857</v>
      </c>
      <c r="BQ197" s="21">
        <f>EXP(-LN(2)/25)*BQ196+(1-EXP(-LN(2)/25))/(LN(2)/25)*Calculateur!BL197*Calculateur!BN197*VLOOKUP('Données projet'!$B$11,Paramètres!$A$1:$I$89,3,0)*0.475*44/12</f>
        <v>0.13016765302932143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1.3377488951895071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39.093237481371943</v>
      </c>
      <c r="CE197" s="59">
        <f t="shared" ref="CE197:CE203" si="207">$CE$3</f>
        <v>155.67391182400013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0.68099663492312124</v>
      </c>
      <c r="CL197" s="21">
        <f>EXP(-LN(2)/25)*CL196+(1-EXP(-LN(2)/25))/(LN(2)/25)*Calculateur!CG197*Calculateur!CI197*VLOOKUP('Données projet'!$B$12,Paramètres!$A$1:$I$89,3,0)*0.475*44/12</f>
        <v>7.340602072473186E-2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0.75440265564785314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635.0320632950918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108.34735194944619</v>
      </c>
      <c r="T198" s="59">
        <f t="shared" si="204"/>
        <v>301.54114161918221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1.2654158270175775</v>
      </c>
      <c r="AA198" s="21">
        <f>EXP(-LN(2)/25)*AA197+(1-EXP(-LN(2)/25))/(LN(2)/25)*Calculateur!V198*Calculateur!X198*VLOOKUP('Données projet'!$B$9,Paramètres!$A$1:$I$89,3,0)*0.475*44/12</f>
        <v>0.13532549842005512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1.4007413254376326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120.41037315808563</v>
      </c>
      <c r="AO198" s="59">
        <f t="shared" si="205"/>
        <v>341.74572221981964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1.4314455631865486</v>
      </c>
      <c r="AV198" s="21">
        <f>EXP(-LN(2)/25)*AV197+(1-EXP(-LN(2)/25))/(LN(2)/25)*Calculateur!AQ198*Calculateur!AS198*VLOOKUP('Données projet'!$B$10,Paramètres!$A$1:$I$89,3,0)*0.475*44/12</f>
        <v>0.15308097161701312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1.5845265348035618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101.11980571733682</v>
      </c>
      <c r="BJ198" s="59">
        <f t="shared" si="206"/>
        <v>281.76125756530553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1.1839013105532536</v>
      </c>
      <c r="BQ198" s="21">
        <f>EXP(-LN(2)/25)*BQ197+(1-EXP(-LN(2)/25))/(LN(2)/25)*Calculateur!BL198*Calculateur!BN198*VLOOKUP('Données projet'!$B$11,Paramètres!$A$1:$I$89,3,0)*0.475*44/12</f>
        <v>0.12660821171201525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1.310509522265269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39.093237481371943</v>
      </c>
      <c r="CE198" s="59">
        <f t="shared" si="207"/>
        <v>155.67391182400013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0.66764270627921207</v>
      </c>
      <c r="CL198" s="21">
        <f>EXP(-LN(2)/25)*CL197+(1-EXP(-LN(2)/25))/(LN(2)/25)*Calculateur!CG198*Calculateur!CI198*VLOOKUP('Données projet'!$B$12,Paramètres!$A$1:$I$89,3,0)*0.475*44/12</f>
        <v>7.1398729227759208E-2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0.73904143550697132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636.92670805327657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108.34735194944619</v>
      </c>
      <c r="T199" s="59">
        <f t="shared" si="204"/>
        <v>301.54114161918221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1.2406017944772056</v>
      </c>
      <c r="AA199" s="21">
        <f>EXP(-LN(2)/25)*AA198+(1-EXP(-LN(2)/25))/(LN(2)/25)*Calculateur!V199*Calculateur!X199*VLOOKUP('Données projet'!$B$9,Paramètres!$A$1:$I$89,3,0)*0.475*44/12</f>
        <v>0.13162501554930003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1.3722268100265056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120.41037315808563</v>
      </c>
      <c r="AO199" s="59">
        <f t="shared" si="205"/>
        <v>341.74572221981964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1.4033757887880429</v>
      </c>
      <c r="AV199" s="21">
        <f>EXP(-LN(2)/25)*AV198+(1-EXP(-LN(2)/25))/(LN(2)/25)*Calculateur!AQ199*Calculateur!AS199*VLOOKUP('Données projet'!$B$10,Paramètres!$A$1:$I$89,3,0)*0.475*44/12</f>
        <v>0.14889496439796746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1.5522707531860105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101.11980571733682</v>
      </c>
      <c r="BJ199" s="59">
        <f t="shared" si="206"/>
        <v>281.76125756530553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1.1606857279618015</v>
      </c>
      <c r="BQ199" s="21">
        <f>EXP(-LN(2)/25)*BQ198+(1-EXP(-LN(2)/25))/(LN(2)/25)*Calculateur!BL199*Calculateur!BN199*VLOOKUP('Données projet'!$B$11,Paramètres!$A$1:$I$89,3,0)*0.475*44/12</f>
        <v>0.12314610350471371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1.2838318314665151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39.093237481371943</v>
      </c>
      <c r="CE199" s="59">
        <f t="shared" si="207"/>
        <v>155.67391182400013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0.65455064003091779</v>
      </c>
      <c r="CL199" s="21">
        <f>EXP(-LN(2)/25)*CL198+(1-EXP(-LN(2)/25))/(LN(2)/25)*Calculateur!CG199*Calculateur!CI199*VLOOKUP('Données projet'!$B$12,Paramètres!$A$1:$I$89,3,0)*0.475*44/12</f>
        <v>6.9446327222330143E-2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0.72399696725324791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638.82114741674945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108.34735194944619</v>
      </c>
      <c r="T200" s="59">
        <f t="shared" si="204"/>
        <v>301.54114161918221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1.2162743499798851</v>
      </c>
      <c r="AA200" s="21">
        <f>EXP(-LN(2)/25)*AA199+(1-EXP(-LN(2)/25))/(LN(2)/25)*Calculateur!V200*Calculateur!X200*VLOOKUP('Données projet'!$B$9,Paramètres!$A$1:$I$89,3,0)*0.475*44/12</f>
        <v>0.12802572257724568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1.3443000725571308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120.41037315808563</v>
      </c>
      <c r="AO200" s="59">
        <f t="shared" si="205"/>
        <v>341.74572221981964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1.3758564455446201</v>
      </c>
      <c r="AV200" s="21">
        <f>EXP(-LN(2)/25)*AV199+(1-EXP(-LN(2)/25))/(LN(2)/25)*Calculateur!AQ200*Calculateur!AS200*VLOOKUP('Données projet'!$B$10,Paramètres!$A$1:$I$89,3,0)*0.475*44/12</f>
        <v>0.14482342376645915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1.5206798693110792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101.11980571733682</v>
      </c>
      <c r="BJ200" s="59">
        <f t="shared" si="206"/>
        <v>281.76125756530553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1.1379253887848606</v>
      </c>
      <c r="BQ200" s="21">
        <f>EXP(-LN(2)/25)*BQ199+(1-EXP(-LN(2)/25))/(LN(2)/25)*Calculateur!BL200*Calculateur!BN200*VLOOKUP('Données projet'!$B$11,Paramètres!$A$1:$I$89,3,0)*0.475*44/12</f>
        <v>0.11977866682840518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1.2577040556132657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39.093237481371943</v>
      </c>
      <c r="CE200" s="59">
        <f t="shared" si="207"/>
        <v>155.67391182400013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0.64171530121638054</v>
      </c>
      <c r="CL200" s="21">
        <f>EXP(-LN(2)/25)*CL199+(1-EXP(-LN(2)/25))/(LN(2)/25)*Calculateur!CG200*Calculateur!CI200*VLOOKUP('Données projet'!$B$12,Paramètres!$A$1:$I$89,3,0)*0.475*44/12</f>
        <v>6.7547313752411894E-2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0.70926261496879239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640.71538254914947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108.34735194944619</v>
      </c>
      <c r="T201" s="59">
        <f t="shared" si="204"/>
        <v>301.54114161918221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1.192423951830881</v>
      </c>
      <c r="AA201" s="21">
        <f>EXP(-LN(2)/25)*AA200+(1-EXP(-LN(2)/25))/(LN(2)/25)*Calculateur!V201*Calculateur!X201*VLOOKUP('Données projet'!$B$9,Paramètres!$A$1:$I$89,3,0)*0.475*44/12</f>
        <v>0.12452485246079074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1.3169488042916717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120.41037315808563</v>
      </c>
      <c r="AO201" s="59">
        <f t="shared" si="205"/>
        <v>341.74572221981964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1.3488767398370587</v>
      </c>
      <c r="AV201" s="21">
        <f>EXP(-LN(2)/25)*AV200+(1-EXP(-LN(2)/25))/(LN(2)/25)*Calculateur!AQ201*Calculateur!AS201*VLOOKUP('Données projet'!$B$10,Paramètres!$A$1:$I$89,3,0)*0.475*44/12</f>
        <v>0.14086321962763246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1.4897399594646912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101.11980571733682</v>
      </c>
      <c r="BJ201" s="59">
        <f t="shared" si="206"/>
        <v>281.76125756530553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1.1156113659767433</v>
      </c>
      <c r="BQ201" s="21">
        <f>EXP(-LN(2)/25)*BQ200+(1-EXP(-LN(2)/25))/(LN(2)/25)*Calculateur!BL201*Calculateur!BN201*VLOOKUP('Données projet'!$B$11,Paramètres!$A$1:$I$89,3,0)*0.475*44/12</f>
        <v>0.11650331288509612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1.2321146788618393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39.093237481371943</v>
      </c>
      <c r="CE201" s="59">
        <f t="shared" si="207"/>
        <v>155.67391182400013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0.62913165556721273</v>
      </c>
      <c r="CL201" s="21">
        <f>EXP(-LN(2)/25)*CL200+(1-EXP(-LN(2)/25))/(LN(2)/25)*Calculateur!CG201*Calculateur!CI201*VLOOKUP('Données projet'!$B$12,Paramètres!$A$1:$I$89,3,0)*0.475*44/12</f>
        <v>6.5700228905693339E-2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0.69483188447290611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642.60941460168146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108.34735194944619</v>
      </c>
      <c r="T202" s="59">
        <f t="shared" si="204"/>
        <v>301.54114161918221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1.1690412454422725</v>
      </c>
      <c r="AA202" s="21">
        <f>EXP(-LN(2)/25)*AA201+(1-EXP(-LN(2)/25))/(LN(2)/25)*Calculateur!V202*Calculateur!X202*VLOOKUP('Données projet'!$B$9,Paramètres!$A$1:$I$89,3,0)*0.475*44/12</f>
        <v>0.12111971382177304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1.2901609592640455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120.41037315808563</v>
      </c>
      <c r="AO202" s="59">
        <f t="shared" si="205"/>
        <v>341.74572221981964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1.3224260897024271</v>
      </c>
      <c r="AV202" s="21">
        <f>EXP(-LN(2)/25)*AV201+(1-EXP(-LN(2)/25))/(LN(2)/25)*Calculateur!AQ202*Calculateur!AS202*VLOOKUP('Données projet'!$B$10,Paramètres!$A$1:$I$89,3,0)*0.475*44/12</f>
        <v>0.13701130747924006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1.4594373971816672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101.11980571733682</v>
      </c>
      <c r="BJ202" s="59">
        <f t="shared" si="206"/>
        <v>281.76125756530553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1.0937349075456833</v>
      </c>
      <c r="BQ202" s="21">
        <f>EXP(-LN(2)/25)*BQ201+(1-EXP(-LN(2)/25))/(LN(2)/25)*Calculateur!BL202*Calculateur!BN202*VLOOKUP('Données projet'!$B$11,Paramètres!$A$1:$I$89,3,0)*0.475*44/12</f>
        <v>0.11331752366761021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1.2070524312132935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39.093237481371943</v>
      </c>
      <c r="CE202" s="59">
        <f t="shared" si="207"/>
        <v>155.67391182400013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0.61679476753395912</v>
      </c>
      <c r="CL202" s="21">
        <f>EXP(-LN(2)/25)*CL201+(1-EXP(-LN(2)/25))/(LN(2)/25)*Calculateur!CG202*Calculateur!CI202*VLOOKUP('Données projet'!$B$12,Paramètres!$A$1:$I$89,3,0)*0.475*44/12</f>
        <v>6.3903652691242277E-2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0.68069842022520144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644.5032447133101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108.34735194944619</v>
      </c>
      <c r="T203" s="59">
        <f t="shared" si="204"/>
        <v>301.54114161918221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1.1461170596639019</v>
      </c>
      <c r="AA203" s="21">
        <f>EXP(-LN(2)/25)*AA202+(1-EXP(-LN(2)/25))/(LN(2)/25)*Calculateur!V203*Calculateur!X203*VLOOKUP('Données projet'!$B$9,Paramètres!$A$1:$I$89,3,0)*0.475*44/12</f>
        <v>0.11780768887790773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1.2639247485418097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120.41037315808563</v>
      </c>
      <c r="AO203" s="59">
        <f t="shared" si="205"/>
        <v>341.74572221981964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1.296494120683632</v>
      </c>
      <c r="AV203" s="21">
        <f>EXP(-LN(2)/25)*AV202+(1-EXP(-LN(2)/25))/(LN(2)/25)*Calculateur!AQ203*Calculateur!AS203*VLOOKUP('Données projet'!$B$10,Paramètres!$A$1:$I$89,3,0)*0.475*44/12</f>
        <v>0.13326472607110873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1.4297588467547406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101.11980571733682</v>
      </c>
      <c r="BJ203" s="59">
        <f t="shared" si="206"/>
        <v>281.76125756530553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1.0722874331211341</v>
      </c>
      <c r="BQ203" s="21">
        <f>EXP(-LN(2)/25)*BQ202+(1-EXP(-LN(2)/25))/(LN(2)/25)*Calculateur!BL203*Calculateur!BN203*VLOOKUP('Données projet'!$B$11,Paramètres!$A$1:$I$89,3,0)*0.475*44/12</f>
        <v>0.11021885002380982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1.182506283144944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39.093237481371943</v>
      </c>
      <c r="CE203" s="59">
        <f t="shared" si="207"/>
        <v>155.67391182400013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0.60469979835027898</v>
      </c>
      <c r="CL203" s="21">
        <f>EXP(-LN(2)/25)*CL202+(1-EXP(-LN(2)/25))/(LN(2)/25)*Calculateur!CG203*Calculateur!CI203*VLOOKUP('Données projet'!$B$12,Paramètres!$A$1:$I$89,3,0)*0.475*44/12</f>
        <v>6.2156203947853213E-2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0.66685600229813224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1.2457309396155174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1.661000956165023</v>
      </c>
      <c r="BA205" s="82">
        <f>EXP(LN('Données projet'!B88)/'Données projet'!A88)</f>
        <v>1.2457309396155174</v>
      </c>
      <c r="BV205" s="82">
        <f>EXP(LN('Données projet'!B114)/'Données projet'!A114)</f>
        <v>1.2968395546510096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C3" zoomScale="90" zoomScaleNormal="90" workbookViewId="0">
      <selection activeCell="L16" sqref="L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42578125" style="1" bestFit="1" customWidth="1"/>
    <col min="3" max="3" width="15.42578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Peuplier Koster</v>
      </c>
      <c r="B6" s="146">
        <f>'Données projet'!D9</f>
        <v>1.470467746</v>
      </c>
      <c r="C6" s="147">
        <f ca="1">IF(OR('Données projet'!B9="",'Données projet'!C9="",'Données projet'!C9=0%),0,Calculateur!S3)</f>
        <v>108.34735194944619</v>
      </c>
      <c r="D6" s="147">
        <f>IF(OR('Données projet'!B9="",'Données projet'!C9="",'Données projet'!C9=0%),0,Calculateur!T3)</f>
        <v>301.54114161918221</v>
      </c>
      <c r="E6" s="147">
        <f ca="1">MIN(C6,D6)</f>
        <v>108.34735194944619</v>
      </c>
      <c r="F6" s="147">
        <f ca="1">E6*B6</f>
        <v>159.32128640617086</v>
      </c>
      <c r="G6" s="147">
        <f ca="1">F6*(100%-'Données projet'!$C$24)*(100%-'Données projet'!$C$25)*(100%-'Données projet'!$C$26)*(100%-'Données projet'!$C$27)</f>
        <v>97.504627280576571</v>
      </c>
      <c r="H6" s="148">
        <f>IF(OR('Données projet'!B9="",'Données projet'!C9="",'Données projet'!C9=0%),0,AVERAGE(Calculateur!$AC$3:$AC$33)*B6)</f>
        <v>41.73630342136142</v>
      </c>
      <c r="I6" s="149">
        <f>H6*(100%-'Données projet'!$C$24)*(100%-'Données projet'!$C$25)*(100%-'Données projet'!$C$26)*(100%-'Données projet'!$C$27)</f>
        <v>25.542617693873186</v>
      </c>
      <c r="J6" s="150">
        <f>IF(OR('Données projet'!B9="",'Données projet'!C9="",'Données projet'!C9=0%),0,SUM(Calculateur!$V$3:$V$33)*VLOOKUP('Données projet'!$B$9,Paramètres!$A$1:$I$89,9,0)*B6)</f>
        <v>427.11206150315996</v>
      </c>
      <c r="K6" s="151">
        <f>J6*(100%-'Données projet'!$C$24)*(100%-'Données projet'!$C$25)*(100%-'Données projet'!$C$26)*(100%-'Données projet'!$C$27)</f>
        <v>261.39258163993395</v>
      </c>
      <c r="L6" s="152">
        <f ca="1">G6+I6+K6</f>
        <v>384.43982661438372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Peuplier Koster</v>
      </c>
      <c r="B7" s="154">
        <f>'Données projet'!D10</f>
        <v>1.5194837459999999</v>
      </c>
      <c r="C7" s="147">
        <f ca="1">IF(OR('Données projet'!B10="",'Données projet'!C10="",'Données projet'!C10=0%),0,Calculateur!AN3)</f>
        <v>120.41037315808563</v>
      </c>
      <c r="D7" s="147">
        <f>IF(OR('Données projet'!B10="",'Données projet'!C10="",'Données projet'!C10=0%),0,Calculateur!AO3)</f>
        <v>341.74572221981964</v>
      </c>
      <c r="E7" s="147">
        <f t="shared" ref="E7:E15" ca="1" si="0">MIN(C7,D7)</f>
        <v>120.41037315808563</v>
      </c>
      <c r="F7" s="147">
        <f t="shared" ref="F7:F15" ca="1" si="1">E7*B7</f>
        <v>182.96160486350578</v>
      </c>
      <c r="G7" s="147">
        <f ca="1">F7*(100%-'Données projet'!$C$24)*(100%-'Données projet'!$C$25)*(100%-'Données projet'!$C$26)*(100%-'Données projet'!$C$27)</f>
        <v>111.97250217646555</v>
      </c>
      <c r="H7" s="155">
        <f>IF(OR('Données projet'!B10="",'Données projet'!C10="",'Données projet'!C10=0%),0,AVERAGE(Calculateur!$AX$3:$AX$33)*B7)</f>
        <v>48.786101121013537</v>
      </c>
      <c r="I7" s="149">
        <f>H7*(100%-'Données projet'!$C$24)*(100%-'Données projet'!$C$25)*(100%-'Données projet'!$C$26)*(100%-'Données projet'!$C$27)</f>
        <v>29.857093886060284</v>
      </c>
      <c r="J7" s="150">
        <f>IF(OR('Données projet'!B10="",'Données projet'!C10="",'Données projet'!C10=0%),0,SUM(Calculateur!$AQ$3:$AQ$33)*VLOOKUP('Données projet'!$B$10,Paramètres!$A$1:$I$89,9,0)*B7)</f>
        <v>499.25677442321995</v>
      </c>
      <c r="K7" s="151">
        <f>J7*(100%-'Données projet'!$C$24)*(100%-'Données projet'!$C$25)*(100%-'Données projet'!$C$26)*(100%-'Données projet'!$C$27)</f>
        <v>305.54514594701067</v>
      </c>
      <c r="L7" s="152">
        <f t="shared" ref="L7:L15" ca="1" si="2">G7+I7+K7</f>
        <v>447.37474200953648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Peuplier Polargo</v>
      </c>
      <c r="B8" s="154">
        <f>'Données projet'!D11</f>
        <v>1.5194837459999999</v>
      </c>
      <c r="C8" s="147">
        <f ca="1">IF(OR('Données projet'!B11="",'Données projet'!C11="",'Données projet'!C11=0%),0,Calculateur!BI3)</f>
        <v>101.11980571733682</v>
      </c>
      <c r="D8" s="147">
        <f>IF(OR('Données projet'!B11="",'Données projet'!C11="",'Données projet'!C11=0%),0,Calculateur!BJ3)</f>
        <v>281.76125756530553</v>
      </c>
      <c r="E8" s="147">
        <f t="shared" ca="1" si="0"/>
        <v>101.11980571733682</v>
      </c>
      <c r="F8" s="147">
        <f t="shared" ca="1" si="1"/>
        <v>153.64990118617115</v>
      </c>
      <c r="G8" s="147">
        <f ca="1">F8*(100%-'Données projet'!$C$24)*(100%-'Données projet'!$C$25)*(100%-'Données projet'!$C$26)*(100%-'Données projet'!$C$27)</f>
        <v>94.033739525936753</v>
      </c>
      <c r="H8" s="155">
        <f>IF(OR('Données projet'!B11="",'Données projet'!C11="",'Données projet'!C11=0%),0,AVERAGE(Calculateur!$BS$3:$BS$33)*B8)</f>
        <v>40.349371669696076</v>
      </c>
      <c r="I8" s="149">
        <f>H8*(100%-'Données projet'!$C$24)*(100%-'Données projet'!$C$25)*(100%-'Données projet'!$C$26)*(100%-'Données projet'!$C$27)</f>
        <v>24.693815461854005</v>
      </c>
      <c r="J8" s="150">
        <f>IF(OR('Données projet'!B11="",'Données projet'!C11="",'Données projet'!C11=0%),0,SUM(Calculateur!$BL$3:$BL$33)*VLOOKUP('Données projet'!$B$11,Paramètres!$A$1:$I$89,9,0)*B8)</f>
        <v>441.34924886315997</v>
      </c>
      <c r="K8" s="151">
        <f>J8*(100%-'Données projet'!$C$24)*(100%-'Données projet'!$C$25)*(100%-'Données projet'!$C$26)*(100%-'Données projet'!$C$27)</f>
        <v>270.10574030425391</v>
      </c>
      <c r="L8" s="152">
        <f t="shared" ca="1" si="2"/>
        <v>388.83329529204468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Peuplier I-214</v>
      </c>
      <c r="B9" s="154">
        <f>'Données projet'!D12</f>
        <v>1.617515746</v>
      </c>
      <c r="C9" s="147">
        <f ca="1">IF(OR('Données projet'!B12="",'Données projet'!C12="",'Données projet'!C12=0%),0,Calculateur!CD3)</f>
        <v>39.093237481371943</v>
      </c>
      <c r="D9" s="147">
        <f>IF(OR('Données projet'!B12="",'Données projet'!C12="",'Données projet'!C12=0%),0,Calculateur!CE3)</f>
        <v>155.67391182400013</v>
      </c>
      <c r="E9" s="147">
        <f t="shared" ca="1" si="0"/>
        <v>39.093237481371943</v>
      </c>
      <c r="F9" s="147">
        <f t="shared" ca="1" si="1"/>
        <v>63.2339271882365</v>
      </c>
      <c r="G9" s="147">
        <f ca="1">F9*(100%-'Données projet'!$C$24)*(100%-'Données projet'!$C$25)*(100%-'Données projet'!$C$26)*(100%-'Données projet'!$C$27)</f>
        <v>38.699163439200746</v>
      </c>
      <c r="H9" s="155">
        <f>IF(OR('Données projet'!B12="",'Données projet'!C12="",'Données projet'!C12=0%),0,AVERAGE(Calculateur!$CN$3:$CN$33)*B9)</f>
        <v>24.222437391334136</v>
      </c>
      <c r="I9" s="149">
        <f>H9*(100%-'Données projet'!$C$24)*(100%-'Données projet'!$C$25)*(100%-'Données projet'!$C$26)*(100%-'Données projet'!$C$27)</f>
        <v>14.824131683496493</v>
      </c>
      <c r="J9" s="150">
        <f>IF(OR('Données projet'!B12="",'Données projet'!C12="",'Données projet'!C12=0%),0,SUM(Calculateur!$CG$3:$CG$33)*VLOOKUP('Données projet'!$B$12,Paramètres!$A$1:$I$89,9,0)*B9)</f>
        <v>286.55908956136</v>
      </c>
      <c r="K9" s="151">
        <f>J9*(100%-'Données projet'!$C$24)*(100%-'Données projet'!$C$25)*(100%-'Données projet'!$C$26)*(100%-'Données projet'!$C$27)</f>
        <v>175.37416281155234</v>
      </c>
      <c r="L9" s="152">
        <f t="shared" ca="1" si="2"/>
        <v>228.89745793424959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8"/>
      <c r="B16" s="212"/>
      <c r="C16" s="213"/>
      <c r="D16" s="23"/>
      <c r="E16" s="23"/>
      <c r="F16" s="165">
        <f t="shared" ref="F16:L16" ca="1" si="3">SUM(F6:F15)</f>
        <v>559.16671964408431</v>
      </c>
      <c r="G16" s="166">
        <f t="shared" ca="1" si="3"/>
        <v>342.21003242217961</v>
      </c>
      <c r="H16" s="167">
        <f t="shared" si="3"/>
        <v>155.09421360340517</v>
      </c>
      <c r="I16" s="167">
        <f t="shared" si="3"/>
        <v>94.917658725283957</v>
      </c>
      <c r="J16" s="168">
        <f t="shared" si="3"/>
        <v>1654.2771743508999</v>
      </c>
      <c r="K16" s="168">
        <f t="shared" si="3"/>
        <v>1012.4176307027509</v>
      </c>
      <c r="L16" s="169">
        <f t="shared" ca="1" si="3"/>
        <v>1449.5453218502146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8"/>
      <c r="B17" s="212"/>
      <c r="C17" s="213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8"/>
      <c r="B18" s="212"/>
      <c r="C18" s="213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Peuplier Koster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Peuplier Koster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Peuplier Polargo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Peuplier I-214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94" zoomScale="56" zoomScaleNormal="80" workbookViewId="0">
      <selection activeCell="C116" sqref="C116:C13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42578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Peuplier Koster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1.470467746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Peuplier Koster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1.5194837459999999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>Peuplier Polargo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1.5194837459999999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>Peuplier I-214</v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1.617515746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Peuplier Koster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/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29"/>
      <c r="G15" s="289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289"/>
      <c r="H16" s="190"/>
      <c r="I16" s="191"/>
      <c r="J16" s="201"/>
      <c r="K16" s="207"/>
      <c r="L16" s="286" t="s">
        <v>254</v>
      </c>
      <c r="M16" s="287"/>
      <c r="N16" s="2"/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8" t="s">
        <v>132</v>
      </c>
      <c r="C17" s="197" t="s">
        <v>132</v>
      </c>
      <c r="D17" s="196" t="s">
        <v>132</v>
      </c>
      <c r="E17" s="193"/>
      <c r="F17" s="229"/>
      <c r="G17" s="289"/>
      <c r="J17" s="201"/>
      <c r="K17" s="207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289"/>
      <c r="J18" s="201"/>
      <c r="K18" s="207"/>
      <c r="L18" s="259" t="s">
        <v>255</v>
      </c>
      <c r="M18" s="261"/>
      <c r="N18" s="192"/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289"/>
      <c r="H19" s="211" t="s">
        <v>178</v>
      </c>
      <c r="I19" s="211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289"/>
      <c r="H20" s="190">
        <v>0</v>
      </c>
      <c r="I20" s="191"/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8" t="s">
        <v>132</v>
      </c>
      <c r="C21" s="197"/>
      <c r="D21" s="196" t="s">
        <v>132</v>
      </c>
      <c r="E21" s="193"/>
      <c r="F21" s="229"/>
      <c r="H21" s="190">
        <v>1</v>
      </c>
      <c r="I21" s="191"/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8" t="s">
        <v>132</v>
      </c>
      <c r="C22" s="197"/>
      <c r="D22" s="196" t="s">
        <v>132</v>
      </c>
      <c r="E22" s="193"/>
      <c r="F22" s="229"/>
      <c r="H22" s="190">
        <v>2</v>
      </c>
      <c r="I22" s="191"/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5</v>
      </c>
      <c r="B23" s="181">
        <f>'Données projet'!D36</f>
        <v>0</v>
      </c>
      <c r="C23" s="193"/>
      <c r="D23" s="182">
        <f>B23*C23</f>
        <v>0</v>
      </c>
      <c r="E23" s="193"/>
      <c r="F23" s="229"/>
      <c r="H23" s="190">
        <v>3</v>
      </c>
      <c r="I23" s="191"/>
      <c r="K23" s="207"/>
      <c r="L23" s="288" t="s">
        <v>260</v>
      </c>
      <c r="M23" s="288"/>
      <c r="N23" s="288"/>
      <c r="O23" s="23"/>
      <c r="P23" s="23"/>
      <c r="Q23" s="233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6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7</v>
      </c>
      <c r="B25" s="181">
        <f>'Données projet'!D38</f>
        <v>0</v>
      </c>
      <c r="C25" s="193"/>
      <c r="D25" s="182">
        <f t="shared" si="2"/>
        <v>0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303">
        <f ca="1">T23-T24</f>
        <v>0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8</v>
      </c>
      <c r="B26" s="181">
        <f>'Données projet'!D39</f>
        <v>0</v>
      </c>
      <c r="C26" s="193"/>
      <c r="D26" s="182">
        <f t="shared" si="2"/>
        <v>0</v>
      </c>
      <c r="E26" s="193"/>
      <c r="F26" s="232"/>
      <c r="G26" s="228"/>
      <c r="H26" s="190"/>
      <c r="I26" s="191"/>
      <c r="K26" s="207"/>
      <c r="L26" s="290" t="s">
        <v>258</v>
      </c>
      <c r="M26" s="291"/>
      <c r="N26" s="291"/>
      <c r="O26" s="291"/>
      <c r="P26" s="292"/>
      <c r="Q26" s="233"/>
      <c r="R26" s="23"/>
      <c r="S26" s="186" t="s">
        <v>265</v>
      </c>
      <c r="T26" s="300" t="str">
        <f ca="1">IF(T25&lt;0,"Votre projet est additionnel","Votre projet n'est pas additionnel")</f>
        <v>Votre projet n'est pas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9</v>
      </c>
      <c r="B27" s="181">
        <f>'Données projet'!D40</f>
        <v>0</v>
      </c>
      <c r="C27" s="193"/>
      <c r="D27" s="182">
        <f t="shared" si="2"/>
        <v>0</v>
      </c>
      <c r="E27" s="193"/>
      <c r="F27" s="232"/>
      <c r="G27" s="228"/>
      <c r="H27" s="190"/>
      <c r="I27" s="191"/>
      <c r="K27" s="207"/>
      <c r="L27" s="293"/>
      <c r="M27" s="294"/>
      <c r="N27" s="294"/>
      <c r="O27" s="294"/>
      <c r="P27" s="295"/>
      <c r="Q27" s="233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10</v>
      </c>
      <c r="B28" s="181">
        <f>'Données projet'!D41</f>
        <v>0</v>
      </c>
      <c r="C28" s="193"/>
      <c r="D28" s="182">
        <f t="shared" si="2"/>
        <v>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11</v>
      </c>
      <c r="B29" s="181">
        <f>'Données projet'!D42</f>
        <v>0</v>
      </c>
      <c r="C29" s="193"/>
      <c r="D29" s="182">
        <f t="shared" si="2"/>
        <v>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12</v>
      </c>
      <c r="B30" s="181">
        <f>'Données projet'!D43</f>
        <v>0</v>
      </c>
      <c r="C30" s="193"/>
      <c r="D30" s="182">
        <f t="shared" si="2"/>
        <v>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13</v>
      </c>
      <c r="B31" s="181">
        <f>'Données projet'!D44</f>
        <v>0</v>
      </c>
      <c r="C31" s="193"/>
      <c r="D31" s="182">
        <f t="shared" si="2"/>
        <v>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14</v>
      </c>
      <c r="B32" s="181">
        <f>'Données projet'!D45</f>
        <v>0</v>
      </c>
      <c r="C32" s="193"/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15</v>
      </c>
      <c r="B33" s="181">
        <f>'Données projet'!D46</f>
        <v>282</v>
      </c>
      <c r="C33" s="193"/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Peuplier Koster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8" t="s">
        <v>132</v>
      </c>
      <c r="C48" s="197" t="s">
        <v>132</v>
      </c>
      <c r="D48" s="196" t="s">
        <v>132</v>
      </c>
      <c r="E48" s="193"/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 t="str">
        <f>IF(O48+1&lt;=MIN('Données projet'!$E$9:$E$18),O48+1,"STOP")</f>
        <v>STOP</v>
      </c>
      <c r="P49" s="185" t="e">
        <f t="shared" si="3"/>
        <v>#VALUE!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 t="e">
        <f>IF(O49+1&lt;=MIN('Données projet'!$E$9:$E$18),O49+1,"STOP")</f>
        <v>#VALUE!</v>
      </c>
      <c r="P50" s="185" t="e">
        <f t="shared" si="3"/>
        <v>#VALUE!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8" t="s">
        <v>132</v>
      </c>
      <c r="C51" s="197"/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 t="e">
        <f>IF(O50+1&lt;=MIN('Données projet'!$E$9:$E$18),O50+1,"STOP")</f>
        <v>#VALUE!</v>
      </c>
      <c r="P51" s="185" t="e">
        <f t="shared" si="3"/>
        <v>#VALUE!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8" t="s">
        <v>132</v>
      </c>
      <c r="C52" s="197"/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 t="e">
        <f>IF(O51+1&lt;=MIN('Données projet'!$E$9:$E$18),O51+1,"STOP")</f>
        <v>#VALUE!</v>
      </c>
      <c r="P52" s="185" t="e">
        <f t="shared" si="3"/>
        <v>#VALUE!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8" t="s">
        <v>132</v>
      </c>
      <c r="C53" s="197"/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 t="e">
        <f>IF(O52+1&lt;=MIN('Données projet'!$E$9:$E$18),O52+1,"STOP")</f>
        <v>#VALUE!</v>
      </c>
      <c r="P53" s="185" t="e">
        <f t="shared" si="3"/>
        <v>#VALUE!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6</v>
      </c>
      <c r="B54" s="181">
        <f>'Données projet'!D62</f>
        <v>0</v>
      </c>
      <c r="C54" s="191"/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 t="e">
        <f>IF(O53+1&lt;=MIN('Données projet'!$E$9:$E$18),O53+1,"STOP")</f>
        <v>#VALUE!</v>
      </c>
      <c r="P54" s="185" t="e">
        <f t="shared" si="3"/>
        <v>#VALUE!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7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8</v>
      </c>
      <c r="B56" s="181">
        <f>'Données projet'!D64</f>
        <v>0</v>
      </c>
      <c r="C56" s="191"/>
      <c r="D56" s="179">
        <f t="shared" si="4"/>
        <v>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9</v>
      </c>
      <c r="B57" s="181">
        <f>'Données projet'!D65</f>
        <v>0</v>
      </c>
      <c r="C57" s="191"/>
      <c r="D57" s="179">
        <f t="shared" si="4"/>
        <v>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10</v>
      </c>
      <c r="B58" s="181">
        <f>'Données projet'!D66</f>
        <v>0</v>
      </c>
      <c r="C58" s="191"/>
      <c r="D58" s="179">
        <f t="shared" si="4"/>
        <v>0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11</v>
      </c>
      <c r="B59" s="181">
        <f>'Données projet'!D67</f>
        <v>0</v>
      </c>
      <c r="C59" s="191"/>
      <c r="D59" s="179">
        <f t="shared" si="4"/>
        <v>0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12</v>
      </c>
      <c r="B60" s="181">
        <f>'Données projet'!D68</f>
        <v>0</v>
      </c>
      <c r="C60" s="191"/>
      <c r="D60" s="179">
        <f t="shared" si="4"/>
        <v>0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13</v>
      </c>
      <c r="B61" s="181">
        <f>'Données projet'!D69</f>
        <v>0</v>
      </c>
      <c r="C61" s="191"/>
      <c r="D61" s="179">
        <f t="shared" si="4"/>
        <v>0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14</v>
      </c>
      <c r="B62" s="181">
        <f>'Données projet'!D70</f>
        <v>0</v>
      </c>
      <c r="C62" s="191"/>
      <c r="D62" s="179">
        <f t="shared" si="4"/>
        <v>0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15</v>
      </c>
      <c r="B63" s="181">
        <f>'Données projet'!D71</f>
        <v>319</v>
      </c>
      <c r="C63" s="191"/>
      <c r="D63" s="179">
        <f t="shared" si="4"/>
        <v>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>
        <f>17.5*'Données projet'!E78+13.8*('Données projet'!F78+'Données projet'!G78)+10*'Données projet'!H78</f>
        <v>0</v>
      </c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>
        <f>17.5*'Données projet'!E79+13.8*('Données projet'!F79+'Données projet'!G79)+10*'Données projet'!H79</f>
        <v>0</v>
      </c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>
        <f>17.5*'Données projet'!E80+13.8*('Données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>
        <f>17.5*'Données projet'!E81+13.8*('Données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Peuplier Polargo</v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8" t="s">
        <v>132</v>
      </c>
      <c r="C79" s="197" t="s">
        <v>132</v>
      </c>
      <c r="D79" s="196" t="s">
        <v>132</v>
      </c>
      <c r="E79" s="193"/>
      <c r="F79" s="230"/>
      <c r="G79" s="205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8" t="s">
        <v>132</v>
      </c>
      <c r="C83" s="197"/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8" t="s">
        <v>132</v>
      </c>
      <c r="C84" s="197"/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5</v>
      </c>
      <c r="B85" s="181">
        <f>'Données projet'!D88</f>
        <v>0</v>
      </c>
      <c r="C85" s="191"/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6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7</v>
      </c>
      <c r="B87" s="181">
        <f>'Données projet'!D90</f>
        <v>0</v>
      </c>
      <c r="C87" s="191"/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8</v>
      </c>
      <c r="B88" s="181">
        <f>'Données projet'!D91</f>
        <v>0</v>
      </c>
      <c r="C88" s="191"/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9</v>
      </c>
      <c r="B89" s="181">
        <f>'Données projet'!D92</f>
        <v>0</v>
      </c>
      <c r="C89" s="191"/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10</v>
      </c>
      <c r="B90" s="181">
        <f>'Données projet'!D93</f>
        <v>0</v>
      </c>
      <c r="C90" s="191"/>
      <c r="D90" s="179">
        <f t="shared" si="6"/>
        <v>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11</v>
      </c>
      <c r="B91" s="181">
        <f>'Données projet'!D94</f>
        <v>0</v>
      </c>
      <c r="C91" s="191"/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12</v>
      </c>
      <c r="B92" s="181">
        <f>'Données projet'!D95</f>
        <v>0</v>
      </c>
      <c r="C92" s="191"/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13</v>
      </c>
      <c r="B93" s="181">
        <f>'Données projet'!D96</f>
        <v>0</v>
      </c>
      <c r="C93" s="191"/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14</v>
      </c>
      <c r="B94" s="181">
        <f>'Données projet'!D97</f>
        <v>0</v>
      </c>
      <c r="C94" s="191"/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15</v>
      </c>
      <c r="B95" s="181">
        <f>'Données projet'!D98</f>
        <v>282</v>
      </c>
      <c r="C95" s="191"/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>
        <f>42*'Données projet'!E102+19.4*('Données projet'!F102+'Données projet'!G102)+10*'Données projet'!H102</f>
        <v>0</v>
      </c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>
        <f>42*'Données projet'!E103+19.4*('Données projet'!F103+'Données projet'!G103)+10*'Données projet'!H103</f>
        <v>0</v>
      </c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>
        <f>42*'Données projet'!E104+19.4*('Données projet'!F104+'Données projet'!G104)+10*'Données projet'!H104</f>
        <v>0</v>
      </c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>
        <f>42*'Données projet'!E105+19.4*('Données projet'!F105+'Données projet'!G105)+10*'Données projet'!H105</f>
        <v>0</v>
      </c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>
        <f>42*'Données projet'!E106+19.4*('Données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>
        <f>42*'Données projet'!E107+19.4*('Données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Peuplier I-214</v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8" t="s">
        <v>132</v>
      </c>
      <c r="C110" s="197" t="s">
        <v>132</v>
      </c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8</v>
      </c>
      <c r="B116" s="181">
        <f>'Données projet'!D114</f>
        <v>0</v>
      </c>
      <c r="C116" s="191"/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9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10</v>
      </c>
      <c r="B118" s="181">
        <f>'Données projet'!D116</f>
        <v>0</v>
      </c>
      <c r="C118" s="191"/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11</v>
      </c>
      <c r="B119" s="181">
        <f>'Données projet'!D117</f>
        <v>0</v>
      </c>
      <c r="C119" s="191"/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12</v>
      </c>
      <c r="B120" s="181">
        <f>'Données projet'!D118</f>
        <v>0</v>
      </c>
      <c r="C120" s="191"/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13</v>
      </c>
      <c r="B121" s="181">
        <f>'Données projet'!D119</f>
        <v>0</v>
      </c>
      <c r="C121" s="191"/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14</v>
      </c>
      <c r="B122" s="181">
        <f>'Données projet'!D120</f>
        <v>0</v>
      </c>
      <c r="C122" s="191"/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15</v>
      </c>
      <c r="B123" s="181">
        <f>'Données projet'!D121</f>
        <v>172</v>
      </c>
      <c r="C123" s="191"/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>
        <f>42*'Données projet'!E130+19.5*('Données projet'!F130+'Données projet'!G130)+10*'Données projet'!H130</f>
        <v>0</v>
      </c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>
        <f>42*'Données projet'!E131+19.5*('Données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>
        <f>42*'Données projet'!E132+19.5*('Données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>
        <f>42*'Données projet'!E133+19.5*('Données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8" t="s">
        <v>132</v>
      </c>
      <c r="C141" s="197" t="s">
        <v>132</v>
      </c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>
        <f>150*'Données projet'!E140+13.8*('Données projet'!F140+'Données projet'!G140)+10*'Données projet'!H140</f>
        <v>0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>
        <f>150*'Données projet'!E141+13.8*('Données projet'!F141+'Données projet'!G141)+10*'Données projet'!H141</f>
        <v>0</v>
      </c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>
        <f>150*'Données projet'!E142+13.8*('Données projet'!F142+'Données projet'!G142)+10*'Données projet'!H142</f>
        <v>0</v>
      </c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>
        <f>150*'Données projet'!E143+13.8*('Données projet'!F143+'Données projet'!G143)+10*'Données projet'!H143</f>
        <v>0</v>
      </c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>
        <f>150*'Données projet'!E144+13.8*('Données projet'!F144+'Données projet'!G144)+10*'Données projet'!H144</f>
        <v>0</v>
      </c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>
        <f>150*'Données projet'!E145+13.8*('Données projet'!F145+'Données projet'!G145)+10*'Données projet'!H145</f>
        <v>0</v>
      </c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>
        <f>150*'Données projet'!E146+13.8*('Données projet'!F146+'Données projet'!G146)+10*'Données projet'!H146</f>
        <v>0</v>
      </c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>
        <f>150*'Données projet'!E147+13.8*('Données projet'!F147+'Données projet'!G147)+10*'Données projet'!H147</f>
        <v>0</v>
      </c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>
        <f>150*'Données projet'!E148+13.8*('Données projet'!F148+'Données projet'!G148)+10*'Données projet'!H148</f>
        <v>0</v>
      </c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>
        <f>150*'Données projet'!E149+13.8*('Données projet'!F149+'Données projet'!G149)+10*'Données projet'!H149</f>
        <v>0</v>
      </c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>
        <f>150*'Données projet'!E150+13.8*('Données projet'!F150+'Données projet'!G150)+10*'Données projet'!H150</f>
        <v>0</v>
      </c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>
        <f>150*'Données projet'!E151+13.8*('Données projet'!F151+'Données projet'!G151)+10*'Données projet'!H151</f>
        <v>0</v>
      </c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>
        <f>150*'Données projet'!E152+13.8*('Données projet'!F152+'Données projet'!G152)+10*'Données projet'!H152</f>
        <v>0</v>
      </c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>
        <f>150*'Données projet'!E153+13.8*('Données projet'!F153+'Données projet'!G153)+10*'Données projet'!H153</f>
        <v>0</v>
      </c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>
        <f>150*'Données projet'!E154+13.8*('Données projet'!F154+'Données projet'!G154)+10*'Données projet'!H154</f>
        <v>0</v>
      </c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>
        <f>150*'Données projet'!E155+13.8*('Données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>
        <f>150*'Données projet'!E156+13.8*('Données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>
        <f>150*'Données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>
        <f>150*'Données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>
        <f>150*'Données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8" t="s">
        <v>132</v>
      </c>
      <c r="C172" s="197" t="s">
        <v>132</v>
      </c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>
        <f>300*'Données projet'!E166+13.8*('Données projet'!F166+'Données projet'!G168)+10*'Données projet'!H166</f>
        <v>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>
        <f>300*'Données projet'!E167+13.8*('Données projet'!F167+'Données projet'!G169)+10*'Données projet'!H167</f>
        <v>0</v>
      </c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>
        <f>300*'Données projet'!E168+13.8*('Données projet'!F168+'Données projet'!G170)+10*'Données projet'!H168</f>
        <v>0</v>
      </c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>
        <f>300*'Données projet'!E169+13.8*('Données projet'!F169+'Données projet'!G171)+10*'Données projet'!H169</f>
        <v>0</v>
      </c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>
        <f>300*'Données projet'!E170+13.8*('Données projet'!F170+'Données projet'!G172)+10*'Données projet'!H170</f>
        <v>0</v>
      </c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>
        <f>300*'Données projet'!E171+13.8*('Données projet'!F171+'Données projet'!G173)+10*'Données projet'!H171</f>
        <v>0</v>
      </c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>
        <f>300*'Données projet'!E172+13.8*('Données projet'!F172+'Données projet'!G174)+10*'Données projet'!H172</f>
        <v>0</v>
      </c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>
        <f>300*'Données projet'!E173+13.8*('Données projet'!F173+'Données projet'!G175)+10*'Données projet'!H173</f>
        <v>0</v>
      </c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>
        <f>300*'Données projet'!E174+13.8*('Données projet'!F174+'Données projet'!G176)+10*'Données projet'!H174</f>
        <v>0</v>
      </c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>
        <f>300*'Données projet'!E175+13.8*('Données projet'!F175+'Données projet'!G177)+10*'Données projet'!H175</f>
        <v>0</v>
      </c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>
        <f>300*'Données projet'!E176+13.8*('Données projet'!F176+'Données projet'!G178)+10*'Données projet'!H176</f>
        <v>0</v>
      </c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>
        <f>300*'Données projet'!E177+13.8*('Données projet'!F177+'Données projet'!G179)+10*'Données projet'!H177</f>
        <v>0</v>
      </c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>
        <f>300*'Données projet'!E178+13.8*('Données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>
        <f>300*'Données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>
        <f>300*'Données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>
        <f>300*'Données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>
        <f>150*'Données projet'!E192+13.8*('Données projet'!F192+'Données projet'!G192)+10*'Données projet'!H192</f>
        <v>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>
        <f>150*'Données projet'!E193+13.8*('Données projet'!F193+'Données projet'!G193)+10*'Données projet'!H193</f>
        <v>0</v>
      </c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>
        <f>150*'Données projet'!E194+13.8*('Données projet'!F194+'Données projet'!G194)+10*'Données projet'!H194</f>
        <v>0</v>
      </c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>
        <f>150*'Données projet'!E195+13.8*('Données projet'!F195+'Données projet'!G195)+10*'Données projet'!H195</f>
        <v>0</v>
      </c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>
        <f>150*'Données projet'!E196+13.8*('Données projet'!F196+'Données projet'!G196)+10*'Données projet'!H196</f>
        <v>0</v>
      </c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>
        <f>150*'Données projet'!E197+13.8*('Données projet'!F197+'Données projet'!G197)+10*'Données projet'!H197</f>
        <v>0</v>
      </c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>
        <f>150*'Données projet'!E198+13.8*('Données projet'!F198+'Données projet'!G198)+10*'Données projet'!H198</f>
        <v>0</v>
      </c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>
        <f>150*'Données projet'!E199+13.8*('Données projet'!F199+'Données projet'!G199)+10*'Données projet'!H199</f>
        <v>0</v>
      </c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>
        <f>150*'Données projet'!E200+13.8*('Données projet'!F200+'Données projet'!G200)+10*'Données projet'!H200</f>
        <v>0</v>
      </c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>
        <f>150*'Données projet'!E201+13.8*('Données projet'!F201+'Données projet'!G201)+10*'Données projet'!H201</f>
        <v>0</v>
      </c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>
        <f>150*'Données projet'!E202+13.8*('Données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>
        <f>150*'Données projet'!E203+13.8*('Données projet'!F203+'Données projet'!G203)+10*'Données projet'!H203</f>
        <v>0</v>
      </c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>
        <f>150*'Données projet'!E204+13.8*('Données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>
        <f>150*'Données projet'!E205+13.8*('Données projet'!F205+'Données projet'!G205)+10*'Données projet'!H205</f>
        <v>0</v>
      </c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>
        <f>150*'Données projet'!E206+13.8*('Données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>
        <f>150*'Données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>
        <f>150*'Données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>
        <f>150*'Données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>
        <f>150*'Données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>
        <f>150*'Données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8" t="s">
        <v>132</v>
      </c>
      <c r="C234" s="197" t="s">
        <v>132</v>
      </c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>
        <f>60*'Données projet'!E218+13.8*('Données projet'!F218+'Données projet'!G218)+10*'Données projet'!H218</f>
        <v>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>
        <f>60*'Données projet'!E219+13.8*('Données projet'!F219+'Données projet'!G219)+10*'Données projet'!H219</f>
        <v>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>
        <f>60*'Données projet'!E220+13.8*('Données projet'!F220+'Données projet'!G220)+10*'Données projet'!H220</f>
        <v>0</v>
      </c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>
        <f>60*'Données projet'!E221+13.8*('Données projet'!F221+'Données projet'!G221)+10*'Données projet'!H221</f>
        <v>0</v>
      </c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>
        <f>60*'Données projet'!E222+13.8*('Données projet'!F222+'Données projet'!G222)+10*'Données projet'!H222</f>
        <v>0</v>
      </c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>
        <f>60*'Données projet'!E223+13.8*('Données projet'!F223+'Données projet'!G223)+10*'Données projet'!H223</f>
        <v>0</v>
      </c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>
        <f>60*'Données projet'!E224+13.8*('Données projet'!F224+'Données projet'!G224)+10*'Données projet'!H224</f>
        <v>0</v>
      </c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>
        <f>60*'Données projet'!E225+13.8*('Données projet'!F225+'Données projet'!G225)+10*'Données projet'!H225</f>
        <v>0</v>
      </c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>
        <f>60*'Données projet'!E226+13.8*('Données projet'!F226+'Données projet'!G226)+10*'Données projet'!H226</f>
        <v>0</v>
      </c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>
        <f>60*'Données projet'!E227+13.8*('Données projet'!F227+'Données projet'!G227)+10*'Données projet'!H227</f>
        <v>0</v>
      </c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>
        <f>60*'Données projet'!E228+13.8*('Données projet'!F228+'Données projet'!G228)+10*'Données projet'!H228</f>
        <v>0</v>
      </c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>
        <f>60*'Données projet'!E229+13.8*('Données projet'!F229+'Données projet'!G229)+10*'Données projet'!H229</f>
        <v>0</v>
      </c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>
        <f>60*'Données projet'!E230+13.8*('Données projet'!F230+'Données projet'!G230)+10*'Données projet'!H230</f>
        <v>0</v>
      </c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>
        <f>60*'Données projet'!E231+13.8*('Données projet'!F231+'Données projet'!G231)+10*'Données projet'!H231</f>
        <v>0</v>
      </c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>
        <f>60*'Données projet'!E232+13.8*('Données projet'!F232+'Données projet'!G232)+10*'Données projet'!H232</f>
        <v>0</v>
      </c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>
        <f>60*'Données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>
        <f>60*'Données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30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>
        <f>60*'Données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>
        <f>60*'Données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>
        <f>60*'Données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>
        <f>60*'Données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>
        <f>60*'Données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>
        <f>60*'Données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>
        <f>60*'Données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>
        <f>60*'Données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>
        <f>60*'Données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>
        <f>60*'Données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>
        <f>60*'Données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>
        <f>60*'Données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>
        <f>60*'Données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>
        <f>60*'Données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>
        <f>60*'Données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>
        <f>60*'Données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>
        <f>60*'Données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>
        <f>60*'Données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Lou StockCo2</cp:lastModifiedBy>
  <dcterms:created xsi:type="dcterms:W3CDTF">2021-02-01T08:22:39Z</dcterms:created>
  <dcterms:modified xsi:type="dcterms:W3CDTF">2024-06-03T09:15:33Z</dcterms:modified>
</cp:coreProperties>
</file>