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D8AA7CF3-1A39-4E4F-A63E-6F68779662F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17" i="2"/>
  <c r="D15" i="2"/>
  <c r="D16" i="2"/>
  <c r="D14" i="2"/>
  <c r="D13" i="2"/>
  <c r="D20" i="2"/>
  <c r="D19" i="2"/>
  <c r="D18" i="2"/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41" i="5" l="1"/>
  <c r="C73" i="5"/>
  <c r="C81" i="5"/>
  <c r="C103" i="5"/>
  <c r="C100" i="5"/>
  <c r="C28" i="5"/>
  <c r="C105" i="5"/>
  <c r="C96" i="5"/>
  <c r="C33" i="5"/>
  <c r="C63" i="5"/>
  <c r="C92" i="5"/>
  <c r="C31" i="5"/>
  <c r="C80" i="5"/>
  <c r="C52" i="5"/>
  <c r="C40" i="5"/>
  <c r="C108" i="5"/>
  <c r="C110" i="5"/>
  <c r="C49" i="5"/>
  <c r="C95" i="5"/>
  <c r="C78" i="5"/>
  <c r="C76" i="5"/>
  <c r="C45" i="5"/>
  <c r="C25" i="5"/>
  <c r="C30" i="5"/>
  <c r="C37" i="5"/>
  <c r="C104" i="5"/>
  <c r="C56" i="5"/>
  <c r="C85" i="5"/>
  <c r="C32" i="5"/>
  <c r="C72" i="5"/>
  <c r="C84" i="5"/>
  <c r="C54" i="5"/>
  <c r="C112" i="5"/>
  <c r="C23" i="5"/>
  <c r="C113" i="5"/>
  <c r="C89" i="5"/>
  <c r="C55" i="5"/>
  <c r="C101" i="5"/>
  <c r="C68" i="5"/>
  <c r="C107" i="5"/>
  <c r="C65" i="5"/>
  <c r="C67" i="5"/>
  <c r="C36" i="5"/>
  <c r="C97" i="5"/>
  <c r="C24" i="5"/>
  <c r="C48" i="5"/>
  <c r="C64" i="5"/>
  <c r="C94" i="5"/>
  <c r="C77" i="5"/>
  <c r="C60" i="5"/>
  <c r="C91" i="5"/>
  <c r="C75" i="5"/>
  <c r="C59" i="5"/>
  <c r="C43" i="5"/>
  <c r="C35" i="5"/>
  <c r="C27" i="5"/>
  <c r="C71" i="5"/>
  <c r="C70" i="5"/>
  <c r="C93" i="5"/>
  <c r="C106" i="5"/>
  <c r="C99" i="5"/>
  <c r="C98" i="5"/>
  <c r="C53" i="5"/>
  <c r="C90" i="5"/>
  <c r="C82" i="5"/>
  <c r="C57" i="5"/>
  <c r="C88" i="5"/>
  <c r="C38" i="5"/>
  <c r="C44" i="5"/>
  <c r="C51" i="5"/>
  <c r="C74" i="5"/>
  <c r="C66" i="5"/>
  <c r="C58" i="5"/>
  <c r="C50" i="5"/>
  <c r="C42" i="5"/>
  <c r="C34" i="5"/>
  <c r="C26" i="5"/>
  <c r="C79" i="5"/>
  <c r="C47" i="5"/>
  <c r="C102" i="5"/>
  <c r="C62" i="5"/>
  <c r="C109" i="5"/>
  <c r="C61" i="5"/>
  <c r="C87" i="5"/>
  <c r="C39" i="5"/>
  <c r="C86" i="5"/>
  <c r="C46" i="5"/>
  <c r="C69" i="5"/>
  <c r="C83" i="5"/>
  <c r="C114" i="5"/>
  <c r="C111" i="5"/>
  <c r="B20" i="5" l="1"/>
  <c r="B5" i="3" s="1"/>
  <c r="B8" i="3" s="1"/>
  <c r="B9" i="3" s="1"/>
  <c r="C115" i="5"/>
</calcChain>
</file>

<file path=xl/sharedStrings.xml><?xml version="1.0" encoding="utf-8"?>
<sst xmlns="http://schemas.openxmlformats.org/spreadsheetml/2006/main" count="93" uniqueCount="82">
  <si>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</si>
  <si>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</si>
  <si>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</si>
  <si>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</si>
  <si>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</si>
  <si>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</si>
  <si>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</si>
  <si>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</si>
  <si>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</si>
  <si>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</si>
  <si>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</si>
  <si>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</si>
  <si>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</si>
  <si>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</si>
  <si>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</si>
  <si>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</si>
  <si>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</si>
  <si>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</si>
  <si>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</si>
  <si>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</si>
  <si>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</si>
  <si>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</si>
  <si>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</si>
  <si>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</si>
  <si>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</si>
  <si>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</si>
  <si>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</si>
  <si>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</si>
  <si>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</si>
  <si>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</si>
  <si>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</si>
  <si>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</si>
  <si>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</si>
  <si>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</si>
  <si>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</si>
  <si>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</si>
  <si>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</si>
  <si>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</si>
  <si>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</si>
  <si>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</si>
  <si>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</si>
  <si>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</si>
  <si>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</si>
  <si>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</si>
  <si>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</si>
  <si>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</si>
  <si>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</si>
  <si>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</si>
  <si>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</si>
  <si>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</si>
  <si>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</si>
  <si>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</si>
  <si>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</si>
  <si>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</si>
  <si>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</si>
  <si>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</si>
  <si>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</si>
  <si>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</si>
  <si>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</si>
  <si>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</si>
  <si>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</si>
  <si>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>Domaine de Scubidan</t>
  </si>
  <si>
    <t xml:space="preserve">Logement </t>
  </si>
  <si>
    <t xml:space="preserve">Oui </t>
  </si>
  <si>
    <t>m²</t>
  </si>
  <si>
    <t>Laval</t>
  </si>
  <si>
    <t>Planchers en panneaux, sur solivage en bois de France, toutes essences,toutes confi gurations</t>
  </si>
  <si>
    <t>Mur ossature bois en bois de France, toutes essences</t>
  </si>
  <si>
    <t>Poutre en bois lamellé taillée fabriquée en France</t>
  </si>
  <si>
    <t>m3</t>
  </si>
  <si>
    <t>Panneaux de lamelles de bois minces orientées OSB (oriented strandboard) de type 3 (panneaux travaillants utilisés en milieu humide) bruts[épaisseur 12 mm, jusqu'à 16 mm]</t>
  </si>
  <si>
    <t xml:space="preserve">Main courante d'escalier en bois massif [gestion durable] </t>
  </si>
  <si>
    <t>m</t>
  </si>
  <si>
    <t>Bloc-porte de communication (avec huisserie bois)</t>
  </si>
  <si>
    <t>MALERBA - Bloc-porte bois palier sur huisserie bois</t>
  </si>
  <si>
    <t>Porte de placard coulissante en bois [ép. 10mm] [Gestion durable]- DONNEE ENVIRONNEMENTALE PAR DEFAUT</t>
  </si>
  <si>
    <t>Bardages en lames de bois de France, toutes essences, toutesconfi gurations</t>
  </si>
  <si>
    <t>Planchers en lames de bois de France, sur solivage en bois deFrance, toutes essences, toutes confi gurations</t>
  </si>
  <si>
    <t>Plinthe en bois de France, toutes essences, toutes confi gurations</t>
  </si>
  <si>
    <t>Trappe de visite bois, trappe d'accès aux combles bois et bloc-gaine ou façade de gaine technique bois (avec huisserie bois)</t>
  </si>
  <si>
    <t>5 rue Sylvie Deslandes-Michel</t>
  </si>
  <si>
    <t>NEXITY LOGEMENT (filiale EDMP PDLL) représenté par Fabien ACERBIS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</si>
</sst>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4" t="s">
        <v>39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2:14" x14ac:dyDescent="0.35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2:14" x14ac:dyDescent="0.35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2:14" x14ac:dyDescent="0.35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2:14" x14ac:dyDescent="0.3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2:14" x14ac:dyDescent="0.3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2:14" x14ac:dyDescent="0.3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2:14" x14ac:dyDescent="0.35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2:14" x14ac:dyDescent="0.3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2:14" x14ac:dyDescent="0.35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2:14" x14ac:dyDescent="0.3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2:14" x14ac:dyDescent="0.35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1" sqref="G11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81640625" style="35" customWidth="1"/>
    <col min="5" max="5" width="22.1796875" style="35" customWidth="1"/>
    <col min="6" max="6" width="12.81640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81640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1</v>
      </c>
      <c r="F1" s="43"/>
      <c r="G1" s="45" t="s">
        <v>40</v>
      </c>
      <c r="H1" s="45"/>
      <c r="I1" s="44">
        <f>SUM(Tableau2[Surface de plancher (SDP)])</f>
        <v>2632</v>
      </c>
      <c r="K1" s="45" t="s">
        <v>46</v>
      </c>
      <c r="L1" s="44">
        <f>SUM(Tableau2[Surface de référence -Sréf (m²)])</f>
        <v>2429</v>
      </c>
      <c r="M1" s="35"/>
      <c r="N1" s="35"/>
      <c r="O1" s="45" t="s">
        <v>48</v>
      </c>
      <c r="P1" s="44">
        <f>SUM(Tableau2[StockC (kgCeq)])</f>
        <v>119021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ht="29" x14ac:dyDescent="0.35">
      <c r="A4" s="39">
        <v>1</v>
      </c>
      <c r="B4" s="49" t="s">
        <v>61</v>
      </c>
      <c r="C4" s="49" t="s">
        <v>62</v>
      </c>
      <c r="D4" s="49" t="s">
        <v>80</v>
      </c>
      <c r="E4" s="49" t="s">
        <v>65</v>
      </c>
      <c r="F4" s="50">
        <v>53000</v>
      </c>
      <c r="G4" s="49"/>
      <c r="H4" s="49"/>
      <c r="I4" s="49" t="s">
        <v>81</v>
      </c>
      <c r="J4" s="49" t="s">
        <v>63</v>
      </c>
      <c r="K4" s="49">
        <v>2632</v>
      </c>
      <c r="L4" s="49">
        <v>2429</v>
      </c>
      <c r="M4" s="83">
        <v>45273</v>
      </c>
      <c r="N4" s="83">
        <v>46082</v>
      </c>
      <c r="O4" s="49">
        <v>49</v>
      </c>
      <c r="P4" s="51">
        <f>Tableau2[[#This Row],[StockC (kgCeq/m²Sréf)]]*Tableau2[[#This Row],[Surface de référence -Sréf (m²)]]</f>
        <v>119021</v>
      </c>
      <c r="Q4" s="49"/>
    </row>
    <row r="5" spans="1:17" x14ac:dyDescent="0.35">
      <c r="A5" s="39">
        <v>2</v>
      </c>
      <c r="B5" s="49"/>
      <c r="C5" s="49"/>
      <c r="D5" s="49"/>
      <c r="E5" s="49"/>
      <c r="F5" s="50"/>
      <c r="G5" s="49"/>
      <c r="H5" s="49"/>
      <c r="I5" s="49"/>
      <c r="J5" s="49"/>
      <c r="K5" s="49"/>
      <c r="L5" s="49"/>
      <c r="M5" s="49"/>
      <c r="N5" s="49"/>
      <c r="O5" s="49"/>
      <c r="P5" s="51">
        <f>Tableau2[[#This Row],[StockC (kgCeq/m²Sréf)]]*Tableau2[[#This Row],[Surface de référence -Sréf (m²)]]</f>
        <v>0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70" zoomScaleNormal="70" workbookViewId="0">
      <selection activeCell="G38" sqref="G38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81640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69" t="s">
        <v>50</v>
      </c>
      <c r="C3" s="70">
        <f>(Général!P1*44/12)/1000</f>
        <v>436.41033333333331</v>
      </c>
      <c r="D3" s="14" t="s">
        <v>52</v>
      </c>
    </row>
    <row r="4" spans="1:13" x14ac:dyDescent="0.35">
      <c r="B4" s="73"/>
      <c r="C4" s="74"/>
      <c r="D4" s="14"/>
    </row>
    <row r="5" spans="1:13" x14ac:dyDescent="0.35">
      <c r="B5" s="7"/>
      <c r="C5" s="8"/>
    </row>
    <row r="6" spans="1:13" x14ac:dyDescent="0.35">
      <c r="B6" s="69" t="s">
        <v>41</v>
      </c>
      <c r="C6" s="71">
        <f>IF(MAX(Tableau2[Date de livraison du bâtiment (jj/mm/aaaa)])&lt;&gt;0,YEAR(MAX(Tableau2[Date de livraison du bâtiment (jj/mm/aaaa)])),"")</f>
        <v>2026</v>
      </c>
    </row>
    <row r="7" spans="1:13" x14ac:dyDescent="0.35">
      <c r="B7" s="73"/>
      <c r="C7" s="8"/>
      <c r="D7" s="13"/>
    </row>
    <row r="8" spans="1:13" x14ac:dyDescent="0.35">
      <c r="B8" s="69" t="s">
        <v>42</v>
      </c>
      <c r="C8" s="71">
        <f>Général!I1</f>
        <v>2632</v>
      </c>
      <c r="D8" s="13"/>
    </row>
    <row r="9" spans="1:13" x14ac:dyDescent="0.35">
      <c r="B9" s="69" t="s">
        <v>43</v>
      </c>
      <c r="C9" s="72">
        <f>Général!L1</f>
        <v>2429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5">
      <c r="A13" s="75"/>
      <c r="B13" s="75" t="s">
        <v>66</v>
      </c>
      <c r="C13" s="76" t="s">
        <v>64</v>
      </c>
      <c r="D13" s="77">
        <f>1660.09+364.91+631.24+138.76</f>
        <v>2795</v>
      </c>
      <c r="E13" s="75">
        <v>114.0333333</v>
      </c>
      <c r="F13" s="27">
        <f>E13*D13</f>
        <v>318723.16657349997</v>
      </c>
      <c r="G13" s="75">
        <v>50</v>
      </c>
      <c r="H13" s="78">
        <v>31195</v>
      </c>
      <c r="I13" s="2"/>
      <c r="J13" s="2"/>
      <c r="K13" s="2"/>
      <c r="L13" s="2"/>
      <c r="M13" s="2"/>
    </row>
    <row r="14" spans="1:13" x14ac:dyDescent="0.35">
      <c r="A14" s="75"/>
      <c r="B14" s="75" t="s">
        <v>67</v>
      </c>
      <c r="C14" s="76" t="s">
        <v>64</v>
      </c>
      <c r="D14" s="77">
        <f>1602.7+352.3</f>
        <v>1955</v>
      </c>
      <c r="E14" s="75">
        <v>24.56666667</v>
      </c>
      <c r="F14" s="27">
        <f t="shared" ref="F14:F104" si="0">E14*D14</f>
        <v>48027.833339850004</v>
      </c>
      <c r="G14" s="75">
        <v>100</v>
      </c>
      <c r="H14" s="78">
        <v>30450</v>
      </c>
      <c r="I14" s="2"/>
      <c r="J14" s="2"/>
      <c r="K14" s="2"/>
      <c r="L14" s="2"/>
      <c r="M14" s="2"/>
    </row>
    <row r="15" spans="1:13" x14ac:dyDescent="0.35">
      <c r="A15" s="75"/>
      <c r="B15" s="75" t="s">
        <v>68</v>
      </c>
      <c r="C15" s="76" t="s">
        <v>69</v>
      </c>
      <c r="D15" s="77">
        <f>1.34+0.29</f>
        <v>1.6300000000000001</v>
      </c>
      <c r="E15" s="75">
        <v>810.33333330000005</v>
      </c>
      <c r="F15" s="27">
        <f t="shared" si="0"/>
        <v>1320.8433332790003</v>
      </c>
      <c r="G15" s="75">
        <v>100</v>
      </c>
      <c r="H15" s="78">
        <v>27237</v>
      </c>
      <c r="I15" s="2"/>
      <c r="J15" s="2"/>
      <c r="K15" s="2"/>
      <c r="L15" s="2"/>
      <c r="M15" s="2"/>
    </row>
    <row r="16" spans="1:13" x14ac:dyDescent="0.35">
      <c r="A16" s="75"/>
      <c r="B16" s="75" t="s">
        <v>70</v>
      </c>
      <c r="C16" s="76" t="s">
        <v>64</v>
      </c>
      <c r="D16" s="77">
        <f>602.63+132.47+114.77+25.23</f>
        <v>875.1</v>
      </c>
      <c r="E16" s="75">
        <v>12.1</v>
      </c>
      <c r="F16" s="27">
        <f t="shared" si="0"/>
        <v>10588.71</v>
      </c>
      <c r="G16" s="75">
        <v>100</v>
      </c>
      <c r="H16" s="78">
        <v>28969</v>
      </c>
      <c r="I16" s="2"/>
      <c r="J16" s="2"/>
      <c r="K16" s="2"/>
      <c r="L16" s="2"/>
      <c r="M16" s="2"/>
    </row>
    <row r="17" spans="1:13" x14ac:dyDescent="0.35">
      <c r="A17" s="75"/>
      <c r="B17" s="75" t="s">
        <v>71</v>
      </c>
      <c r="C17" s="76" t="s">
        <v>72</v>
      </c>
      <c r="D17" s="77">
        <f>45.09+9.91</f>
        <v>55</v>
      </c>
      <c r="E17" s="75">
        <v>10.89</v>
      </c>
      <c r="F17" s="27">
        <f t="shared" si="0"/>
        <v>598.95000000000005</v>
      </c>
      <c r="G17" s="75">
        <v>15</v>
      </c>
      <c r="H17" s="78">
        <v>30338</v>
      </c>
      <c r="I17" s="2"/>
      <c r="J17" s="2"/>
      <c r="K17" s="2"/>
      <c r="L17" s="2"/>
      <c r="M17" s="2"/>
    </row>
    <row r="18" spans="1:13" x14ac:dyDescent="0.35">
      <c r="A18" s="75"/>
      <c r="B18" s="75" t="s">
        <v>73</v>
      </c>
      <c r="C18" s="76" t="s">
        <v>64</v>
      </c>
      <c r="D18" s="77">
        <f>229.54+50.46</f>
        <v>280</v>
      </c>
      <c r="E18" s="75">
        <v>28.966666669999999</v>
      </c>
      <c r="F18" s="27">
        <f t="shared" si="0"/>
        <v>8110.6666675999995</v>
      </c>
      <c r="G18" s="75">
        <v>30</v>
      </c>
      <c r="H18" s="78">
        <v>29142</v>
      </c>
      <c r="I18" s="2"/>
      <c r="J18" s="2"/>
      <c r="K18" s="2"/>
      <c r="L18" s="2"/>
      <c r="M18" s="2"/>
    </row>
    <row r="19" spans="1:13" x14ac:dyDescent="0.35">
      <c r="A19" s="75"/>
      <c r="B19" s="75" t="s">
        <v>74</v>
      </c>
      <c r="C19" s="76" t="s">
        <v>64</v>
      </c>
      <c r="D19" s="77">
        <f>81.98+18.02</f>
        <v>100</v>
      </c>
      <c r="E19" s="75">
        <v>0</v>
      </c>
      <c r="F19" s="27">
        <f t="shared" si="0"/>
        <v>0</v>
      </c>
      <c r="G19" s="75"/>
      <c r="H19" s="78">
        <v>33885</v>
      </c>
      <c r="I19" s="2"/>
      <c r="J19" s="2"/>
      <c r="K19" s="2"/>
      <c r="L19" s="2"/>
      <c r="M19" s="2"/>
    </row>
    <row r="20" spans="1:13" x14ac:dyDescent="0.35">
      <c r="A20" s="75"/>
      <c r="B20" s="75" t="s">
        <v>75</v>
      </c>
      <c r="C20" s="76" t="s">
        <v>64</v>
      </c>
      <c r="D20" s="77">
        <f>163.96+36.04</f>
        <v>200</v>
      </c>
      <c r="E20" s="75">
        <v>11.47666667</v>
      </c>
      <c r="F20" s="27">
        <f t="shared" si="0"/>
        <v>2295.3333339999999</v>
      </c>
      <c r="G20" s="75">
        <v>15</v>
      </c>
      <c r="H20" s="78">
        <v>29397</v>
      </c>
      <c r="I20" s="2"/>
      <c r="J20" s="2"/>
      <c r="K20" s="2"/>
      <c r="L20" s="2"/>
      <c r="M20" s="2"/>
    </row>
    <row r="21" spans="1:13" x14ac:dyDescent="0.35">
      <c r="A21" s="75"/>
      <c r="B21" s="75" t="s">
        <v>76</v>
      </c>
      <c r="C21" s="76" t="s">
        <v>64</v>
      </c>
      <c r="D21" s="77">
        <f>577.96+81.98+127.04+18.02</f>
        <v>805</v>
      </c>
      <c r="E21" s="75">
        <v>19.8</v>
      </c>
      <c r="F21" s="27">
        <f t="shared" si="0"/>
        <v>15939</v>
      </c>
      <c r="G21" s="75">
        <v>50</v>
      </c>
      <c r="H21" s="78">
        <v>30446</v>
      </c>
      <c r="I21" s="2"/>
      <c r="J21" s="2"/>
      <c r="K21" s="2"/>
      <c r="L21" s="2"/>
      <c r="M21" s="2"/>
    </row>
    <row r="22" spans="1:13" x14ac:dyDescent="0.35">
      <c r="A22" s="75"/>
      <c r="B22" s="75" t="s">
        <v>77</v>
      </c>
      <c r="C22" s="76" t="s">
        <v>64</v>
      </c>
      <c r="D22" s="77">
        <f>188.55+41.45</f>
        <v>230</v>
      </c>
      <c r="E22" s="75">
        <v>91.3</v>
      </c>
      <c r="F22" s="27">
        <f t="shared" si="0"/>
        <v>20999</v>
      </c>
      <c r="G22" s="75">
        <v>100</v>
      </c>
      <c r="H22" s="78">
        <v>31194</v>
      </c>
      <c r="I22" s="2"/>
      <c r="J22" s="2"/>
      <c r="K22" s="2"/>
      <c r="L22" s="2"/>
      <c r="M22" s="2"/>
    </row>
    <row r="23" spans="1:13" x14ac:dyDescent="0.35">
      <c r="A23" s="75"/>
      <c r="B23" s="75" t="s">
        <v>78</v>
      </c>
      <c r="C23" s="76" t="s">
        <v>72</v>
      </c>
      <c r="D23" s="77">
        <f>2344.62+515.38</f>
        <v>2860</v>
      </c>
      <c r="E23" s="75">
        <v>2.9333333330000002</v>
      </c>
      <c r="F23" s="27">
        <f t="shared" si="0"/>
        <v>8389.3333323799998</v>
      </c>
      <c r="G23" s="75">
        <v>30</v>
      </c>
      <c r="H23" s="78">
        <v>30459</v>
      </c>
      <c r="I23" s="2"/>
      <c r="J23" s="2"/>
      <c r="K23" s="2"/>
      <c r="L23" s="2"/>
      <c r="M23" s="2"/>
    </row>
    <row r="24" spans="1:13" x14ac:dyDescent="0.35">
      <c r="A24" s="75"/>
      <c r="B24" s="75" t="s">
        <v>79</v>
      </c>
      <c r="C24" s="76" t="s">
        <v>64</v>
      </c>
      <c r="D24" s="77">
        <f>19.68+4.32</f>
        <v>24</v>
      </c>
      <c r="E24" s="75">
        <v>47.666666669999998</v>
      </c>
      <c r="F24" s="27">
        <f t="shared" si="0"/>
        <v>1144.0000000800001</v>
      </c>
      <c r="G24" s="75">
        <v>30</v>
      </c>
      <c r="H24" s="78">
        <v>32962</v>
      </c>
      <c r="I24" s="2"/>
      <c r="J24" s="2"/>
      <c r="K24" s="2"/>
      <c r="L24" s="2"/>
      <c r="M24" s="2"/>
    </row>
    <row r="25" spans="1:13" x14ac:dyDescent="0.35">
      <c r="A25" s="75"/>
      <c r="B25" s="75"/>
      <c r="C25" s="76"/>
      <c r="D25" s="77"/>
      <c r="E25" s="75"/>
      <c r="F25" s="27">
        <f t="shared" si="0"/>
        <v>0</v>
      </c>
      <c r="G25" s="75"/>
      <c r="H25" s="78"/>
      <c r="I25" s="2"/>
      <c r="J25" s="2"/>
      <c r="K25" s="2"/>
      <c r="L25" s="2"/>
      <c r="M25" s="2"/>
    </row>
    <row r="26" spans="1:13" x14ac:dyDescent="0.35">
      <c r="A26" s="75"/>
      <c r="B26" s="75"/>
      <c r="C26" s="76"/>
      <c r="D26" s="77"/>
      <c r="E26" s="75"/>
      <c r="F26" s="27">
        <f t="shared" si="0"/>
        <v>0</v>
      </c>
      <c r="G26" s="75"/>
      <c r="H26" s="78"/>
      <c r="I26" s="2"/>
      <c r="J26" s="2"/>
      <c r="K26" s="2"/>
      <c r="L26" s="2"/>
      <c r="M26" s="2"/>
    </row>
    <row r="27" spans="1:13" x14ac:dyDescent="0.35">
      <c r="A27" s="75"/>
      <c r="B27" s="75"/>
      <c r="C27" s="76"/>
      <c r="D27" s="77"/>
      <c r="E27" s="75"/>
      <c r="F27" s="27">
        <f t="shared" si="0"/>
        <v>0</v>
      </c>
      <c r="G27" s="75"/>
      <c r="H27" s="78"/>
      <c r="I27" s="2"/>
      <c r="J27" s="2"/>
      <c r="K27" s="2"/>
      <c r="L27" s="2"/>
      <c r="M27" s="2"/>
    </row>
    <row r="28" spans="1:13" x14ac:dyDescent="0.35">
      <c r="A28" s="75"/>
      <c r="B28" s="75"/>
      <c r="C28" s="76"/>
      <c r="D28" s="77"/>
      <c r="E28" s="75"/>
      <c r="F28" s="27">
        <f t="shared" si="0"/>
        <v>0</v>
      </c>
      <c r="G28" s="75"/>
      <c r="H28" s="78"/>
      <c r="I28" s="2"/>
      <c r="J28" s="2"/>
      <c r="K28" s="2"/>
      <c r="L28" s="2"/>
      <c r="M28" s="2"/>
    </row>
    <row r="29" spans="1:13" x14ac:dyDescent="0.35">
      <c r="A29" s="75"/>
      <c r="B29" s="75"/>
      <c r="C29" s="76"/>
      <c r="D29" s="77"/>
      <c r="E29" s="75"/>
      <c r="F29" s="27">
        <f t="shared" si="0"/>
        <v>0</v>
      </c>
      <c r="G29" s="75"/>
      <c r="H29" s="78"/>
      <c r="I29" s="2"/>
      <c r="J29" s="2"/>
      <c r="K29" s="2"/>
      <c r="L29" s="2"/>
      <c r="M29" s="2"/>
    </row>
    <row r="30" spans="1:13" x14ac:dyDescent="0.35">
      <c r="A30" s="75"/>
      <c r="B30" s="75"/>
      <c r="C30" s="76"/>
      <c r="D30" s="77"/>
      <c r="E30" s="75"/>
      <c r="F30" s="27">
        <f t="shared" si="0"/>
        <v>0</v>
      </c>
      <c r="G30" s="75"/>
      <c r="H30" s="78"/>
      <c r="I30" s="2"/>
      <c r="J30" s="2"/>
      <c r="K30" s="2"/>
      <c r="L30" s="2"/>
      <c r="M30" s="2"/>
    </row>
    <row r="31" spans="1:13" x14ac:dyDescent="0.35">
      <c r="A31" s="75"/>
      <c r="B31" s="75"/>
      <c r="C31" s="76"/>
      <c r="D31" s="77"/>
      <c r="E31" s="75"/>
      <c r="F31" s="27">
        <f t="shared" si="0"/>
        <v>0</v>
      </c>
      <c r="G31" s="75"/>
      <c r="H31" s="78"/>
      <c r="I31" s="2"/>
      <c r="J31" s="2"/>
      <c r="K31" s="2"/>
      <c r="L31" s="2"/>
      <c r="M31" s="2"/>
    </row>
    <row r="32" spans="1:13" x14ac:dyDescent="0.35">
      <c r="A32" s="75"/>
      <c r="B32" s="75"/>
      <c r="C32" s="76"/>
      <c r="D32" s="77"/>
      <c r="E32" s="75"/>
      <c r="F32" s="27">
        <f t="shared" si="0"/>
        <v>0</v>
      </c>
      <c r="G32" s="75"/>
      <c r="H32" s="78"/>
      <c r="I32" s="2"/>
      <c r="J32" s="2"/>
      <c r="K32" s="2"/>
      <c r="L32" s="2"/>
      <c r="M32" s="2"/>
    </row>
    <row r="33" spans="1:13" x14ac:dyDescent="0.35">
      <c r="A33" s="75"/>
      <c r="B33" s="75"/>
      <c r="C33" s="76"/>
      <c r="D33" s="77"/>
      <c r="E33" s="75"/>
      <c r="F33" s="27">
        <f t="shared" si="0"/>
        <v>0</v>
      </c>
      <c r="G33" s="75"/>
      <c r="H33" s="78"/>
      <c r="I33" s="2"/>
      <c r="J33" s="2"/>
      <c r="K33" s="2"/>
      <c r="L33" s="2"/>
      <c r="M33" s="2"/>
    </row>
    <row r="34" spans="1:13" x14ac:dyDescent="0.35">
      <c r="A34" s="75"/>
      <c r="B34" s="75"/>
      <c r="C34" s="76"/>
      <c r="D34" s="77"/>
      <c r="E34" s="75"/>
      <c r="F34" s="27">
        <f t="shared" si="0"/>
        <v>0</v>
      </c>
      <c r="G34" s="75"/>
      <c r="H34" s="78"/>
      <c r="I34" s="2"/>
      <c r="J34" s="2"/>
      <c r="K34" s="2"/>
      <c r="L34" s="2"/>
      <c r="M34" s="2"/>
    </row>
    <row r="35" spans="1:13" x14ac:dyDescent="0.35">
      <c r="A35" s="75"/>
      <c r="B35" s="75"/>
      <c r="C35" s="76"/>
      <c r="D35" s="77"/>
      <c r="E35" s="75"/>
      <c r="F35" s="27">
        <f t="shared" si="0"/>
        <v>0</v>
      </c>
      <c r="G35" s="75"/>
      <c r="H35" s="78"/>
      <c r="I35" s="2"/>
      <c r="J35" s="2"/>
      <c r="K35" s="2"/>
      <c r="L35" s="2"/>
      <c r="M35" s="2"/>
    </row>
    <row r="36" spans="1:13" x14ac:dyDescent="0.35">
      <c r="A36" s="75"/>
      <c r="B36" s="75"/>
      <c r="C36" s="76"/>
      <c r="D36" s="77"/>
      <c r="E36" s="75"/>
      <c r="F36" s="27">
        <f t="shared" si="0"/>
        <v>0</v>
      </c>
      <c r="G36" s="75"/>
      <c r="H36" s="78"/>
      <c r="I36" s="2"/>
      <c r="J36" s="2"/>
      <c r="K36" s="2"/>
      <c r="L36" s="2"/>
      <c r="M36" s="2"/>
    </row>
    <row r="37" spans="1:13" x14ac:dyDescent="0.35">
      <c r="A37" s="75"/>
      <c r="B37" s="75"/>
      <c r="C37" s="76"/>
      <c r="D37" s="77"/>
      <c r="E37" s="75"/>
      <c r="F37" s="27">
        <f t="shared" si="0"/>
        <v>0</v>
      </c>
      <c r="G37" s="75"/>
      <c r="H37" s="78"/>
      <c r="I37" s="2"/>
      <c r="J37" s="2"/>
      <c r="K37" s="2"/>
      <c r="L37" s="2"/>
      <c r="M37" s="2"/>
    </row>
    <row r="38" spans="1:13" x14ac:dyDescent="0.35">
      <c r="A38" s="75"/>
      <c r="B38" s="75"/>
      <c r="C38" s="76"/>
      <c r="D38" s="77"/>
      <c r="E38" s="75"/>
      <c r="F38" s="27">
        <f t="shared" si="0"/>
        <v>0</v>
      </c>
      <c r="G38" s="75"/>
      <c r="H38" s="78"/>
      <c r="I38" s="2"/>
      <c r="J38" s="2"/>
      <c r="K38" s="2"/>
      <c r="L38" s="2"/>
      <c r="M38" s="2"/>
    </row>
    <row r="39" spans="1:13" x14ac:dyDescent="0.35">
      <c r="A39" s="75"/>
      <c r="B39" s="75"/>
      <c r="C39" s="76"/>
      <c r="D39" s="77"/>
      <c r="E39" s="75"/>
      <c r="F39" s="27">
        <f t="shared" si="0"/>
        <v>0</v>
      </c>
      <c r="G39" s="75"/>
      <c r="H39" s="78"/>
      <c r="I39" s="2"/>
      <c r="J39" s="2"/>
      <c r="K39" s="2"/>
      <c r="L39" s="2"/>
      <c r="M39" s="2"/>
    </row>
    <row r="40" spans="1:13" x14ac:dyDescent="0.35">
      <c r="A40" s="75"/>
      <c r="B40" s="75"/>
      <c r="C40" s="76"/>
      <c r="D40" s="77"/>
      <c r="E40" s="75"/>
      <c r="F40" s="27">
        <f t="shared" si="0"/>
        <v>0</v>
      </c>
      <c r="G40" s="75"/>
      <c r="H40" s="78"/>
      <c r="I40" s="2"/>
      <c r="J40" s="2"/>
      <c r="K40" s="2"/>
      <c r="L40" s="2"/>
      <c r="M40" s="2"/>
    </row>
    <row r="41" spans="1:13" x14ac:dyDescent="0.35">
      <c r="A41" s="75"/>
      <c r="B41" s="75"/>
      <c r="C41" s="76"/>
      <c r="D41" s="77"/>
      <c r="E41" s="75"/>
      <c r="F41" s="27">
        <f t="shared" si="0"/>
        <v>0</v>
      </c>
      <c r="G41" s="75"/>
      <c r="H41" s="78"/>
      <c r="I41" s="2"/>
      <c r="J41" s="2"/>
      <c r="K41" s="2"/>
      <c r="L41" s="2"/>
      <c r="M41" s="2"/>
    </row>
    <row r="42" spans="1:13" x14ac:dyDescent="0.35">
      <c r="A42" s="75"/>
      <c r="B42" s="75"/>
      <c r="C42" s="76"/>
      <c r="D42" s="77"/>
      <c r="E42" s="75"/>
      <c r="F42" s="27">
        <f t="shared" si="0"/>
        <v>0</v>
      </c>
      <c r="G42" s="75"/>
      <c r="H42" s="78"/>
      <c r="I42" s="2"/>
      <c r="J42" s="2"/>
      <c r="K42" s="2"/>
      <c r="L42" s="2"/>
      <c r="M42" s="2"/>
    </row>
    <row r="43" spans="1:13" x14ac:dyDescent="0.35">
      <c r="A43" s="75"/>
      <c r="B43" s="75"/>
      <c r="C43" s="76"/>
      <c r="D43" s="77"/>
      <c r="E43" s="75"/>
      <c r="F43" s="27">
        <f t="shared" si="0"/>
        <v>0</v>
      </c>
      <c r="G43" s="75"/>
      <c r="H43" s="78"/>
      <c r="I43" s="2"/>
      <c r="J43" s="2"/>
      <c r="K43" s="2"/>
      <c r="L43" s="2"/>
      <c r="M43" s="2"/>
    </row>
    <row r="44" spans="1:13" x14ac:dyDescent="0.35">
      <c r="A44" s="75"/>
      <c r="B44" s="75"/>
      <c r="C44" s="76"/>
      <c r="D44" s="77"/>
      <c r="E44" s="75"/>
      <c r="F44" s="27">
        <f t="shared" si="0"/>
        <v>0</v>
      </c>
      <c r="G44" s="75"/>
      <c r="H44" s="78"/>
      <c r="I44" s="2"/>
      <c r="J44" s="2"/>
      <c r="K44" s="2"/>
      <c r="L44" s="2"/>
      <c r="M44" s="2"/>
    </row>
    <row r="45" spans="1:13" x14ac:dyDescent="0.35">
      <c r="A45" s="75"/>
      <c r="B45" s="75"/>
      <c r="C45" s="76"/>
      <c r="D45" s="77"/>
      <c r="E45" s="75"/>
      <c r="F45" s="27">
        <f t="shared" si="0"/>
        <v>0</v>
      </c>
      <c r="G45" s="75"/>
      <c r="H45" s="78"/>
      <c r="I45" s="2"/>
      <c r="J45" s="2"/>
      <c r="K45" s="2"/>
      <c r="L45" s="2"/>
      <c r="M45" s="2"/>
    </row>
    <row r="46" spans="1:13" x14ac:dyDescent="0.35">
      <c r="A46" s="75"/>
      <c r="B46" s="75"/>
      <c r="C46" s="76"/>
      <c r="D46" s="77"/>
      <c r="E46" s="75"/>
      <c r="F46" s="27">
        <f t="shared" si="0"/>
        <v>0</v>
      </c>
      <c r="G46" s="75"/>
      <c r="H46" s="78"/>
      <c r="I46" s="2"/>
      <c r="J46" s="2"/>
      <c r="K46" s="2"/>
      <c r="L46" s="2"/>
      <c r="M46" s="2"/>
    </row>
    <row r="47" spans="1:13" x14ac:dyDescent="0.35">
      <c r="A47" s="75"/>
      <c r="B47" s="75"/>
      <c r="C47" s="76"/>
      <c r="D47" s="77"/>
      <c r="E47" s="75"/>
      <c r="F47" s="27">
        <f t="shared" si="0"/>
        <v>0</v>
      </c>
      <c r="G47" s="75"/>
      <c r="H47" s="78"/>
      <c r="I47" s="2"/>
      <c r="J47" s="2"/>
      <c r="K47" s="2"/>
      <c r="L47" s="2"/>
      <c r="M47" s="2"/>
    </row>
    <row r="48" spans="1:13" x14ac:dyDescent="0.35">
      <c r="A48" s="75"/>
      <c r="B48" s="75"/>
      <c r="C48" s="76"/>
      <c r="D48" s="77"/>
      <c r="E48" s="75"/>
      <c r="F48" s="27">
        <f t="shared" si="0"/>
        <v>0</v>
      </c>
      <c r="G48" s="75"/>
      <c r="H48" s="78"/>
      <c r="I48" s="2"/>
      <c r="J48" s="2"/>
      <c r="K48" s="2"/>
      <c r="L48" s="2"/>
      <c r="M48" s="2"/>
    </row>
    <row r="49" spans="1:13" x14ac:dyDescent="0.35">
      <c r="A49" s="75"/>
      <c r="B49" s="75"/>
      <c r="C49" s="76"/>
      <c r="D49" s="77"/>
      <c r="E49" s="75"/>
      <c r="F49" s="27">
        <f t="shared" si="0"/>
        <v>0</v>
      </c>
      <c r="G49" s="75"/>
      <c r="H49" s="78"/>
      <c r="I49" s="2"/>
      <c r="J49" s="2"/>
      <c r="K49" s="2"/>
      <c r="L49" s="2"/>
      <c r="M49" s="2"/>
    </row>
    <row r="50" spans="1:13" x14ac:dyDescent="0.35">
      <c r="A50" s="75"/>
      <c r="B50" s="75"/>
      <c r="C50" s="76"/>
      <c r="D50" s="77"/>
      <c r="E50" s="75"/>
      <c r="F50" s="27">
        <f t="shared" si="0"/>
        <v>0</v>
      </c>
      <c r="G50" s="75"/>
      <c r="H50" s="78"/>
      <c r="I50" s="2"/>
      <c r="J50" s="2"/>
      <c r="K50" s="2"/>
      <c r="L50" s="2"/>
      <c r="M50" s="2"/>
    </row>
    <row r="51" spans="1:13" x14ac:dyDescent="0.35">
      <c r="A51" s="75"/>
      <c r="B51" s="75"/>
      <c r="C51" s="76"/>
      <c r="D51" s="77"/>
      <c r="E51" s="75"/>
      <c r="F51" s="27">
        <f t="shared" si="0"/>
        <v>0</v>
      </c>
      <c r="G51" s="75"/>
      <c r="H51" s="78"/>
      <c r="I51" s="2"/>
      <c r="J51" s="2"/>
      <c r="K51" s="2"/>
      <c r="L51" s="2"/>
      <c r="M51" s="2"/>
    </row>
    <row r="52" spans="1:13" x14ac:dyDescent="0.35">
      <c r="A52" s="75"/>
      <c r="B52" s="75"/>
      <c r="C52" s="76"/>
      <c r="D52" s="77"/>
      <c r="E52" s="75"/>
      <c r="F52" s="27">
        <f t="shared" si="0"/>
        <v>0</v>
      </c>
      <c r="G52" s="75"/>
      <c r="H52" s="78"/>
      <c r="I52" s="2"/>
      <c r="J52" s="2"/>
      <c r="K52" s="2"/>
      <c r="L52" s="2"/>
      <c r="M52" s="2"/>
    </row>
    <row r="53" spans="1:13" x14ac:dyDescent="0.35">
      <c r="A53" s="75"/>
      <c r="B53" s="75"/>
      <c r="C53" s="76"/>
      <c r="D53" s="77"/>
      <c r="E53" s="75"/>
      <c r="F53" s="27">
        <f t="shared" si="0"/>
        <v>0</v>
      </c>
      <c r="G53" s="75"/>
      <c r="H53" s="78"/>
      <c r="I53" s="2"/>
      <c r="J53" s="2"/>
      <c r="K53" s="2"/>
      <c r="L53" s="2"/>
      <c r="M53" s="2"/>
    </row>
    <row r="54" spans="1:13" x14ac:dyDescent="0.35">
      <c r="A54" s="75"/>
      <c r="B54" s="75"/>
      <c r="C54" s="76"/>
      <c r="D54" s="77"/>
      <c r="E54" s="75"/>
      <c r="F54" s="27">
        <f t="shared" si="0"/>
        <v>0</v>
      </c>
      <c r="G54" s="75"/>
      <c r="H54" s="78"/>
      <c r="I54" s="2"/>
      <c r="J54" s="2"/>
      <c r="K54" s="2"/>
      <c r="L54" s="2"/>
      <c r="M54" s="2"/>
    </row>
    <row r="55" spans="1:13" x14ac:dyDescent="0.35">
      <c r="A55" s="75"/>
      <c r="B55" s="75"/>
      <c r="C55" s="76"/>
      <c r="D55" s="77"/>
      <c r="E55" s="75"/>
      <c r="F55" s="27">
        <f t="shared" si="0"/>
        <v>0</v>
      </c>
      <c r="G55" s="75"/>
      <c r="H55" s="78"/>
      <c r="I55" s="2"/>
      <c r="J55" s="2"/>
      <c r="K55" s="2"/>
      <c r="L55" s="2"/>
      <c r="M55" s="2"/>
    </row>
    <row r="56" spans="1:13" x14ac:dyDescent="0.35">
      <c r="A56" s="75"/>
      <c r="B56" s="75"/>
      <c r="C56" s="76"/>
      <c r="D56" s="77"/>
      <c r="E56" s="75"/>
      <c r="F56" s="27">
        <f t="shared" si="0"/>
        <v>0</v>
      </c>
      <c r="G56" s="75"/>
      <c r="H56" s="78"/>
      <c r="I56" s="2"/>
      <c r="J56" s="2"/>
      <c r="K56" s="2"/>
      <c r="L56" s="2"/>
      <c r="M56" s="2"/>
    </row>
    <row r="57" spans="1:13" x14ac:dyDescent="0.35">
      <c r="A57" s="75"/>
      <c r="B57" s="75"/>
      <c r="C57" s="76"/>
      <c r="D57" s="77"/>
      <c r="E57" s="75"/>
      <c r="F57" s="27">
        <f t="shared" si="0"/>
        <v>0</v>
      </c>
      <c r="G57" s="75"/>
      <c r="H57" s="78"/>
      <c r="I57" s="2"/>
      <c r="J57" s="2"/>
      <c r="K57" s="2"/>
      <c r="L57" s="2"/>
      <c r="M57" s="2"/>
    </row>
    <row r="58" spans="1:13" x14ac:dyDescent="0.35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5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5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5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5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5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5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5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5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5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5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5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5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5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5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5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5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5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5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5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5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5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5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5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5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5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5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5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5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5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5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5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5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5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436136.83658068901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85" zoomScaleNormal="85" workbookViewId="0">
      <selection activeCell="F33" sqref="F33:H33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81640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x14ac:dyDescent="0.35">
      <c r="A2" s="7"/>
      <c r="B2" s="52"/>
    </row>
    <row r="3" spans="1:9" ht="15.5" x14ac:dyDescent="0.35">
      <c r="A3" s="66" t="s">
        <v>53</v>
      </c>
      <c r="B3" s="67">
        <f>'Données projet'!C3</f>
        <v>436.41033333333331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2" t="s">
        <v>13</v>
      </c>
      <c r="B7" s="81">
        <f>'Données projet'!C6</f>
        <v>2026</v>
      </c>
    </row>
    <row r="8" spans="1:9" ht="15.5" x14ac:dyDescent="0.35">
      <c r="A8" s="2" t="s">
        <v>14</v>
      </c>
      <c r="B8" s="63">
        <f>IF(Général!C4="Tertiaire ",30,20)</f>
        <v>20</v>
      </c>
    </row>
    <row r="9" spans="1:9" ht="15.5" x14ac:dyDescent="0.35">
      <c r="A9" s="2" t="s">
        <v>15</v>
      </c>
      <c r="B9" s="63">
        <f>IF(Général!C4="Tertiaire ",50,40)</f>
        <v>40</v>
      </c>
    </row>
    <row r="10" spans="1:9" ht="15.5" x14ac:dyDescent="0.35">
      <c r="A10" s="2"/>
      <c r="B10" s="62"/>
    </row>
    <row r="11" spans="1:9" ht="15.5" x14ac:dyDescent="0.35">
      <c r="A11" s="3" t="str">
        <f>"StockCO2𝑟𝑒f (" &amp;B7&amp;") (tCO2e/m²SDP)"</f>
        <v>StockCO2𝑟𝑒f (2026) (tCO2e/m²SDP)</v>
      </c>
      <c r="B11" s="62">
        <f>((B8)+((B7-2015)/(2035-2015))*(B9-B8))/1000</f>
        <v>3.1E-2</v>
      </c>
    </row>
    <row r="12" spans="1:9" ht="15.5" x14ac:dyDescent="0.35">
      <c r="A12" s="64" t="s">
        <v>54</v>
      </c>
      <c r="B12" s="65">
        <f>B11*'Données projet'!C8</f>
        <v>81.591999999999999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5" t="s">
        <v>17</v>
      </c>
      <c r="B16" s="68">
        <f>B3-B12</f>
        <v>354.81833333333333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x14ac:dyDescent="0.35">
      <c r="A19" s="7"/>
    </row>
    <row r="20" spans="1:7" x14ac:dyDescent="0.35">
      <c r="A20" s="79" t="s">
        <v>23</v>
      </c>
      <c r="B20" s="80">
        <f>SUMPRODUCT(C23:C114,D23:D114)/100</f>
        <v>0.58237413388723414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Planchers en panneaux, sur solivage en bois de France, toutes essences,toutes confi gurations</v>
      </c>
      <c r="B23" s="19">
        <f>'Données projet'!F13</f>
        <v>318723.16657349997</v>
      </c>
      <c r="C23" s="20">
        <f t="shared" ref="C23:C86" si="0">B23/$B$115</f>
        <v>0.73078708295380013</v>
      </c>
      <c r="D23" s="21">
        <f>'Données projet'!G13</f>
        <v>50</v>
      </c>
    </row>
    <row r="24" spans="1:7" x14ac:dyDescent="0.35">
      <c r="A24" s="18" t="str">
        <f>'Données projet'!B14</f>
        <v>Mur ossature bois en bois de France, toutes essences</v>
      </c>
      <c r="B24" s="19">
        <f>'Données projet'!F14</f>
        <v>48027.833339850004</v>
      </c>
      <c r="C24" s="20">
        <f t="shared" si="0"/>
        <v>0.11012102008256862</v>
      </c>
      <c r="D24" s="21">
        <f>'Données projet'!G14</f>
        <v>100</v>
      </c>
    </row>
    <row r="25" spans="1:7" x14ac:dyDescent="0.35">
      <c r="A25" s="18" t="str">
        <f>'Données projet'!B15</f>
        <v>Poutre en bois lamellé taillée fabriquée en France</v>
      </c>
      <c r="B25" s="19">
        <f>'Données projet'!F15</f>
        <v>1320.8433332790003</v>
      </c>
      <c r="C25" s="20">
        <f t="shared" si="0"/>
        <v>3.0285067036171639E-3</v>
      </c>
      <c r="D25" s="21">
        <f>'Données projet'!G15</f>
        <v>100</v>
      </c>
    </row>
    <row r="26" spans="1:7" x14ac:dyDescent="0.35">
      <c r="A26" s="18" t="str">
        <f>'Données projet'!B16</f>
        <v>Panneaux de lamelles de bois minces orientées OSB (oriented strandboard) de type 3 (panneaux travaillants utilisés en milieu humide) bruts[épaisseur 12 mm, jusqu'à 16 mm]</v>
      </c>
      <c r="B26" s="19">
        <f>'Données projet'!F16</f>
        <v>10588.71</v>
      </c>
      <c r="C26" s="20">
        <f t="shared" si="0"/>
        <v>2.4278412442790758E-2</v>
      </c>
      <c r="D26" s="21">
        <f>'Données projet'!G16</f>
        <v>100</v>
      </c>
    </row>
    <row r="27" spans="1:7" x14ac:dyDescent="0.35">
      <c r="A27" s="18" t="str">
        <f>'Données projet'!B17</f>
        <v xml:space="preserve">Main courante d'escalier en bois massif [gestion durable] </v>
      </c>
      <c r="B27" s="19">
        <f>'Données projet'!F17</f>
        <v>598.95000000000005</v>
      </c>
      <c r="C27" s="20">
        <f t="shared" si="0"/>
        <v>1.3733075259034883E-3</v>
      </c>
      <c r="D27" s="21">
        <f>'Données projet'!G17</f>
        <v>15</v>
      </c>
    </row>
    <row r="28" spans="1:7" x14ac:dyDescent="0.35">
      <c r="A28" s="18" t="str">
        <f>'Données projet'!B18</f>
        <v>Bloc-porte de communication (avec huisserie bois)</v>
      </c>
      <c r="B28" s="19">
        <f>'Données projet'!F18</f>
        <v>8110.6666675999995</v>
      </c>
      <c r="C28" s="20">
        <f t="shared" si="0"/>
        <v>1.8596610025393846E-2</v>
      </c>
      <c r="D28" s="21">
        <f>'Données projet'!G18</f>
        <v>30</v>
      </c>
    </row>
    <row r="29" spans="1:7" x14ac:dyDescent="0.35">
      <c r="A29" s="18" t="str">
        <f>'Données projet'!B19</f>
        <v>MALERBA - Bloc-porte bois palier sur huisserie bois</v>
      </c>
      <c r="B29" s="19">
        <f>'Données projet'!F19</f>
        <v>0</v>
      </c>
      <c r="C29" s="20">
        <f t="shared" si="0"/>
        <v>0</v>
      </c>
      <c r="D29" s="21">
        <f>'Données projet'!G19</f>
        <v>0</v>
      </c>
    </row>
    <row r="30" spans="1:7" x14ac:dyDescent="0.35">
      <c r="A30" s="18" t="str">
        <f>'Données projet'!B20</f>
        <v>Porte de placard coulissante en bois [ép. 10mm] [Gestion durable]- DONNEE ENVIRONNEMENTALE PAR DEFAUT</v>
      </c>
      <c r="B30" s="19">
        <f>'Données projet'!F20</f>
        <v>2295.3333339999999</v>
      </c>
      <c r="C30" s="20">
        <f t="shared" si="0"/>
        <v>5.2628742666989648E-3</v>
      </c>
      <c r="D30" s="21">
        <f>'Données projet'!G20</f>
        <v>15</v>
      </c>
    </row>
    <row r="31" spans="1:7" x14ac:dyDescent="0.35">
      <c r="A31" s="18" t="str">
        <f>'Données projet'!B21</f>
        <v>Bardages en lames de bois de France, toutes essences, toutesconfi gurations</v>
      </c>
      <c r="B31" s="19">
        <f>'Données projet'!F21</f>
        <v>15939</v>
      </c>
      <c r="C31" s="20">
        <f t="shared" si="0"/>
        <v>3.6545869697596961E-2</v>
      </c>
      <c r="D31" s="21">
        <f>'Données projet'!G21</f>
        <v>50</v>
      </c>
    </row>
    <row r="32" spans="1:7" x14ac:dyDescent="0.35">
      <c r="A32" s="18" t="str">
        <f>'Données projet'!B22</f>
        <v>Planchers en lames de bois de France, sur solivage en bois deFrance, toutes essences, toutes confi gurations</v>
      </c>
      <c r="B32" s="19">
        <f>'Données projet'!F22</f>
        <v>20999</v>
      </c>
      <c r="C32" s="20">
        <f t="shared" si="0"/>
        <v>4.8147733093659488E-2</v>
      </c>
      <c r="D32" s="21">
        <f>'Données projet'!G22</f>
        <v>100</v>
      </c>
    </row>
    <row r="33" spans="1:8" ht="18.5" x14ac:dyDescent="0.45">
      <c r="A33" s="18" t="str">
        <f>'Données projet'!B23</f>
        <v>Plinthe en bois de France, toutes essences, toutes confi gurations</v>
      </c>
      <c r="B33" s="19">
        <f>'Données projet'!F23</f>
        <v>8389.3333323799998</v>
      </c>
      <c r="C33" s="20">
        <f t="shared" si="0"/>
        <v>1.9235553222590272E-2</v>
      </c>
      <c r="D33" s="21">
        <f>'Données projet'!G23</f>
        <v>30</v>
      </c>
      <c r="F33" s="85"/>
      <c r="G33" s="85"/>
      <c r="H33" s="85"/>
    </row>
    <row r="34" spans="1:8" x14ac:dyDescent="0.35">
      <c r="A34" s="18" t="str">
        <f>'Données projet'!B24</f>
        <v>Trappe de visite bois, trappe d'accès aux combles bois et bloc-gaine ou façade de gaine technique bois (avec huisserie bois)</v>
      </c>
      <c r="B34" s="19">
        <f>'Données projet'!F24</f>
        <v>1144.0000000800001</v>
      </c>
      <c r="C34" s="20">
        <f t="shared" si="0"/>
        <v>2.623029985380174E-3</v>
      </c>
      <c r="D34" s="21">
        <f>'Données projet'!G24</f>
        <v>30</v>
      </c>
    </row>
    <row r="35" spans="1:8" x14ac:dyDescent="0.35">
      <c r="A35" s="18">
        <f>'Données projet'!B25</f>
        <v>0</v>
      </c>
      <c r="B35" s="19">
        <f>'Données projet'!F25</f>
        <v>0</v>
      </c>
      <c r="C35" s="20">
        <f t="shared" si="0"/>
        <v>0</v>
      </c>
      <c r="D35" s="21">
        <f>'Données projet'!G25</f>
        <v>0</v>
      </c>
    </row>
    <row r="36" spans="1:8" x14ac:dyDescent="0.35">
      <c r="A36" s="18">
        <f>'Données projet'!B26</f>
        <v>0</v>
      </c>
      <c r="B36" s="19">
        <f>'Données projet'!F26</f>
        <v>0</v>
      </c>
      <c r="C36" s="20">
        <f t="shared" si="0"/>
        <v>0</v>
      </c>
      <c r="D36" s="21">
        <f>'Données projet'!G26</f>
        <v>0</v>
      </c>
    </row>
    <row r="37" spans="1:8" x14ac:dyDescent="0.35">
      <c r="A37" s="18">
        <f>'Données projet'!B27</f>
        <v>0</v>
      </c>
      <c r="B37" s="19">
        <f>'Données projet'!F27</f>
        <v>0</v>
      </c>
      <c r="C37" s="20">
        <f t="shared" si="0"/>
        <v>0</v>
      </c>
      <c r="D37" s="21">
        <f>'Données projet'!G27</f>
        <v>0</v>
      </c>
    </row>
    <row r="38" spans="1:8" x14ac:dyDescent="0.35">
      <c r="A38" s="18">
        <f>'Données projet'!B28</f>
        <v>0</v>
      </c>
      <c r="B38" s="19">
        <f>'Données projet'!F28</f>
        <v>0</v>
      </c>
      <c r="C38" s="20">
        <f t="shared" si="0"/>
        <v>0</v>
      </c>
      <c r="D38" s="21">
        <f>'Données projet'!G28</f>
        <v>0</v>
      </c>
    </row>
    <row r="39" spans="1:8" x14ac:dyDescent="0.35">
      <c r="A39" s="18">
        <f>'Données projet'!B29</f>
        <v>0</v>
      </c>
      <c r="B39" s="19">
        <f>'Données projet'!F29</f>
        <v>0</v>
      </c>
      <c r="C39" s="20">
        <f t="shared" si="0"/>
        <v>0</v>
      </c>
      <c r="D39" s="21">
        <f>'Données projet'!G29</f>
        <v>0</v>
      </c>
    </row>
    <row r="40" spans="1:8" x14ac:dyDescent="0.35">
      <c r="A40" s="18">
        <f>'Données projet'!B30</f>
        <v>0</v>
      </c>
      <c r="B40" s="19">
        <f>'Données projet'!F30</f>
        <v>0</v>
      </c>
      <c r="C40" s="20">
        <f t="shared" si="0"/>
        <v>0</v>
      </c>
      <c r="D40" s="21">
        <f>'Données projet'!G30</f>
        <v>0</v>
      </c>
    </row>
    <row r="41" spans="1:8" x14ac:dyDescent="0.35">
      <c r="A41" s="18">
        <f>'Données projet'!B31</f>
        <v>0</v>
      </c>
      <c r="B41" s="19">
        <f>'Données projet'!F31</f>
        <v>0</v>
      </c>
      <c r="C41" s="20">
        <f t="shared" si="0"/>
        <v>0</v>
      </c>
      <c r="D41" s="21">
        <f>'Données projet'!G31</f>
        <v>0</v>
      </c>
    </row>
    <row r="42" spans="1:8" x14ac:dyDescent="0.35">
      <c r="A42" s="18">
        <f>'Données projet'!B32</f>
        <v>0</v>
      </c>
      <c r="B42" s="19">
        <f>'Données projet'!F32</f>
        <v>0</v>
      </c>
      <c r="C42" s="20">
        <f t="shared" si="0"/>
        <v>0</v>
      </c>
      <c r="D42" s="21">
        <f>'Données projet'!G32</f>
        <v>0</v>
      </c>
    </row>
    <row r="43" spans="1:8" x14ac:dyDescent="0.35">
      <c r="A43" s="18">
        <f>'Données projet'!B33</f>
        <v>0</v>
      </c>
      <c r="B43" s="19">
        <f>'Données projet'!F33</f>
        <v>0</v>
      </c>
      <c r="C43" s="20">
        <f t="shared" si="0"/>
        <v>0</v>
      </c>
      <c r="D43" s="21">
        <f>'Données projet'!G33</f>
        <v>0</v>
      </c>
    </row>
    <row r="44" spans="1:8" x14ac:dyDescent="0.35">
      <c r="A44" s="18">
        <f>'Données projet'!B34</f>
        <v>0</v>
      </c>
      <c r="B44" s="19">
        <f>'Données projet'!F34</f>
        <v>0</v>
      </c>
      <c r="C44" s="20">
        <f t="shared" si="0"/>
        <v>0</v>
      </c>
      <c r="D44" s="21">
        <f>'Données projet'!G34</f>
        <v>0</v>
      </c>
    </row>
    <row r="45" spans="1:8" x14ac:dyDescent="0.35">
      <c r="A45" s="18">
        <f>'Données projet'!B35</f>
        <v>0</v>
      </c>
      <c r="B45" s="19">
        <f>'Données projet'!F35</f>
        <v>0</v>
      </c>
      <c r="C45" s="20">
        <f t="shared" si="0"/>
        <v>0</v>
      </c>
      <c r="D45" s="21">
        <f>'Données projet'!G35</f>
        <v>0</v>
      </c>
    </row>
    <row r="46" spans="1:8" x14ac:dyDescent="0.35">
      <c r="A46" s="18">
        <f>'Données projet'!B36</f>
        <v>0</v>
      </c>
      <c r="B46" s="19">
        <f>'Données projet'!F36</f>
        <v>0</v>
      </c>
      <c r="C46" s="20">
        <f t="shared" si="0"/>
        <v>0</v>
      </c>
      <c r="D46" s="21">
        <f>'Données projet'!G36</f>
        <v>0</v>
      </c>
    </row>
    <row r="47" spans="1:8" x14ac:dyDescent="0.35">
      <c r="A47" s="18">
        <f>'Données projet'!B37</f>
        <v>0</v>
      </c>
      <c r="B47" s="19">
        <f>'Données projet'!F37</f>
        <v>0</v>
      </c>
      <c r="C47" s="20">
        <f t="shared" si="0"/>
        <v>0</v>
      </c>
      <c r="D47" s="21">
        <f>'Données projet'!G37</f>
        <v>0</v>
      </c>
    </row>
    <row r="48" spans="1:8" x14ac:dyDescent="0.35">
      <c r="A48" s="18">
        <f>'Données projet'!B38</f>
        <v>0</v>
      </c>
      <c r="B48" s="19">
        <f>'Données projet'!F38</f>
        <v>0</v>
      </c>
      <c r="C48" s="20">
        <f t="shared" si="0"/>
        <v>0</v>
      </c>
      <c r="D48" s="21">
        <f>'Données projet'!G38</f>
        <v>0</v>
      </c>
    </row>
    <row r="49" spans="1:4" x14ac:dyDescent="0.35">
      <c r="A49" s="18">
        <f>'Données projet'!B39</f>
        <v>0</v>
      </c>
      <c r="B49" s="19">
        <f>'Données projet'!F39</f>
        <v>0</v>
      </c>
      <c r="C49" s="20">
        <f t="shared" si="0"/>
        <v>0</v>
      </c>
      <c r="D49" s="21">
        <f>'Données projet'!G39</f>
        <v>0</v>
      </c>
    </row>
    <row r="50" spans="1:4" x14ac:dyDescent="0.35">
      <c r="A50" s="18">
        <f>'Données projet'!B40</f>
        <v>0</v>
      </c>
      <c r="B50" s="19">
        <f>'Données projet'!F40</f>
        <v>0</v>
      </c>
      <c r="C50" s="20">
        <f t="shared" si="0"/>
        <v>0</v>
      </c>
      <c r="D50" s="21">
        <f>'Données projet'!G40</f>
        <v>0</v>
      </c>
    </row>
    <row r="51" spans="1:4" x14ac:dyDescent="0.35">
      <c r="A51" s="18">
        <f>'Données projet'!B41</f>
        <v>0</v>
      </c>
      <c r="B51" s="19">
        <f>'Données projet'!F41</f>
        <v>0</v>
      </c>
      <c r="C51" s="20">
        <f t="shared" si="0"/>
        <v>0</v>
      </c>
      <c r="D51" s="21">
        <f>'Données projet'!G41</f>
        <v>0</v>
      </c>
    </row>
    <row r="52" spans="1:4" x14ac:dyDescent="0.35">
      <c r="A52" s="18">
        <f>'Données projet'!B42</f>
        <v>0</v>
      </c>
      <c r="B52" s="19">
        <f>'Données projet'!F42</f>
        <v>0</v>
      </c>
      <c r="C52" s="20">
        <f t="shared" si="0"/>
        <v>0</v>
      </c>
      <c r="D52" s="21">
        <f>'Données projet'!G42</f>
        <v>0</v>
      </c>
    </row>
    <row r="53" spans="1:4" x14ac:dyDescent="0.35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5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436136.83658068901</v>
      </c>
      <c r="C115" s="23">
        <f>SUM(C23:C114)</f>
        <v>0.99999999999999989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D30" sqref="D30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5">
        <f>Calculs!B16*Calculs!B20</f>
        <v>206.63701956231193</v>
      </c>
    </row>
    <row r="6" spans="1:5" x14ac:dyDescent="0.35">
      <c r="A6" s="2" t="s">
        <v>25</v>
      </c>
      <c r="B6" s="26">
        <v>0.1</v>
      </c>
    </row>
    <row r="7" spans="1:5" x14ac:dyDescent="0.35">
      <c r="A7" s="57"/>
      <c r="B7" s="57"/>
    </row>
    <row r="8" spans="1:5" ht="25" customHeight="1" x14ac:dyDescent="0.35">
      <c r="A8" s="58" t="s">
        <v>58</v>
      </c>
      <c r="B8" s="61">
        <f>B5*(1-B6)</f>
        <v>185.97331760608074</v>
      </c>
      <c r="D8" s="16"/>
      <c r="E8" s="16"/>
    </row>
    <row r="9" spans="1:5" ht="25" customHeight="1" x14ac:dyDescent="0.35">
      <c r="A9" s="59" t="s">
        <v>57</v>
      </c>
      <c r="B9" s="60">
        <f>B8/'Données projet'!C9</f>
        <v>7.6563737178295899E-2</v>
      </c>
      <c r="C9" s="16"/>
    </row>
    <row r="16" spans="1:5" x14ac:dyDescent="0.3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339991BC0E439E74FA277D364708" ma:contentTypeVersion="16" ma:contentTypeDescription="Crée un document." ma:contentTypeScope="" ma:versionID="063d2b3cda8f19d08ccd34dff77d6cfb">
  <xsd:schema xmlns:xsd="http://www.w3.org/2001/XMLSchema" xmlns:xs="http://www.w3.org/2001/XMLSchema" xmlns:p="http://schemas.microsoft.com/office/2006/metadata/properties" xmlns:ns2="37359e3d-0f3e-4f59-b8d0-4b6449f5e5d8" xmlns:ns3="7500ff6b-43ab-48bc-9763-b63c97c0c802" targetNamespace="http://schemas.microsoft.com/office/2006/metadata/properties" ma:root="true" ma:fieldsID="5e57f484125c742f0da3ce11ef8e7c7e" ns2:_="" ns3:_="">
    <xsd:import namespace="37359e3d-0f3e-4f59-b8d0-4b6449f5e5d8"/>
    <xsd:import namespace="7500ff6b-43ab-48bc-9763-b63c97c0c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9e3d-0f3e-4f59-b8d0-4b6449f5e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b36535f-1a10-4acd-bf11-4e68c2b2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0ff6b-43ab-48bc-9763-b63c97c0c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54fda5-3f8a-43e3-898b-6fec9926c307}" ma:internalName="TaxCatchAll" ma:showField="CatchAllData" ma:web="7500ff6b-43ab-48bc-9763-b63c97c0c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0ff6b-43ab-48bc-9763-b63c97c0c802" xsi:nil="true"/>
    <lcf76f155ced4ddcb4097134ff3c332f xmlns="37359e3d-0f3e-4f59-b8d0-4b6449f5e5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86CC1D-E014-4381-A0B3-623C8A5A3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59e3d-0f3e-4f59-b8d0-4b6449f5e5d8"/>
    <ds:schemaRef ds:uri="7500ff6b-43ab-48bc-9763-b63c97c0c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1DCD6-CE98-43DA-9341-77A36E3205C9}">
  <ds:schemaRefs>
    <ds:schemaRef ds:uri="http://schemas.microsoft.com/office/2006/metadata/properties"/>
    <ds:schemaRef ds:uri="http://schemas.microsoft.com/office/infopath/2007/PartnerControls"/>
    <ds:schemaRef ds:uri="7500ff6b-43ab-48bc-9763-b63c97c0c802"/>
    <ds:schemaRef ds:uri="37359e3d-0f3e-4f59-b8d0-4b6449f5e5d8"/>
  </ds:schemaRefs>
</ds:datastoreItem>
</file>

<file path=customXml/itemProps3.xml><?xml version="1.0" encoding="utf-8"?>
<ds:datastoreItem xmlns:ds="http://schemas.openxmlformats.org/officeDocument/2006/customXml" ds:itemID="{6D537294-A1A1-4155-B55C-0C30C78BDF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Goulven Kersante</cp:lastModifiedBy>
  <dcterms:created xsi:type="dcterms:W3CDTF">2022-11-27T09:06:28Z</dcterms:created>
  <dcterms:modified xsi:type="dcterms:W3CDTF">2024-07-26T12:37:00Z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0x01010021DE339991BC0E439E74FA277D364708</vt:lpwstr>
  </property>
  <property fmtid="{D5CDD505-2E9C-101B-9397-08002B2CF9AE}" pid="3" name="MediaServiceImageTags">
    <vt:lpwstr/>
  </property>
</Properties>
</file>