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388AA82D-7B87-4EE5-9119-F005C908E34F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AN100" i="2" l="1"/>
  <c r="AN121" i="2"/>
  <c r="AN59" i="2"/>
  <c r="AN15" i="2"/>
  <c r="AN174" i="2"/>
  <c r="AN36" i="2"/>
  <c r="AN150" i="2"/>
  <c r="AN33" i="2"/>
  <c r="AN80" i="2"/>
  <c r="AN110" i="2"/>
  <c r="AN97" i="2"/>
  <c r="AN195" i="2"/>
  <c r="AN169" i="2"/>
  <c r="AN52" i="2"/>
  <c r="AN138" i="2"/>
  <c r="AN54" i="2"/>
  <c r="AN76" i="2"/>
  <c r="AN64" i="2"/>
  <c r="AN73" i="2"/>
  <c r="AN127" i="2"/>
  <c r="AN196" i="2"/>
  <c r="AN72" i="2"/>
  <c r="AN86" i="2"/>
  <c r="AN7" i="2"/>
  <c r="AN14" i="2"/>
  <c r="AN151" i="2"/>
  <c r="AN155" i="2"/>
  <c r="AN26" i="2"/>
  <c r="AN102" i="2"/>
  <c r="AN61" i="2"/>
  <c r="AN117" i="2"/>
  <c r="AN91" i="2"/>
  <c r="AN78" i="2"/>
  <c r="AN120" i="2"/>
  <c r="AN32" i="2"/>
  <c r="AN89" i="2"/>
  <c r="AN34" i="2"/>
  <c r="AN165" i="2"/>
  <c r="AN136" i="2"/>
  <c r="AN159" i="2"/>
  <c r="AN197" i="2"/>
  <c r="AN9" i="2"/>
  <c r="AN154" i="2"/>
  <c r="AN16" i="2"/>
  <c r="AN66" i="2"/>
  <c r="AN81" i="2"/>
  <c r="AN4" i="2"/>
  <c r="AN156" i="2"/>
  <c r="AN115" i="2"/>
  <c r="AN168" i="2"/>
  <c r="AN140" i="2"/>
  <c r="AN43" i="2"/>
  <c r="AN90" i="2"/>
  <c r="AN95" i="2"/>
  <c r="AN192" i="2"/>
  <c r="AN93" i="2"/>
  <c r="AN160" i="2"/>
  <c r="AN111" i="2"/>
  <c r="AN106" i="2"/>
  <c r="AN130" i="2"/>
  <c r="AN188" i="2"/>
  <c r="AN128" i="2"/>
  <c r="AN183" i="2"/>
  <c r="AN167" i="2"/>
  <c r="AN182" i="2"/>
  <c r="AN3" i="2"/>
  <c r="C7" i="4" s="1"/>
  <c r="E7" i="4" s="1"/>
  <c r="F7" i="4" s="1"/>
  <c r="G7" i="4" s="1"/>
  <c r="L7" i="4" s="1"/>
  <c r="AN96" i="2"/>
  <c r="AN77" i="2"/>
  <c r="AN144" i="2"/>
  <c r="AN24" i="2"/>
  <c r="AN28" i="2"/>
  <c r="AN202" i="2"/>
  <c r="AN201" i="2"/>
  <c r="AN166" i="2"/>
  <c r="AN161" i="2"/>
  <c r="AN98" i="2"/>
  <c r="AN41" i="2"/>
  <c r="AN145" i="2"/>
  <c r="AN123" i="2"/>
  <c r="AN8" i="2"/>
  <c r="AN133" i="2"/>
  <c r="AN203" i="2"/>
  <c r="AN189" i="2"/>
  <c r="AN27" i="2"/>
  <c r="AN114" i="2"/>
  <c r="AN69" i="2"/>
  <c r="AN62" i="2"/>
  <c r="AN108" i="2"/>
  <c r="AN125" i="2"/>
  <c r="AN199" i="2"/>
  <c r="AN44" i="2"/>
  <c r="AN58" i="2"/>
  <c r="AN180" i="2"/>
  <c r="AN170" i="2"/>
  <c r="AN153" i="2"/>
  <c r="AN50" i="2"/>
  <c r="AN68" i="2"/>
  <c r="AN172" i="2"/>
  <c r="AN18" i="2"/>
  <c r="AN112" i="2"/>
  <c r="AN11" i="2"/>
  <c r="AN107" i="2"/>
  <c r="AN21" i="2"/>
  <c r="AN57" i="2"/>
  <c r="AN19" i="2"/>
  <c r="AN181" i="2"/>
  <c r="AN87" i="2"/>
  <c r="AN92" i="2"/>
  <c r="AN53" i="2"/>
  <c r="AN103" i="2"/>
  <c r="AN101" i="2"/>
  <c r="AN82" i="2"/>
  <c r="AN83" i="2"/>
  <c r="AN193" i="2"/>
  <c r="AN51" i="2"/>
  <c r="AN187" i="2"/>
  <c r="AN20" i="2"/>
  <c r="AN85" i="2"/>
  <c r="AN99" i="2"/>
  <c r="AN200" i="2"/>
  <c r="AN94" i="2"/>
  <c r="AN70" i="2"/>
  <c r="AN60" i="2"/>
  <c r="AN48" i="2"/>
  <c r="AN23" i="2"/>
  <c r="AN163" i="2"/>
  <c r="AN116" i="2"/>
  <c r="AN124" i="2"/>
  <c r="AN30" i="2"/>
  <c r="AN176" i="2"/>
  <c r="AN139" i="2"/>
  <c r="AN147" i="2"/>
  <c r="AN6" i="2"/>
  <c r="AN186" i="2"/>
  <c r="AN129" i="2"/>
  <c r="AN84" i="2"/>
  <c r="AN173" i="2"/>
  <c r="AN198" i="2"/>
  <c r="AN45" i="2"/>
  <c r="AN39" i="2"/>
  <c r="AN46" i="2"/>
  <c r="AN142" i="2"/>
  <c r="AN22" i="2"/>
  <c r="AN185" i="2"/>
  <c r="AN31" i="2"/>
  <c r="AN10" i="2"/>
  <c r="AN47" i="2"/>
  <c r="AN148" i="2"/>
  <c r="AN135" i="2"/>
  <c r="AN63" i="2"/>
  <c r="AN13" i="2"/>
  <c r="AN184" i="2"/>
  <c r="AN149" i="2"/>
  <c r="AN25" i="2"/>
  <c r="AN74" i="2"/>
  <c r="AN119" i="2"/>
  <c r="AN179" i="2"/>
  <c r="AN146" i="2"/>
  <c r="AN105" i="2"/>
  <c r="AN55" i="2"/>
  <c r="AN131" i="2"/>
  <c r="AN17" i="2"/>
  <c r="AN194" i="2"/>
  <c r="AN132" i="2"/>
  <c r="AN75" i="2"/>
  <c r="AN113" i="2"/>
  <c r="AN191" i="2"/>
  <c r="AN37" i="2"/>
  <c r="AN134" i="2"/>
  <c r="AN141" i="2"/>
  <c r="AN162" i="2"/>
  <c r="AN38" i="2"/>
  <c r="AN118" i="2"/>
  <c r="AN65" i="2"/>
  <c r="AN79" i="2"/>
  <c r="AN158" i="2"/>
  <c r="AN122" i="2"/>
  <c r="AN56" i="2"/>
  <c r="AN88" i="2"/>
  <c r="AN29" i="2"/>
  <c r="AN40" i="2"/>
  <c r="AN178" i="2"/>
  <c r="AN126" i="2"/>
  <c r="AN175" i="2"/>
  <c r="AN12" i="2"/>
  <c r="AN143" i="2"/>
  <c r="AN152" i="2"/>
  <c r="AN177" i="2"/>
  <c r="AN157" i="2"/>
  <c r="AN137" i="2"/>
  <c r="AN109" i="2"/>
  <c r="AN71" i="2"/>
  <c r="AN171" i="2"/>
  <c r="AN67" i="2"/>
  <c r="AN104" i="2"/>
  <c r="AN35" i="2"/>
  <c r="AN190" i="2"/>
  <c r="AN5" i="2"/>
  <c r="AN164" i="2"/>
  <c r="AN49" i="2"/>
  <c r="AN42" i="2"/>
  <c r="FE181" i="2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<sst xmlns="http://schemas.openxmlformats.org/spreadsheetml/2006/main" count="1173" uniqueCount="325">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</sst>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3.1819451359708619</c:v>
                </c:pt>
                <c:pt idx="2">
                  <c:v>3.6561093057045135</c:v>
                </c:pt>
                <c:pt idx="3">
                  <c:v>4.2011829671040068</c:v>
                </c:pt>
                <c:pt idx="4">
                  <c:v>4.8278057970851869</c:v>
                </c:pt>
                <c:pt idx="5">
                  <c:v>5.5482188957800789</c:v>
                </c:pt>
                <c:pt idx="6">
                  <c:v>6.3765065223200672</c:v>
                </c:pt>
                <c:pt idx="7">
                  <c:v>7.3288744184421661</c:v>
                </c:pt>
                <c:pt idx="8">
                  <c:v>8.4239702712650004</c:v>
                </c:pt>
                <c:pt idx="9">
                  <c:v>9.6832527107598896</c:v>
                </c:pt>
                <c:pt idx="10">
                  <c:v>11.131416210255809</c:v>
                </c:pt>
                <c:pt idx="11">
                  <c:v>12.796880379402168</c:v>
                </c:pt>
                <c:pt idx="12">
                  <c:v>14.712353431010376</c:v>
                </c:pt>
                <c:pt idx="13">
                  <c:v>16.915481092207362</c:v>
                </c:pt>
                <c:pt idx="14">
                  <c:v>19.449593946457281</c:v>
                </c:pt>
                <c:pt idx="15">
                  <c:v>22.364568170942857</c:v>
                </c:pt>
                <c:pt idx="16">
                  <c:v>25.717816913556131</c:v>
                </c:pt>
                <c:pt idx="17">
                  <c:v>29.5754321814664</c:v>
                </c:pt>
                <c:pt idx="18">
                  <c:v>34.013500142108228</c:v>
                </c:pt>
                <c:pt idx="19">
                  <c:v>39.119616228810521</c:v>
                </c:pt>
                <c:pt idx="20">
                  <c:v>44.994630467907484</c:v>
                </c:pt>
                <c:pt idx="21">
                  <c:v>51.754658083608469</c:v>
                </c:pt>
                <c:pt idx="22">
                  <c:v>59.533395785229779</c:v>
                </c:pt>
                <c:pt idx="23">
                  <c:v>68.484790307093135</c:v>
                </c:pt>
                <c:pt idx="24">
                  <c:v>78.786112879587449</c:v>
                </c:pt>
                <c:pt idx="25">
                  <c:v>90.641501504863129</c:v>
                </c:pt>
                <c:pt idx="26">
                  <c:v>104.28604235879295</c:v>
                </c:pt>
                <c:pt idx="27">
                  <c:v>119.99047253411898</c:v>
                </c:pt>
                <c:pt idx="28">
                  <c:v>138.06659889947375</c:v>
                </c:pt>
                <c:pt idx="29">
                  <c:v>158.87354233052935</c:v>
                </c:pt>
                <c:pt idx="30">
                  <c:v>182.82493326737008</c:v>
                </c:pt>
                <c:pt idx="31">
                  <c:v>201.84685610706518</c:v>
                </c:pt>
                <c:pt idx="32">
                  <c:v>220.82726052373917</c:v>
                </c:pt>
                <c:pt idx="33">
                  <c:v>239.77021744900097</c:v>
                </c:pt>
                <c:pt idx="34">
                  <c:v>258.67910149431555</c:v>
                </c:pt>
                <c:pt idx="35">
                  <c:v>277.55675335878738</c:v>
                </c:pt>
                <c:pt idx="36">
                  <c:v>296.40559565112693</c:v>
                </c:pt>
                <c:pt idx="37">
                  <c:v>315.22771766324678</c:v>
                </c:pt>
                <c:pt idx="38">
                  <c:v>334.0249388137251</c:v>
                </c:pt>
                <c:pt idx="39">
                  <c:v>352.79885705086684</c:v>
                </c:pt>
                <c:pt idx="40">
                  <c:v>371.55088640776336</c:v>
                </c:pt>
                <c:pt idx="41">
                  <c:v>390.28228657636663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4" zoomScale="80" zoomScaleNormal="80" workbookViewId="0">
      <selection activeCell="F21" sqref="F2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9.8160000000000007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1" t="s">
        <v>36</v>
      </c>
      <c r="C9" s="262">
        <v>0.96970000000000001</v>
      </c>
      <c r="D9" s="33">
        <f t="shared" ref="D9:D18" si="0">C9*$C$5</f>
        <v>9.5185752000000008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1" t="s">
        <v>10</v>
      </c>
      <c r="C10" s="262">
        <v>3.0300000000000001E-2</v>
      </c>
      <c r="D10" s="33">
        <f t="shared" si="0"/>
        <v>0.29742480000000004</v>
      </c>
      <c r="E10" s="263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9.8160000000000007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75.346153846153854</v>
      </c>
      <c r="C62" s="260"/>
      <c r="D62" s="260"/>
      <c r="E62" s="259"/>
      <c r="F62" s="259"/>
      <c r="G62" s="259"/>
      <c r="H62" s="259"/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42</v>
      </c>
      <c r="B63" s="60">
        <v>171.96</v>
      </c>
      <c r="C63" s="260">
        <v>1</v>
      </c>
      <c r="D63" s="260">
        <v>43.21</v>
      </c>
      <c r="E63" s="259">
        <v>1</v>
      </c>
      <c r="F63" s="259"/>
      <c r="G63" s="259"/>
      <c r="H63" s="259"/>
      <c r="I63" s="49">
        <f>IF(A63&lt;&gt;0,(B63-(B62-D62))/(A63-A62),"")</f>
        <v>8.0511538461538468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50</v>
      </c>
      <c r="B64" s="60">
        <v>208.33</v>
      </c>
      <c r="C64" s="260">
        <v>2</v>
      </c>
      <c r="D64" s="260">
        <v>35.58</v>
      </c>
      <c r="E64" s="259">
        <v>1</v>
      </c>
      <c r="F64" s="259"/>
      <c r="G64" s="259"/>
      <c r="H64" s="259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58</v>
      </c>
      <c r="B65" s="60">
        <v>253.7</v>
      </c>
      <c r="C65" s="260">
        <v>3</v>
      </c>
      <c r="D65" s="260">
        <v>44.93</v>
      </c>
      <c r="E65" s="259">
        <v>1</v>
      </c>
      <c r="F65" s="259"/>
      <c r="G65" s="259"/>
      <c r="H65" s="259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66</v>
      </c>
      <c r="B66" s="60">
        <v>286.77</v>
      </c>
      <c r="C66" s="260">
        <v>4</v>
      </c>
      <c r="D66" s="260">
        <v>49.91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74</v>
      </c>
      <c r="B67" s="60">
        <v>310.95999999999998</v>
      </c>
      <c r="C67" s="260">
        <v>5</v>
      </c>
      <c r="D67" s="260">
        <v>47.4</v>
      </c>
      <c r="E67" s="259">
        <v>1</v>
      </c>
      <c r="F67" s="259"/>
      <c r="G67" s="259"/>
      <c r="H67" s="259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84</v>
      </c>
      <c r="B68" s="60">
        <v>355.09</v>
      </c>
      <c r="C68" s="260">
        <v>6</v>
      </c>
      <c r="D68" s="260">
        <v>61.47</v>
      </c>
      <c r="E68" s="259">
        <v>1</v>
      </c>
      <c r="F68" s="259"/>
      <c r="G68" s="259"/>
      <c r="H68" s="259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94</v>
      </c>
      <c r="B69" s="60">
        <v>380.13</v>
      </c>
      <c r="C69" s="260">
        <v>7</v>
      </c>
      <c r="D69" s="260">
        <v>61.85</v>
      </c>
      <c r="E69" s="259">
        <v>1</v>
      </c>
      <c r="F69" s="259"/>
      <c r="G69" s="259"/>
      <c r="H69" s="259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104</v>
      </c>
      <c r="B70" s="60">
        <v>402.2</v>
      </c>
      <c r="C70" s="260">
        <v>8</v>
      </c>
      <c r="D70" s="260">
        <v>60.19</v>
      </c>
      <c r="E70" s="259">
        <v>1</v>
      </c>
      <c r="F70" s="259"/>
      <c r="G70" s="259"/>
      <c r="H70" s="259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114</v>
      </c>
      <c r="B71" s="60">
        <v>424.56</v>
      </c>
      <c r="C71" s="260">
        <v>9</v>
      </c>
      <c r="D71" s="260">
        <v>56.07</v>
      </c>
      <c r="E71" s="259">
        <v>1</v>
      </c>
      <c r="F71" s="259"/>
      <c r="G71" s="259"/>
      <c r="H71" s="259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124</v>
      </c>
      <c r="B72" s="60">
        <v>451.86</v>
      </c>
      <c r="C72" s="260">
        <v>10</v>
      </c>
      <c r="D72" s="260">
        <v>52.53</v>
      </c>
      <c r="E72" s="259">
        <v>1</v>
      </c>
      <c r="F72" s="259"/>
      <c r="G72" s="259"/>
      <c r="H72" s="259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0">
        <v>134</v>
      </c>
      <c r="B73" s="260">
        <v>484.28</v>
      </c>
      <c r="C73" s="260">
        <v>11</v>
      </c>
      <c r="D73" s="260">
        <v>54.95</v>
      </c>
      <c r="E73" s="259">
        <v>1</v>
      </c>
      <c r="F73" s="259"/>
      <c r="G73" s="259"/>
      <c r="H73" s="259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0">
        <v>144</v>
      </c>
      <c r="B74" s="260">
        <v>514.94000000000005</v>
      </c>
      <c r="C74" s="260">
        <v>12</v>
      </c>
      <c r="D74" s="260">
        <v>56.01</v>
      </c>
      <c r="E74" s="259">
        <v>1</v>
      </c>
      <c r="F74" s="259"/>
      <c r="G74" s="259"/>
      <c r="H74" s="259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0">
        <v>154</v>
      </c>
      <c r="B75" s="260">
        <v>546.49</v>
      </c>
      <c r="C75" s="260">
        <v>13</v>
      </c>
      <c r="D75" s="260">
        <v>55.13</v>
      </c>
      <c r="E75" s="259">
        <v>1</v>
      </c>
      <c r="F75" s="259"/>
      <c r="G75" s="259"/>
      <c r="H75" s="259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0">
        <v>164</v>
      </c>
      <c r="B76" s="260">
        <v>580.32000000000005</v>
      </c>
      <c r="C76" s="260">
        <v>14</v>
      </c>
      <c r="D76" s="260">
        <v>59.58</v>
      </c>
      <c r="E76" s="259">
        <v>1</v>
      </c>
      <c r="F76" s="259"/>
      <c r="G76" s="259"/>
      <c r="H76" s="259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584.62172669166989</v>
      </c>
      <c r="AO3" s="59">
        <f>IF('Données projet'!E10&gt;30,$AM$33-$H$33,LOOKUP('Données projet'!$E$10,$A$3:$A$203,AM3:AM203)-LOOKUP('Données projet'!$E$10,$A$3:$A$203,$H$3:$H$203))</f>
        <v>141.28992520553197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1.2612214296071542</v>
      </c>
      <c r="AK4" s="13">
        <f>EXP(-1.0587+0.8836*LN(AJ4)+0.284)</f>
        <v>0.56573271544788584</v>
      </c>
      <c r="AL4" s="20">
        <f t="shared" ref="AL4:AL67" si="4">(AJ4+AK4)*0.475*44/12</f>
        <v>3.1819451359708619</v>
      </c>
      <c r="AM4" s="59">
        <f t="shared" ref="AM4:AM67" si="5">AL4+(AD4+AE4)*44/12</f>
        <v>296.51527846930418</v>
      </c>
      <c r="AN4" s="59">
        <f ca="1">AVERAGE(OFFSET($AM$3,0,0,'Données projet'!$E$10+1,1))-AVERAGE(OFFSET($H$3,0,0,'Données projet'!$E$10+1,1))</f>
        <v>584.62172669166989</v>
      </c>
      <c r="AO4" s="59">
        <f>$AO$3</f>
        <v>141.28992520553197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1.4566662037548661</v>
      </c>
      <c r="AK5" s="13">
        <f t="shared" ref="AK5:AK68" si="35">EXP(-1.0587+0.8836*LN(AJ5)+0.284)</f>
        <v>0.64253531148217513</v>
      </c>
      <c r="AL5" s="20">
        <f t="shared" si="4"/>
        <v>3.6561093057045135</v>
      </c>
      <c r="AM5" s="59">
        <f t="shared" si="5"/>
        <v>296.9894426390378</v>
      </c>
      <c r="AN5" s="59">
        <f ca="1">AVERAGE(OFFSET($AM$3,0,0,'Données projet'!$E$10+1,1))-AVERAGE(OFFSET($H$3,0,0,'Données projet'!$E$10+1,1))</f>
        <v>584.62172669166989</v>
      </c>
      <c r="AO5" s="59">
        <f t="shared" ref="AO5:AO68" si="36">$AO$3</f>
        <v>141.28992520553197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1.6823980146155115</v>
      </c>
      <c r="AK6" s="13">
        <f t="shared" si="35"/>
        <v>0.72976445453511496</v>
      </c>
      <c r="AL6" s="20">
        <f t="shared" si="4"/>
        <v>4.2011829671040068</v>
      </c>
      <c r="AM6" s="59">
        <f t="shared" si="5"/>
        <v>297.5345163004373</v>
      </c>
      <c r="AN6" s="59">
        <f ca="1">AVERAGE(OFFSET($AM$3,0,0,'Données projet'!$E$10+1,1))-AVERAGE(OFFSET($H$3,0,0,'Données projet'!$E$10+1,1))</f>
        <v>584.62172669166989</v>
      </c>
      <c r="AO6" s="59">
        <f t="shared" si="36"/>
        <v>141.28992520553197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1.9431102831150306</v>
      </c>
      <c r="AK7" s="13">
        <f t="shared" si="35"/>
        <v>0.82883562908699027</v>
      </c>
      <c r="AL7" s="20">
        <f t="shared" si="4"/>
        <v>4.8278057970851869</v>
      </c>
      <c r="AM7" s="59">
        <f t="shared" si="5"/>
        <v>298.16113913041852</v>
      </c>
      <c r="AN7" s="59">
        <f ca="1">AVERAGE(OFFSET($AM$3,0,0,'Données projet'!$E$10+1,1))-AVERAGE(OFFSET($H$3,0,0,'Données projet'!$E$10+1,1))</f>
        <v>584.62172669166989</v>
      </c>
      <c r="AO7" s="59">
        <f t="shared" si="36"/>
        <v>141.28992520553197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2.244223744647162</v>
      </c>
      <c r="AK8" s="13">
        <f t="shared" si="35"/>
        <v>0.94135648259498927</v>
      </c>
      <c r="AL8" s="20">
        <f t="shared" si="4"/>
        <v>5.5482188957800789</v>
      </c>
      <c r="AM8" s="59">
        <f t="shared" si="5"/>
        <v>298.88155222911337</v>
      </c>
      <c r="AN8" s="59">
        <f ca="1">AVERAGE(OFFSET($AM$3,0,0,'Données projet'!$E$10+1,1))-AVERAGE(OFFSET($H$3,0,0,'Données projet'!$E$10+1,1))</f>
        <v>584.62172669166989</v>
      </c>
      <c r="AO8" s="59">
        <f t="shared" si="36"/>
        <v>141.28992520553197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2.5919991571265699</v>
      </c>
      <c r="AK9" s="13">
        <f t="shared" si="35"/>
        <v>1.0691529131050475</v>
      </c>
      <c r="AL9" s="20">
        <f t="shared" si="4"/>
        <v>6.3765065223200672</v>
      </c>
      <c r="AM9" s="59">
        <f t="shared" si="5"/>
        <v>299.7098398556534</v>
      </c>
      <c r="AN9" s="59">
        <f ca="1">AVERAGE(OFFSET($AM$3,0,0,'Données projet'!$E$10+1,1))-AVERAGE(OFFSET($H$3,0,0,'Données projet'!$E$10+1,1))</f>
        <v>584.62172669166989</v>
      </c>
      <c r="AO9" s="59">
        <f t="shared" si="36"/>
        <v>141.28992520553197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2.9936674748092598</v>
      </c>
      <c r="AK10" s="13">
        <f t="shared" si="35"/>
        <v>1.2142986984589701</v>
      </c>
      <c r="AL10" s="20">
        <f t="shared" si="4"/>
        <v>7.3288744184421661</v>
      </c>
      <c r="AM10" s="59">
        <f t="shared" si="5"/>
        <v>300.6622077517755</v>
      </c>
      <c r="AN10" s="59">
        <f ca="1">AVERAGE(OFFSET($AM$3,0,0,'Données projet'!$E$10+1,1))-AVERAGE(OFFSET($H$3,0,0,'Données projet'!$E$10+1,1))</f>
        <v>584.62172669166989</v>
      </c>
      <c r="AO10" s="59">
        <f t="shared" si="36"/>
        <v>141.28992520553197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3.4575801944573024</v>
      </c>
      <c r="AK11" s="13">
        <f t="shared" si="35"/>
        <v>1.3791491478958093</v>
      </c>
      <c r="AL11" s="20">
        <f t="shared" si="4"/>
        <v>8.4239702712650004</v>
      </c>
      <c r="AM11" s="59">
        <f t="shared" si="5"/>
        <v>301.75730360459829</v>
      </c>
      <c r="AN11" s="59">
        <f ca="1">AVERAGE(OFFSET($AM$3,0,0,'Données projet'!$E$10+1,1))-AVERAGE(OFFSET($H$3,0,0,'Données projet'!$E$10+1,1))</f>
        <v>584.62172669166989</v>
      </c>
      <c r="AO11" s="59">
        <f t="shared" si="36"/>
        <v>141.28992520553197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3.9933829998487376</v>
      </c>
      <c r="AK12" s="13">
        <f t="shared" si="35"/>
        <v>1.5663793221186637</v>
      </c>
      <c r="AL12" s="20">
        <f t="shared" si="4"/>
        <v>9.6832527107598896</v>
      </c>
      <c r="AM12" s="59">
        <f t="shared" si="5"/>
        <v>303.01658604409323</v>
      </c>
      <c r="AN12" s="59">
        <f ca="1">AVERAGE(OFFSET($AM$3,0,0,'Données projet'!$E$10+1,1))-AVERAGE(OFFSET($H$3,0,0,'Données projet'!$E$10+1,1))</f>
        <v>584.62172669166989</v>
      </c>
      <c r="AO12" s="59">
        <f t="shared" si="36"/>
        <v>141.28992520553197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4.6122163150532334</v>
      </c>
      <c r="AK13" s="13">
        <f t="shared" si="35"/>
        <v>1.7790274420314416</v>
      </c>
      <c r="AL13" s="20">
        <f t="shared" si="4"/>
        <v>11.131416210255809</v>
      </c>
      <c r="AM13" s="59">
        <f t="shared" si="5"/>
        <v>304.46474954358911</v>
      </c>
      <c r="AN13" s="59">
        <f ca="1">AVERAGE(OFFSET($AM$3,0,0,'Données projet'!$E$10+1,1))-AVERAGE(OFFSET($H$3,0,0,'Données projet'!$E$10+1,1))</f>
        <v>584.62172669166989</v>
      </c>
      <c r="AO13" s="59">
        <f t="shared" si="36"/>
        <v>141.28992520553197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5.3269469363817592</v>
      </c>
      <c r="AK14" s="13">
        <f t="shared" si="35"/>
        <v>2.0205441905477155</v>
      </c>
      <c r="AL14" s="20">
        <f t="shared" si="4"/>
        <v>12.796880379402168</v>
      </c>
      <c r="AM14" s="59">
        <f t="shared" si="5"/>
        <v>306.1302137127355</v>
      </c>
      <c r="AN14" s="59">
        <f ca="1">AVERAGE(OFFSET($AM$3,0,0,'Données projet'!$E$10+1,1))-AVERAGE(OFFSET($H$3,0,0,'Données projet'!$E$10+1,1))</f>
        <v>584.62172669166989</v>
      </c>
      <c r="AO14" s="59">
        <f t="shared" si="36"/>
        <v>141.28992520553197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6.1524355591070066</v>
      </c>
      <c r="AK15" s="13">
        <f t="shared" si="35"/>
        <v>2.2948487075018202</v>
      </c>
      <c r="AL15" s="20">
        <f t="shared" si="4"/>
        <v>14.712353431010376</v>
      </c>
      <c r="AM15" s="59">
        <f t="shared" si="5"/>
        <v>308.04568676434371</v>
      </c>
      <c r="AN15" s="59">
        <f ca="1">AVERAGE(OFFSET($AM$3,0,0,'Données projet'!$E$10+1,1))-AVERAGE(OFFSET($H$3,0,0,'Données projet'!$E$10+1,1))</f>
        <v>584.62172669166989</v>
      </c>
      <c r="AO15" s="59">
        <f t="shared" si="36"/>
        <v>141.28992520553197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7.1058457613762194</v>
      </c>
      <c r="AK16" s="13">
        <f t="shared" si="35"/>
        <v>2.606392186302648</v>
      </c>
      <c r="AL16" s="20">
        <f t="shared" si="4"/>
        <v>16.915481092207362</v>
      </c>
      <c r="AM16" s="59">
        <f t="shared" si="5"/>
        <v>310.24881442554067</v>
      </c>
      <c r="AN16" s="59">
        <f ca="1">AVERAGE(OFFSET($AM$3,0,0,'Données projet'!$E$10+1,1))-AVERAGE(OFFSET($H$3,0,0,'Données projet'!$E$10+1,1))</f>
        <v>584.62172669166989</v>
      </c>
      <c r="AO16" s="59">
        <f t="shared" si="36"/>
        <v>141.28992520553197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8.2070008697168966</v>
      </c>
      <c r="AK17" s="13">
        <f t="shared" si="35"/>
        <v>2.960230104325563</v>
      </c>
      <c r="AL17" s="20">
        <f t="shared" si="4"/>
        <v>19.449593946457281</v>
      </c>
      <c r="AM17" s="59">
        <f t="shared" si="5"/>
        <v>312.78292727979061</v>
      </c>
      <c r="AN17" s="59">
        <f ca="1">AVERAGE(OFFSET($AM$3,0,0,'Données projet'!$E$10+1,1))-AVERAGE(OFFSET($H$3,0,0,'Données projet'!$E$10+1,1))</f>
        <v>584.62172669166989</v>
      </c>
      <c r="AO17" s="59">
        <f t="shared" si="36"/>
        <v>141.28992520553197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9.4787961260911207</v>
      </c>
      <c r="AK18" s="13">
        <f t="shared" si="35"/>
        <v>3.3621042591392269</v>
      </c>
      <c r="AL18" s="20">
        <f t="shared" si="4"/>
        <v>22.364568170942857</v>
      </c>
      <c r="AM18" s="59">
        <f t="shared" si="5"/>
        <v>315.69790150427616</v>
      </c>
      <c r="AN18" s="59">
        <f ca="1">AVERAGE(OFFSET($AM$3,0,0,'Données projet'!$E$10+1,1))-AVERAGE(OFFSET($H$3,0,0,'Données projet'!$E$10+1,1))</f>
        <v>584.62172669166989</v>
      </c>
      <c r="AO18" s="59">
        <f t="shared" si="36"/>
        <v>141.28992520553197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10.947674726285165</v>
      </c>
      <c r="AK19" s="13">
        <f t="shared" si="35"/>
        <v>3.8185359417853415</v>
      </c>
      <c r="AL19" s="20">
        <f t="shared" si="4"/>
        <v>25.717816913556131</v>
      </c>
      <c r="AM19" s="59">
        <f t="shared" si="5"/>
        <v>319.05115024688945</v>
      </c>
      <c r="AN19" s="59">
        <f ca="1">AVERAGE(OFFSET($AM$3,0,0,'Données projet'!$E$10+1,1))-AVERAGE(OFFSET($H$3,0,0,'Données projet'!$E$10+1,1))</f>
        <v>584.62172669166989</v>
      </c>
      <c r="AO19" s="59">
        <f t="shared" si="36"/>
        <v>141.28992520553197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12.644177627435427</v>
      </c>
      <c r="AK20" s="13">
        <f t="shared" si="35"/>
        <v>4.336931759052459</v>
      </c>
      <c r="AL20" s="20">
        <f t="shared" si="4"/>
        <v>29.5754321814664</v>
      </c>
      <c r="AM20" s="59">
        <f t="shared" si="5"/>
        <v>322.90876551479971</v>
      </c>
      <c r="AN20" s="59">
        <f ca="1">AVERAGE(OFFSET($AM$3,0,0,'Données projet'!$E$10+1,1))-AVERAGE(OFFSET($H$3,0,0,'Données projet'!$E$10+1,1))</f>
        <v>584.62172669166989</v>
      </c>
      <c r="AO20" s="59">
        <f t="shared" si="36"/>
        <v>141.28992520553197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14.603578556301194</v>
      </c>
      <c r="AK21" s="13">
        <f t="shared" si="35"/>
        <v>4.9257038219427649</v>
      </c>
      <c r="AL21" s="20">
        <f t="shared" si="4"/>
        <v>34.013500142108228</v>
      </c>
      <c r="AM21" s="59">
        <f t="shared" si="5"/>
        <v>327.34683347544154</v>
      </c>
      <c r="AN21" s="59">
        <f ca="1">AVERAGE(OFFSET($AM$3,0,0,'Données projet'!$E$10+1,1))-AVERAGE(OFFSET($H$3,0,0,'Données projet'!$E$10+1,1))</f>
        <v>584.62172669166989</v>
      </c>
      <c r="AO21" s="59">
        <f t="shared" si="36"/>
        <v>141.28992520553197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16.866617421390636</v>
      </c>
      <c r="AK22" s="13">
        <f t="shared" si="35"/>
        <v>5.5944062506536856</v>
      </c>
      <c r="AL22" s="20">
        <f t="shared" si="4"/>
        <v>39.119616228810521</v>
      </c>
      <c r="AM22" s="59">
        <f t="shared" si="5"/>
        <v>332.45294956214383</v>
      </c>
      <c r="AN22" s="59">
        <f ca="1">AVERAGE(OFFSET($AM$3,0,0,'Données projet'!$E$10+1,1))-AVERAGE(OFFSET($H$3,0,0,'Données projet'!$E$10+1,1))</f>
        <v>584.62172669166989</v>
      </c>
      <c r="AO22" s="59">
        <f t="shared" si="36"/>
        <v>141.28992520553197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19.48034737806157</v>
      </c>
      <c r="AK23" s="13">
        <f t="shared" si="35"/>
        <v>6.3538902111676103</v>
      </c>
      <c r="AL23" s="20">
        <f t="shared" si="4"/>
        <v>44.994630467907484</v>
      </c>
      <c r="AM23" s="59">
        <f t="shared" si="5"/>
        <v>338.3279638012408</v>
      </c>
      <c r="AN23" s="59">
        <f ca="1">AVERAGE(OFFSET($AM$3,0,0,'Données projet'!$E$10+1,1))-AVERAGE(OFFSET($H$3,0,0,'Données projet'!$E$10+1,1))</f>
        <v>584.62172669166989</v>
      </c>
      <c r="AO23" s="59">
        <f t="shared" si="36"/>
        <v>141.28992520553197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22.499113158793762</v>
      </c>
      <c r="AK24" s="13">
        <f t="shared" si="35"/>
        <v>7.2164799992589499</v>
      </c>
      <c r="AL24" s="20">
        <f t="shared" si="4"/>
        <v>51.754658083608469</v>
      </c>
      <c r="AM24" s="59">
        <f t="shared" si="5"/>
        <v>345.0879914169418</v>
      </c>
      <c r="AN24" s="59">
        <f ca="1">AVERAGE(OFFSET($AM$3,0,0,'Données projet'!$E$10+1,1))-AVERAGE(OFFSET($H$3,0,0,'Données projet'!$E$10+1,1))</f>
        <v>584.62172669166989</v>
      </c>
      <c r="AO24" s="59">
        <f t="shared" si="36"/>
        <v>141.28992520553197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25.985681010097988</v>
      </c>
      <c r="AK25" s="13">
        <f t="shared" si="35"/>
        <v>8.196173029268401</v>
      </c>
      <c r="AL25" s="20">
        <f t="shared" si="4"/>
        <v>59.533395785229779</v>
      </c>
      <c r="AM25" s="59">
        <f t="shared" si="5"/>
        <v>352.86672911856311</v>
      </c>
      <c r="AN25" s="59">
        <f ca="1">AVERAGE(OFFSET($AM$3,0,0,'Données projet'!$E$10+1,1))-AVERAGE(OFFSET($H$3,0,0,'Données projet'!$E$10+1,1))</f>
        <v>584.62172669166989</v>
      </c>
      <c r="AO25" s="59">
        <f t="shared" si="36"/>
        <v>141.28992520553197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30.012543729735594</v>
      </c>
      <c r="AK26" s="13">
        <f t="shared" si="35"/>
        <v>9.3088669729016171</v>
      </c>
      <c r="AL26" s="20">
        <f t="shared" si="4"/>
        <v>68.484790307093135</v>
      </c>
      <c r="AM26" s="59">
        <f t="shared" si="5"/>
        <v>361.81812364042645</v>
      </c>
      <c r="AN26" s="59">
        <f ca="1">AVERAGE(OFFSET($AM$3,0,0,'Données projet'!$E$10+1,1))-AVERAGE(OFFSET($H$3,0,0,'Données projet'!$E$10+1,1))</f>
        <v>584.62172669166989</v>
      </c>
      <c r="AO26" s="59">
        <f t="shared" si="36"/>
        <v>141.28992520553197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34.663427938612045</v>
      </c>
      <c r="AK27" s="13">
        <f t="shared" si="35"/>
        <v>10.572617733878351</v>
      </c>
      <c r="AL27" s="20">
        <f t="shared" si="4"/>
        <v>78.786112879587449</v>
      </c>
      <c r="AM27" s="59">
        <f t="shared" si="5"/>
        <v>372.11944621292076</v>
      </c>
      <c r="AN27" s="59">
        <f ca="1">AVERAGE(OFFSET($AM$3,0,0,'Données projet'!$E$10+1,1))-AVERAGE(OFFSET($H$3,0,0,'Données projet'!$E$10+1,1))</f>
        <v>584.62172669166989</v>
      </c>
      <c r="AO27" s="59">
        <f t="shared" si="36"/>
        <v>141.28992520553197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40.035034926575875</v>
      </c>
      <c r="AK28" s="13">
        <f t="shared" si="35"/>
        <v>12.007932444637412</v>
      </c>
      <c r="AL28" s="20">
        <f t="shared" si="4"/>
        <v>90.641501504863129</v>
      </c>
      <c r="AM28" s="59">
        <f t="shared" si="5"/>
        <v>383.97483483819644</v>
      </c>
      <c r="AN28" s="59">
        <f ca="1">AVERAGE(OFFSET($AM$3,0,0,'Données projet'!$E$10+1,1))-AVERAGE(OFFSET($H$3,0,0,'Données projet'!$E$10+1,1))</f>
        <v>584.62172669166989</v>
      </c>
      <c r="AO28" s="59">
        <f t="shared" si="36"/>
        <v>141.28992520553197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46.239051267828181</v>
      </c>
      <c r="AK29" s="13">
        <f t="shared" si="35"/>
        <v>13.638102239612756</v>
      </c>
      <c r="AL29" s="20">
        <f t="shared" si="4"/>
        <v>104.28604235879295</v>
      </c>
      <c r="AM29" s="59">
        <f t="shared" si="5"/>
        <v>397.61937569212625</v>
      </c>
      <c r="AN29" s="59">
        <f ca="1">AVERAGE(OFFSET($AM$3,0,0,'Données projet'!$E$10+1,1))-AVERAGE(OFFSET($H$3,0,0,'Données projet'!$E$10+1,1))</f>
        <v>584.62172669166989</v>
      </c>
      <c r="AO29" s="59">
        <f t="shared" si="36"/>
        <v>141.28992520553197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53.404471010704</v>
      </c>
      <c r="AK30" s="13">
        <f t="shared" si="35"/>
        <v>15.489580205058092</v>
      </c>
      <c r="AL30" s="20">
        <f t="shared" si="4"/>
        <v>119.99047253411898</v>
      </c>
      <c r="AM30" s="59">
        <f t="shared" si="5"/>
        <v>413.32380586745228</v>
      </c>
      <c r="AN30" s="59">
        <f ca="1">AVERAGE(OFFSET($AM$3,0,0,'Données projet'!$E$10+1,1))-AVERAGE(OFFSET($H$3,0,0,'Données projet'!$E$10+1,1))</f>
        <v>584.62172669166989</v>
      </c>
      <c r="AO30" s="59">
        <f t="shared" si="36"/>
        <v>141.28992520553197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61.680277724847912</v>
      </c>
      <c r="AK31" s="13">
        <f t="shared" si="35"/>
        <v>17.592410638486303</v>
      </c>
      <c r="AL31" s="20">
        <f t="shared" si="4"/>
        <v>138.06659889947375</v>
      </c>
      <c r="AM31" s="59">
        <f t="shared" si="5"/>
        <v>431.39993223280703</v>
      </c>
      <c r="AN31" s="59">
        <f ca="1">AVERAGE(OFFSET($AM$3,0,0,'Données projet'!$E$10+1,1))-AVERAGE(OFFSET($H$3,0,0,'Données projet'!$E$10+1,1))</f>
        <v>584.62172669166989</v>
      </c>
      <c r="AO31" s="59">
        <f t="shared" si="36"/>
        <v>141.28992520553197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71.238542170969779</v>
      </c>
      <c r="AK32" s="13">
        <f t="shared" si="35"/>
        <v>19.980716583401133</v>
      </c>
      <c r="AL32" s="20">
        <f t="shared" si="4"/>
        <v>158.87354233052935</v>
      </c>
      <c r="AM32" s="59">
        <f t="shared" si="5"/>
        <v>452.20687566386266</v>
      </c>
      <c r="AN32" s="59">
        <f ca="1">AVERAGE(OFFSET($AM$3,0,0,'Données projet'!$E$10+1,1))-AVERAGE(OFFSET($H$3,0,0,'Données projet'!$E$10+1,1))</f>
        <v>584.62172669166989</v>
      </c>
      <c r="AO32" s="59">
        <f t="shared" si="36"/>
        <v>141.28992520553197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82.278000000000006</v>
      </c>
      <c r="AK33" s="13">
        <f t="shared" si="35"/>
        <v>22.693253550643114</v>
      </c>
      <c r="AL33" s="20">
        <f t="shared" si="4"/>
        <v>182.82493326737008</v>
      </c>
      <c r="AM33" s="59">
        <f t="shared" si="5"/>
        <v>476.15826660070343</v>
      </c>
      <c r="AN33" s="59">
        <f ca="1">AVERAGE(OFFSET($AM$3,0,0,'Données projet'!$E$10+1,1))-AVERAGE(OFFSET($H$3,0,0,'Données projet'!$E$10+1,1))</f>
        <v>584.62172669166989</v>
      </c>
      <c r="AO33" s="59">
        <f t="shared" si="36"/>
        <v>141.28992520553197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8.0511538461538468</v>
      </c>
      <c r="AI34" s="13">
        <f>IF('Données projet'!$A$62&gt;35,AI33+AH34-AQ33,IF(A34&lt;'Données projet'!$A$62,$AF$205^A34,IF(A34='Données projet'!$A$62,'Données projet'!$B$62,AI33+AH34-AQ33)))</f>
        <v>83.397307692307706</v>
      </c>
      <c r="AJ34" s="13">
        <f>AI34*VLOOKUP('Données projet'!$B$10,Paramètres!$A$1:$I$89,3,0)*VLOOKUP('Données projet'!$B$10,Paramètres!$A$1:$I$89,5,0)</f>
        <v>91.06986000000002</v>
      </c>
      <c r="AK34" s="13">
        <f t="shared" si="35"/>
        <v>24.82307173611397</v>
      </c>
      <c r="AL34" s="20">
        <f t="shared" si="4"/>
        <v>201.84685610706518</v>
      </c>
      <c r="AM34" s="59">
        <f t="shared" si="5"/>
        <v>495.18018944039852</v>
      </c>
      <c r="AN34" s="59">
        <f ca="1">AVERAGE(OFFSET($AM$3,0,0,'Données projet'!$E$10+1,1))-AVERAGE(OFFSET($H$3,0,0,'Données projet'!$E$10+1,1))</f>
        <v>584.62172669166989</v>
      </c>
      <c r="AO34" s="59">
        <f t="shared" si="36"/>
        <v>141.28992520553197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8.0511538461538468</v>
      </c>
      <c r="AI35" s="13">
        <f>IF('Données projet'!$A$62&gt;35,AI34+AH35-AQ34,IF(A35&lt;'Données projet'!$A$62,$AF$205^A35,IF(A35='Données projet'!$A$62,'Données projet'!$B$62,AI34+AH35-AQ34)))</f>
        <v>91.448461538461558</v>
      </c>
      <c r="AJ35" s="13">
        <f>AI35*VLOOKUP('Données projet'!$B$10,Paramètres!$A$1:$I$89,3,0)*VLOOKUP('Données projet'!$B$10,Paramètres!$A$1:$I$89,5,0)</f>
        <v>99.861720000000034</v>
      </c>
      <c r="AK35" s="13">
        <f t="shared" si="35"/>
        <v>26.92905159257748</v>
      </c>
      <c r="AL35" s="20">
        <f t="shared" si="4"/>
        <v>220.82726052373917</v>
      </c>
      <c r="AM35" s="59">
        <f t="shared" si="5"/>
        <v>514.16059385707251</v>
      </c>
      <c r="AN35" s="59">
        <f ca="1">AVERAGE(OFFSET($AM$3,0,0,'Données projet'!$E$10+1,1))-AVERAGE(OFFSET($H$3,0,0,'Données projet'!$E$10+1,1))</f>
        <v>584.62172669166989</v>
      </c>
      <c r="AO35" s="59">
        <f t="shared" si="36"/>
        <v>141.28992520553197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8.0511538461538468</v>
      </c>
      <c r="AI36" s="13">
        <f>IF('Données projet'!$A$62&gt;35,AI35+AH36-AQ35,IF(A36&lt;'Données projet'!$A$62,$AF$205^A36,IF(A36='Données projet'!$A$62,'Données projet'!$B$62,AI35+AH36-AQ35)))</f>
        <v>99.49961538461541</v>
      </c>
      <c r="AJ36" s="13">
        <f>AI36*VLOOKUP('Données projet'!$B$10,Paramètres!$A$1:$I$89,3,0)*VLOOKUP('Données projet'!$B$10,Paramètres!$A$1:$I$89,5,0)</f>
        <v>108.65358000000003</v>
      </c>
      <c r="AK36" s="13">
        <f t="shared" si="35"/>
        <v>29.01353049703404</v>
      </c>
      <c r="AL36" s="20">
        <f t="shared" si="4"/>
        <v>239.77021744900097</v>
      </c>
      <c r="AM36" s="59">
        <f t="shared" si="5"/>
        <v>533.10355078233431</v>
      </c>
      <c r="AN36" s="59">
        <f ca="1">AVERAGE(OFFSET($AM$3,0,0,'Données projet'!$E$10+1,1))-AVERAGE(OFFSET($H$3,0,0,'Données projet'!$E$10+1,1))</f>
        <v>584.62172669166989</v>
      </c>
      <c r="AO36" s="59">
        <f t="shared" si="36"/>
        <v>141.28992520553197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8.0511538461538468</v>
      </c>
      <c r="AI37" s="13">
        <f>IF('Données projet'!$A$62&gt;35,AI36+AH37-AQ36,IF(A37&lt;'Données projet'!$A$62,$AF$205^A37,IF(A37='Données projet'!$A$62,'Données projet'!$B$62,AI36+AH37-AQ36)))</f>
        <v>107.55076923076926</v>
      </c>
      <c r="AJ37" s="13">
        <f>AI37*VLOOKUP('Données projet'!$B$10,Paramètres!$A$1:$I$89,3,0)*VLOOKUP('Données projet'!$B$10,Paramètres!$A$1:$I$89,5,0)</f>
        <v>117.44544000000003</v>
      </c>
      <c r="AK37" s="13">
        <f t="shared" si="35"/>
        <v>31.078446025444318</v>
      </c>
      <c r="AL37" s="20">
        <f t="shared" si="4"/>
        <v>258.67910149431555</v>
      </c>
      <c r="AM37" s="59">
        <f t="shared" si="5"/>
        <v>552.0124348276488</v>
      </c>
      <c r="AN37" s="59">
        <f ca="1">AVERAGE(OFFSET($AM$3,0,0,'Données projet'!$E$10+1,1))-AVERAGE(OFFSET($H$3,0,0,'Données projet'!$E$10+1,1))</f>
        <v>584.62172669166989</v>
      </c>
      <c r="AO37" s="59">
        <f t="shared" si="36"/>
        <v>141.28992520553197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8.0511538461538468</v>
      </c>
      <c r="AI38" s="13">
        <f>IF('Données projet'!$A$62&gt;35,AI37+AH38-AQ37,IF(A38&lt;'Données projet'!$A$62,$AF$205^A38,IF(A38='Données projet'!$A$62,'Données projet'!$B$62,AI37+AH38-AQ37)))</f>
        <v>115.60192307692311</v>
      </c>
      <c r="AJ38" s="13">
        <f>AI38*VLOOKUP('Données projet'!$B$10,Paramètres!$A$1:$I$89,3,0)*VLOOKUP('Données projet'!$B$10,Paramètres!$A$1:$I$89,5,0)</f>
        <v>126.23730000000003</v>
      </c>
      <c r="AK38" s="13">
        <f t="shared" si="35"/>
        <v>33.125429201217628</v>
      </c>
      <c r="AL38" s="20">
        <f t="shared" si="4"/>
        <v>277.55675335878738</v>
      </c>
      <c r="AM38" s="59">
        <f t="shared" si="5"/>
        <v>570.89008669212069</v>
      </c>
      <c r="AN38" s="59">
        <f ca="1">AVERAGE(OFFSET($AM$3,0,0,'Données projet'!$E$10+1,1))-AVERAGE(OFFSET($H$3,0,0,'Données projet'!$E$10+1,1))</f>
        <v>584.62172669166989</v>
      </c>
      <c r="AO38" s="59">
        <f t="shared" si="36"/>
        <v>141.28992520553197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8.0511538461538468</v>
      </c>
      <c r="AI39" s="13">
        <f>IF('Données projet'!$A$62&gt;35,AI38+AH39-AQ38,IF(A39&lt;'Données projet'!$A$62,$AF$205^A39,IF(A39='Données projet'!$A$62,'Données projet'!$B$62,AI38+AH39-AQ38)))</f>
        <v>123.65307692307697</v>
      </c>
      <c r="AJ39" s="13">
        <f>AI39*VLOOKUP('Données projet'!$B$10,Paramètres!$A$1:$I$89,3,0)*VLOOKUP('Données projet'!$B$10,Paramètres!$A$1:$I$89,5,0)</f>
        <v>135.02916000000005</v>
      </c>
      <c r="AK39" s="13">
        <f t="shared" si="35"/>
        <v>35.155870995862287</v>
      </c>
      <c r="AL39" s="20">
        <f t="shared" si="4"/>
        <v>296.40559565112693</v>
      </c>
      <c r="AM39" s="59">
        <f t="shared" si="5"/>
        <v>589.73892898446024</v>
      </c>
      <c r="AN39" s="59">
        <f ca="1">AVERAGE(OFFSET($AM$3,0,0,'Données projet'!$E$10+1,1))-AVERAGE(OFFSET($H$3,0,0,'Données projet'!$E$10+1,1))</f>
        <v>584.62172669166989</v>
      </c>
      <c r="AO39" s="59">
        <f t="shared" si="36"/>
        <v>141.28992520553197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8.0511538461538468</v>
      </c>
      <c r="AI40" s="13">
        <f>IF('Données projet'!$A$62&gt;35,AI39+AH40-AQ39,IF(A40&lt;'Données projet'!$A$62,$AF$205^A40,IF(A40='Données projet'!$A$62,'Données projet'!$B$62,AI39+AH40-AQ39)))</f>
        <v>131.7042307692308</v>
      </c>
      <c r="AJ40" s="13">
        <f>AI40*VLOOKUP('Données projet'!$B$10,Paramètres!$A$1:$I$89,3,0)*VLOOKUP('Données projet'!$B$10,Paramètres!$A$1:$I$89,5,0)</f>
        <v>143.82102000000003</v>
      </c>
      <c r="AK40" s="13">
        <f t="shared" si="35"/>
        <v>37.170971002821076</v>
      </c>
      <c r="AL40" s="20">
        <f t="shared" si="4"/>
        <v>315.22771766324678</v>
      </c>
      <c r="AM40" s="59">
        <f t="shared" si="5"/>
        <v>608.56105099658009</v>
      </c>
      <c r="AN40" s="59">
        <f ca="1">AVERAGE(OFFSET($AM$3,0,0,'Données projet'!$E$10+1,1))-AVERAGE(OFFSET($H$3,0,0,'Données projet'!$E$10+1,1))</f>
        <v>584.62172669166989</v>
      </c>
      <c r="AO40" s="59">
        <f t="shared" si="36"/>
        <v>141.28992520553197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8.0511538461538468</v>
      </c>
      <c r="AI41" s="13">
        <f>IF('Données projet'!$A$62&gt;35,AI40+AH41-AQ40,IF(A41&lt;'Données projet'!$A$62,$AF$205^A41,IF(A41='Données projet'!$A$62,'Données projet'!$B$62,AI40+AH41-AQ40)))</f>
        <v>139.75538461538466</v>
      </c>
      <c r="AJ41" s="13">
        <f>AI41*VLOOKUP('Données projet'!$B$10,Paramètres!$A$1:$I$89,3,0)*VLOOKUP('Données projet'!$B$10,Paramètres!$A$1:$I$89,5,0)</f>
        <v>152.61288000000005</v>
      </c>
      <c r="AK41" s="13">
        <f t="shared" si="35"/>
        <v>39.171773864339713</v>
      </c>
      <c r="AL41" s="20">
        <f t="shared" si="4"/>
        <v>334.0249388137251</v>
      </c>
      <c r="AM41" s="59">
        <f t="shared" si="5"/>
        <v>627.35827214705841</v>
      </c>
      <c r="AN41" s="59">
        <f ca="1">AVERAGE(OFFSET($AM$3,0,0,'Données projet'!$E$10+1,1))-AVERAGE(OFFSET($H$3,0,0,'Données projet'!$E$10+1,1))</f>
        <v>584.62172669166989</v>
      </c>
      <c r="AO41" s="59">
        <f t="shared" si="36"/>
        <v>141.28992520553197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8.0511538461538468</v>
      </c>
      <c r="AI42" s="13">
        <f>IF('Données projet'!$A$62&gt;35,AI41+AH42-AQ41,IF(A42&lt;'Données projet'!$A$62,$AF$205^A42,IF(A42='Données projet'!$A$62,'Données projet'!$B$62,AI41+AH42-AQ41)))</f>
        <v>147.80653846153851</v>
      </c>
      <c r="AJ42" s="13">
        <f>AI42*VLOOKUP('Données projet'!$B$10,Paramètres!$A$1:$I$89,3,0)*VLOOKUP('Données projet'!$B$10,Paramètres!$A$1:$I$89,5,0)</f>
        <v>161.40474000000003</v>
      </c>
      <c r="AK42" s="13">
        <f t="shared" si="35"/>
        <v>41.159197062698624</v>
      </c>
      <c r="AL42" s="20">
        <f t="shared" si="4"/>
        <v>352.79885705086684</v>
      </c>
      <c r="AM42" s="59">
        <f t="shared" si="5"/>
        <v>646.13219038420016</v>
      </c>
      <c r="AN42" s="59">
        <f ca="1">AVERAGE(OFFSET($AM$3,0,0,'Données projet'!$E$10+1,1))-AVERAGE(OFFSET($H$3,0,0,'Données projet'!$E$10+1,1))</f>
        <v>584.62172669166989</v>
      </c>
      <c r="AO42" s="59">
        <f t="shared" si="36"/>
        <v>141.28992520553197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8.0511538461538468</v>
      </c>
      <c r="AI43" s="13">
        <f>IF('Données projet'!$A$62&gt;35,AI42+AH43-AQ42,IF(A43&lt;'Données projet'!$A$62,$AF$205^A43,IF(A43='Données projet'!$A$62,'Données projet'!$B$62,AI42+AH43-AQ42)))</f>
        <v>155.85769230769236</v>
      </c>
      <c r="AJ43" s="13">
        <f>AI43*VLOOKUP('Données projet'!$B$10,Paramètres!$A$1:$I$89,3,0)*VLOOKUP('Données projet'!$B$10,Paramètres!$A$1:$I$89,5,0)</f>
        <v>170.19660000000005</v>
      </c>
      <c r="AK43" s="13">
        <f t="shared" si="35"/>
        <v>43.1340524829263</v>
      </c>
      <c r="AL43" s="20">
        <f t="shared" si="4"/>
        <v>371.55088640776336</v>
      </c>
      <c r="AM43" s="59">
        <f t="shared" si="5"/>
        <v>664.88421974109667</v>
      </c>
      <c r="AN43" s="59">
        <f ca="1">AVERAGE(OFFSET($AM$3,0,0,'Données projet'!$E$10+1,1))-AVERAGE(OFFSET($H$3,0,0,'Données projet'!$E$10+1,1))</f>
        <v>584.62172669166989</v>
      </c>
      <c r="AO43" s="59">
        <f t="shared" si="36"/>
        <v>141.28992520553197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8.0511538461538468</v>
      </c>
      <c r="AI44" s="13">
        <f>IF('Données projet'!$A$62&gt;35,AI43+AH44-AQ43,IF(A44&lt;'Données projet'!$A$62,$AF$205^A44,IF(A44='Données projet'!$A$62,'Données projet'!$B$62,AI43+AH44-AQ43)))</f>
        <v>163.90884615384621</v>
      </c>
      <c r="AJ44" s="13">
        <f>AI44*VLOOKUP('Données projet'!$B$10,Paramètres!$A$1:$I$89,3,0)*VLOOKUP('Données projet'!$B$10,Paramètres!$A$1:$I$89,5,0)</f>
        <v>178.98846000000006</v>
      </c>
      <c r="AK44" s="13">
        <f t="shared" si="35"/>
        <v>45.097063393129105</v>
      </c>
      <c r="AL44" s="20">
        <f t="shared" si="4"/>
        <v>390.28228657636663</v>
      </c>
      <c r="AM44" s="59">
        <f t="shared" si="5"/>
        <v>683.61561990969994</v>
      </c>
      <c r="AN44" s="59">
        <f ca="1">AVERAGE(OFFSET($AM$3,0,0,'Données projet'!$E$10+1,1))-AVERAGE(OFFSET($H$3,0,0,'Données projet'!$E$10+1,1))</f>
        <v>584.62172669166989</v>
      </c>
      <c r="AO44" s="59">
        <f t="shared" si="36"/>
        <v>141.28992520553197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8.0511538461538468</v>
      </c>
      <c r="AH45" s="12">
        <f t="array" ref="AH45">INDEX(AG:AG,MIN(IF(ISNUMBER(AG45:AG241),ROW(AG45:AG241),"")))</f>
        <v>8.0511538461538468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584.62172669166989</v>
      </c>
      <c r="AO45" s="59">
        <f t="shared" si="36"/>
        <v>141.28992520553197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584.62172669166989</v>
      </c>
      <c r="AO46" s="59">
        <f t="shared" si="36"/>
        <v>141.28992520553197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584.62172669166989</v>
      </c>
      <c r="AO47" s="59">
        <f t="shared" si="36"/>
        <v>141.28992520553197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584.62172669166989</v>
      </c>
      <c r="AO48" s="59">
        <f t="shared" si="36"/>
        <v>141.28992520553197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584.62172669166989</v>
      </c>
      <c r="AO49" s="59">
        <f t="shared" si="36"/>
        <v>141.28992520553197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584.62172669166989</v>
      </c>
      <c r="AO50" s="59">
        <f t="shared" si="36"/>
        <v>141.28992520553197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584.62172669166989</v>
      </c>
      <c r="AO51" s="59">
        <f t="shared" si="36"/>
        <v>141.28992520553197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584.62172669166989</v>
      </c>
      <c r="AO52" s="59">
        <f t="shared" si="36"/>
        <v>141.28992520553197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584.62172669166989</v>
      </c>
      <c r="AO53" s="59">
        <f t="shared" si="36"/>
        <v>141.28992520553197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584.62172669166989</v>
      </c>
      <c r="AO54" s="59">
        <f t="shared" si="36"/>
        <v>141.28992520553197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584.62172669166989</v>
      </c>
      <c r="AO55" s="59">
        <f t="shared" si="36"/>
        <v>141.28992520553197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584.62172669166989</v>
      </c>
      <c r="AO56" s="59">
        <f t="shared" si="36"/>
        <v>141.28992520553197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584.62172669166989</v>
      </c>
      <c r="AO57" s="59">
        <f t="shared" si="36"/>
        <v>141.28992520553197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584.62172669166989</v>
      </c>
      <c r="AO58" s="59">
        <f t="shared" si="36"/>
        <v>141.28992520553197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584.62172669166989</v>
      </c>
      <c r="AO59" s="59">
        <f t="shared" si="36"/>
        <v>141.28992520553197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584.62172669166989</v>
      </c>
      <c r="AO60" s="59">
        <f t="shared" si="36"/>
        <v>141.28992520553197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584.62172669166989</v>
      </c>
      <c r="AO61" s="59">
        <f t="shared" si="36"/>
        <v>141.28992520553197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584.62172669166989</v>
      </c>
      <c r="AO62" s="59">
        <f t="shared" si="36"/>
        <v>141.28992520553197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584.62172669166989</v>
      </c>
      <c r="AO63" s="59">
        <f t="shared" si="36"/>
        <v>141.28992520553197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584.62172669166989</v>
      </c>
      <c r="AO64" s="59">
        <f t="shared" si="36"/>
        <v>141.28992520553197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584.62172669166989</v>
      </c>
      <c r="AO65" s="59">
        <f t="shared" si="36"/>
        <v>141.28992520553197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584.62172669166989</v>
      </c>
      <c r="AO66" s="59">
        <f t="shared" si="36"/>
        <v>141.28992520553197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584.62172669166989</v>
      </c>
      <c r="AO67" s="59">
        <f t="shared" si="36"/>
        <v>141.28992520553197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584.62172669166989</v>
      </c>
      <c r="AO68" s="59">
        <f t="shared" si="36"/>
        <v>141.28992520553197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584.62172669166989</v>
      </c>
      <c r="AO69" s="59">
        <f t="shared" ref="AO69:AO132" si="90">$AO$3</f>
        <v>141.28992520553197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584.62172669166989</v>
      </c>
      <c r="AO70" s="59">
        <f t="shared" si="90"/>
        <v>141.28992520553197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584.62172669166989</v>
      </c>
      <c r="AO71" s="59">
        <f t="shared" si="90"/>
        <v>141.28992520553197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584.62172669166989</v>
      </c>
      <c r="AO72" s="59">
        <f t="shared" si="90"/>
        <v>141.28992520553197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584.62172669166989</v>
      </c>
      <c r="AO73" s="59">
        <f t="shared" si="90"/>
        <v>141.28992520553197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584.62172669166989</v>
      </c>
      <c r="AO74" s="59">
        <f t="shared" si="90"/>
        <v>141.28992520553197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584.62172669166989</v>
      </c>
      <c r="AO75" s="59">
        <f t="shared" si="90"/>
        <v>141.28992520553197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584.62172669166989</v>
      </c>
      <c r="AO76" s="59">
        <f t="shared" si="90"/>
        <v>141.28992520553197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584.62172669166989</v>
      </c>
      <c r="AO77" s="59">
        <f t="shared" si="90"/>
        <v>141.28992520553197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584.62172669166989</v>
      </c>
      <c r="AO78" s="59">
        <f t="shared" si="90"/>
        <v>141.28992520553197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584.62172669166989</v>
      </c>
      <c r="AO79" s="59">
        <f t="shared" si="90"/>
        <v>141.28992520553197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584.62172669166989</v>
      </c>
      <c r="AO80" s="59">
        <f t="shared" si="90"/>
        <v>141.28992520553197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584.62172669166989</v>
      </c>
      <c r="AO81" s="59">
        <f t="shared" si="90"/>
        <v>141.28992520553197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584.62172669166989</v>
      </c>
      <c r="AO82" s="59">
        <f t="shared" si="90"/>
        <v>141.28992520553197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584.62172669166989</v>
      </c>
      <c r="AO83" s="59">
        <f t="shared" si="90"/>
        <v>141.28992520553197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584.62172669166989</v>
      </c>
      <c r="AO84" s="59">
        <f t="shared" si="90"/>
        <v>141.28992520553197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584.62172669166989</v>
      </c>
      <c r="AO85" s="59">
        <f t="shared" si="90"/>
        <v>141.28992520553197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584.62172669166989</v>
      </c>
      <c r="AO86" s="59">
        <f t="shared" si="90"/>
        <v>141.28992520553197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584.62172669166989</v>
      </c>
      <c r="AO87" s="59">
        <f t="shared" si="90"/>
        <v>141.28992520553197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584.62172669166989</v>
      </c>
      <c r="AO88" s="59">
        <f t="shared" si="90"/>
        <v>141.28992520553197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584.62172669166989</v>
      </c>
      <c r="AO89" s="59">
        <f t="shared" si="90"/>
        <v>141.28992520553197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584.62172669166989</v>
      </c>
      <c r="AO90" s="59">
        <f t="shared" si="90"/>
        <v>141.28992520553197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584.62172669166989</v>
      </c>
      <c r="AO91" s="59">
        <f t="shared" si="90"/>
        <v>141.28992520553197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584.62172669166989</v>
      </c>
      <c r="AO92" s="59">
        <f t="shared" si="90"/>
        <v>141.28992520553197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584.62172669166989</v>
      </c>
      <c r="AO93" s="59">
        <f t="shared" si="90"/>
        <v>141.28992520553197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584.62172669166989</v>
      </c>
      <c r="AO94" s="59">
        <f t="shared" si="90"/>
        <v>141.28992520553197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584.62172669166989</v>
      </c>
      <c r="AO95" s="59">
        <f t="shared" si="90"/>
        <v>141.28992520553197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584.62172669166989</v>
      </c>
      <c r="AO96" s="59">
        <f t="shared" si="90"/>
        <v>141.28992520553197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584.62172669166989</v>
      </c>
      <c r="AO97" s="59">
        <f t="shared" si="90"/>
        <v>141.28992520553197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584.62172669166989</v>
      </c>
      <c r="AO98" s="59">
        <f t="shared" si="90"/>
        <v>141.28992520553197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584.62172669166989</v>
      </c>
      <c r="AO99" s="59">
        <f t="shared" si="90"/>
        <v>141.28992520553197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584.62172669166989</v>
      </c>
      <c r="AO100" s="59">
        <f t="shared" si="90"/>
        <v>141.28992520553197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584.62172669166989</v>
      </c>
      <c r="AO101" s="59">
        <f t="shared" si="90"/>
        <v>141.28992520553197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584.62172669166989</v>
      </c>
      <c r="AO102" s="59">
        <f t="shared" si="90"/>
        <v>141.28992520553197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584.62172669166989</v>
      </c>
      <c r="AO103" s="59">
        <f t="shared" si="90"/>
        <v>141.28992520553197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584.62172669166989</v>
      </c>
      <c r="AO104" s="59">
        <f t="shared" si="90"/>
        <v>141.28992520553197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584.62172669166989</v>
      </c>
      <c r="AO105" s="59">
        <f t="shared" si="90"/>
        <v>141.28992520553197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584.62172669166989</v>
      </c>
      <c r="AO106" s="59">
        <f t="shared" si="90"/>
        <v>141.28992520553197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584.62172669166989</v>
      </c>
      <c r="AO107" s="59">
        <f t="shared" si="90"/>
        <v>141.28992520553197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584.62172669166989</v>
      </c>
      <c r="AO108" s="59">
        <f t="shared" si="90"/>
        <v>141.28992520553197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584.62172669166989</v>
      </c>
      <c r="AO109" s="59">
        <f t="shared" si="90"/>
        <v>141.28992520553197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584.62172669166989</v>
      </c>
      <c r="AO110" s="59">
        <f t="shared" si="90"/>
        <v>141.28992520553197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584.62172669166989</v>
      </c>
      <c r="AO111" s="59">
        <f t="shared" si="90"/>
        <v>141.28992520553197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584.62172669166989</v>
      </c>
      <c r="AO112" s="59">
        <f t="shared" si="90"/>
        <v>141.28992520553197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584.62172669166989</v>
      </c>
      <c r="AO113" s="59">
        <f t="shared" si="90"/>
        <v>141.28992520553197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584.62172669166989</v>
      </c>
      <c r="AO114" s="59">
        <f t="shared" si="90"/>
        <v>141.28992520553197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584.62172669166989</v>
      </c>
      <c r="AO115" s="59">
        <f t="shared" si="90"/>
        <v>141.28992520553197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584.62172669166989</v>
      </c>
      <c r="AO116" s="59">
        <f t="shared" si="90"/>
        <v>141.28992520553197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584.62172669166989</v>
      </c>
      <c r="AO117" s="59">
        <f t="shared" si="90"/>
        <v>141.28992520553197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584.62172669166989</v>
      </c>
      <c r="AO118" s="59">
        <f t="shared" si="90"/>
        <v>141.28992520553197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584.62172669166989</v>
      </c>
      <c r="AO119" s="59">
        <f t="shared" si="90"/>
        <v>141.28992520553197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584.62172669166989</v>
      </c>
      <c r="AO120" s="59">
        <f t="shared" si="90"/>
        <v>141.28992520553197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584.62172669166989</v>
      </c>
      <c r="AO121" s="59">
        <f t="shared" si="90"/>
        <v>141.28992520553197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584.62172669166989</v>
      </c>
      <c r="AO122" s="59">
        <f t="shared" si="90"/>
        <v>141.28992520553197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584.62172669166989</v>
      </c>
      <c r="AO123" s="59">
        <f t="shared" si="90"/>
        <v>141.28992520553197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584.62172669166989</v>
      </c>
      <c r="AO124" s="59">
        <f t="shared" si="90"/>
        <v>141.28992520553197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584.62172669166989</v>
      </c>
      <c r="AO125" s="59">
        <f t="shared" si="90"/>
        <v>141.28992520553197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584.62172669166989</v>
      </c>
      <c r="AO126" s="59">
        <f t="shared" si="90"/>
        <v>141.28992520553197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584.62172669166989</v>
      </c>
      <c r="AO127" s="59">
        <f t="shared" si="90"/>
        <v>141.28992520553197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584.62172669166989</v>
      </c>
      <c r="AO128" s="59">
        <f t="shared" si="90"/>
        <v>141.28992520553197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584.62172669166989</v>
      </c>
      <c r="AO129" s="59">
        <f t="shared" si="90"/>
        <v>141.28992520553197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584.62172669166989</v>
      </c>
      <c r="AO130" s="59">
        <f t="shared" si="90"/>
        <v>141.28992520553197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584.62172669166989</v>
      </c>
      <c r="AO131" s="59">
        <f t="shared" si="90"/>
        <v>141.28992520553197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584.62172669166989</v>
      </c>
      <c r="AO132" s="59">
        <f t="shared" si="90"/>
        <v>141.28992520553197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584.62172669166989</v>
      </c>
      <c r="AO133" s="59">
        <f t="shared" ref="AO133:AO196" si="144">$AO$3</f>
        <v>141.28992520553197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584.62172669166989</v>
      </c>
      <c r="AO134" s="59">
        <f t="shared" si="144"/>
        <v>141.28992520553197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584.62172669166989</v>
      </c>
      <c r="AO135" s="59">
        <f t="shared" si="144"/>
        <v>141.28992520553197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584.62172669166989</v>
      </c>
      <c r="AO136" s="59">
        <f t="shared" si="144"/>
        <v>141.28992520553197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584.62172669166989</v>
      </c>
      <c r="AO137" s="59">
        <f t="shared" si="144"/>
        <v>141.28992520553197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584.62172669166989</v>
      </c>
      <c r="AO138" s="59">
        <f t="shared" si="144"/>
        <v>141.28992520553197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584.62172669166989</v>
      </c>
      <c r="AO139" s="59">
        <f t="shared" si="144"/>
        <v>141.28992520553197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584.62172669166989</v>
      </c>
      <c r="AO140" s="59">
        <f t="shared" si="144"/>
        <v>141.28992520553197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584.62172669166989</v>
      </c>
      <c r="AO141" s="59">
        <f t="shared" si="144"/>
        <v>141.28992520553197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584.62172669166989</v>
      </c>
      <c r="AO142" s="59">
        <f t="shared" si="144"/>
        <v>141.28992520553197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584.62172669166989</v>
      </c>
      <c r="AO143" s="59">
        <f t="shared" si="144"/>
        <v>141.28992520553197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584.62172669166989</v>
      </c>
      <c r="AO144" s="59">
        <f t="shared" si="144"/>
        <v>141.28992520553197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584.62172669166989</v>
      </c>
      <c r="AO145" s="59">
        <f t="shared" si="144"/>
        <v>141.28992520553197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584.62172669166989</v>
      </c>
      <c r="AO146" s="59">
        <f t="shared" si="144"/>
        <v>141.28992520553197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584.62172669166989</v>
      </c>
      <c r="AO147" s="59">
        <f t="shared" si="144"/>
        <v>141.28992520553197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584.62172669166989</v>
      </c>
      <c r="AO148" s="59">
        <f t="shared" si="144"/>
        <v>141.28992520553197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584.62172669166989</v>
      </c>
      <c r="AO149" s="59">
        <f t="shared" si="144"/>
        <v>141.28992520553197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584.62172669166989</v>
      </c>
      <c r="AO150" s="59">
        <f t="shared" si="144"/>
        <v>141.28992520553197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584.62172669166989</v>
      </c>
      <c r="AO151" s="59">
        <f t="shared" si="144"/>
        <v>141.28992520553197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584.62172669166989</v>
      </c>
      <c r="AO152" s="59">
        <f t="shared" si="144"/>
        <v>141.28992520553197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584.62172669166989</v>
      </c>
      <c r="AO153" s="59">
        <f t="shared" si="144"/>
        <v>141.28992520553197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584.62172669166989</v>
      </c>
      <c r="AO154" s="59">
        <f t="shared" si="144"/>
        <v>141.28992520553197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584.62172669166989</v>
      </c>
      <c r="AO155" s="59">
        <f t="shared" si="144"/>
        <v>141.28992520553197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584.62172669166989</v>
      </c>
      <c r="AO156" s="59">
        <f t="shared" si="144"/>
        <v>141.28992520553197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584.62172669166989</v>
      </c>
      <c r="AO157" s="59">
        <f t="shared" si="144"/>
        <v>141.28992520553197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584.62172669166989</v>
      </c>
      <c r="AO158" s="59">
        <f t="shared" si="144"/>
        <v>141.28992520553197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584.62172669166989</v>
      </c>
      <c r="AO159" s="59">
        <f t="shared" si="144"/>
        <v>141.28992520553197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584.62172669166989</v>
      </c>
      <c r="AO160" s="59">
        <f t="shared" si="144"/>
        <v>141.28992520553197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584.62172669166989</v>
      </c>
      <c r="AO161" s="59">
        <f t="shared" si="144"/>
        <v>141.28992520553197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584.62172669166989</v>
      </c>
      <c r="AO162" s="59">
        <f t="shared" si="144"/>
        <v>141.28992520553197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584.62172669166989</v>
      </c>
      <c r="AO163" s="59">
        <f t="shared" si="144"/>
        <v>141.28992520553197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584.62172669166989</v>
      </c>
      <c r="AO164" s="59">
        <f t="shared" si="144"/>
        <v>141.28992520553197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584.62172669166989</v>
      </c>
      <c r="AO165" s="59">
        <f t="shared" si="144"/>
        <v>141.28992520553197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584.62172669166989</v>
      </c>
      <c r="AO166" s="59">
        <f t="shared" si="144"/>
        <v>141.28992520553197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584.62172669166989</v>
      </c>
      <c r="AO167" s="59">
        <f t="shared" si="144"/>
        <v>141.28992520553197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584.62172669166989</v>
      </c>
      <c r="AO168" s="59">
        <f t="shared" si="144"/>
        <v>141.28992520553197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584.62172669166989</v>
      </c>
      <c r="AO169" s="59">
        <f t="shared" si="144"/>
        <v>141.28992520553197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584.62172669166989</v>
      </c>
      <c r="AO170" s="59">
        <f t="shared" si="144"/>
        <v>141.28992520553197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584.62172669166989</v>
      </c>
      <c r="AO171" s="59">
        <f t="shared" si="144"/>
        <v>141.28992520553197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584.62172669166989</v>
      </c>
      <c r="AO172" s="59">
        <f t="shared" si="144"/>
        <v>141.28992520553197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584.62172669166989</v>
      </c>
      <c r="AO173" s="59">
        <f t="shared" si="144"/>
        <v>141.28992520553197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584.62172669166989</v>
      </c>
      <c r="AO174" s="59">
        <f t="shared" si="144"/>
        <v>141.28992520553197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584.62172669166989</v>
      </c>
      <c r="AO175" s="59">
        <f t="shared" si="144"/>
        <v>141.28992520553197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584.62172669166989</v>
      </c>
      <c r="AO176" s="59">
        <f t="shared" si="144"/>
        <v>141.28992520553197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584.62172669166989</v>
      </c>
      <c r="AO177" s="59">
        <f t="shared" si="144"/>
        <v>141.28992520553197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584.62172669166989</v>
      </c>
      <c r="AO178" s="59">
        <f t="shared" si="144"/>
        <v>141.28992520553197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584.62172669166989</v>
      </c>
      <c r="AO179" s="59">
        <f t="shared" si="144"/>
        <v>141.28992520553197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584.62172669166989</v>
      </c>
      <c r="AO180" s="59">
        <f t="shared" si="144"/>
        <v>141.28992520553197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584.62172669166989</v>
      </c>
      <c r="AO181" s="59">
        <f t="shared" si="144"/>
        <v>141.28992520553197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584.62172669166989</v>
      </c>
      <c r="AO182" s="59">
        <f t="shared" si="144"/>
        <v>141.28992520553197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584.62172669166989</v>
      </c>
      <c r="AO183" s="59">
        <f t="shared" si="144"/>
        <v>141.28992520553197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584.62172669166989</v>
      </c>
      <c r="AO184" s="59">
        <f t="shared" si="144"/>
        <v>141.28992520553197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584.62172669166989</v>
      </c>
      <c r="AO185" s="59">
        <f t="shared" si="144"/>
        <v>141.28992520553197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584.62172669166989</v>
      </c>
      <c r="AO186" s="59">
        <f t="shared" si="144"/>
        <v>141.28992520553197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584.62172669166989</v>
      </c>
      <c r="AO187" s="59">
        <f t="shared" si="144"/>
        <v>141.28992520553197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584.62172669166989</v>
      </c>
      <c r="AO188" s="59">
        <f t="shared" si="144"/>
        <v>141.28992520553197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584.62172669166989</v>
      </c>
      <c r="AO189" s="59">
        <f t="shared" si="144"/>
        <v>141.28992520553197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584.62172669166989</v>
      </c>
      <c r="AO190" s="59">
        <f t="shared" si="144"/>
        <v>141.28992520553197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584.62172669166989</v>
      </c>
      <c r="AO191" s="59">
        <f t="shared" si="144"/>
        <v>141.28992520553197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584.62172669166989</v>
      </c>
      <c r="AO192" s="59">
        <f t="shared" si="144"/>
        <v>141.28992520553197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584.62172669166989</v>
      </c>
      <c r="AO193" s="59">
        <f t="shared" si="144"/>
        <v>141.28992520553197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584.62172669166989</v>
      </c>
      <c r="AO194" s="59">
        <f t="shared" si="144"/>
        <v>141.28992520553197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584.62172669166989</v>
      </c>
      <c r="AO195" s="59">
        <f t="shared" si="144"/>
        <v>141.28992520553197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584.62172669166989</v>
      </c>
      <c r="AO196" s="59">
        <f t="shared" si="144"/>
        <v>141.28992520553197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584.62172669166989</v>
      </c>
      <c r="AO197" s="59">
        <f t="shared" ref="AO197:AO203" si="205">$AO$3</f>
        <v>141.28992520553197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584.62172669166989</v>
      </c>
      <c r="AO198" s="59">
        <f t="shared" si="205"/>
        <v>141.28992520553197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584.62172669166989</v>
      </c>
      <c r="AO199" s="59">
        <f t="shared" si="205"/>
        <v>141.28992520553197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584.62172669166989</v>
      </c>
      <c r="AO200" s="59">
        <f t="shared" si="205"/>
        <v>141.28992520553197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584.62172669166989</v>
      </c>
      <c r="AO201" s="59">
        <f t="shared" si="205"/>
        <v>141.28992520553197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584.62172669166989</v>
      </c>
      <c r="AO202" s="59">
        <f t="shared" si="205"/>
        <v>141.28992520553197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584.62172669166989</v>
      </c>
      <c r="AO203" s="59">
        <f t="shared" si="205"/>
        <v>141.28992520553197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1.1549646791274306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5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9.5185752000000008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1412.5212357980201</v>
      </c>
      <c r="G6" s="145">
        <f ca="1">F6*(100%-'Données projet'!$C$24)*(100%-'Données projet'!$C$25)*(100%-'Données projet'!$C$26)*(100%-'Données projet'!$C$27)</f>
        <v>864.46299630838837</v>
      </c>
      <c r="H6" s="146">
        <f>IF(OR('Données projet'!B9="",'Données projet'!C9="",'Données projet'!C9=0%),0,AVERAGE(Calculateur!$AC$3:$AC$33)*B6)</f>
        <v>164.35468780813599</v>
      </c>
      <c r="I6" s="147">
        <f>H6*(100%-'Données projet'!$C$24)*(100%-'Données projet'!$C$25)*(100%-'Données projet'!$C$26)*(100%-'Données projet'!$C$27)</f>
        <v>100.58506893857924</v>
      </c>
      <c r="J6" s="148">
        <f>IF(OR('Données projet'!B9="",'Données projet'!C9="",'Données projet'!C9=0%),0,SUM(Calculateur!$V$3:$V$33)*VLOOKUP('Données projet'!$B$9,Paramètres!$A$1:$I$89,9,0)*B6)</f>
        <v>2482.2540406560001</v>
      </c>
      <c r="K6" s="149">
        <f>J6*(100%-'Données projet'!$C$24)*(100%-'Données projet'!$C$25)*(100%-'Données projet'!$C$26)*(100%-'Données projet'!$C$27)</f>
        <v>1519.1394728814721</v>
      </c>
      <c r="L6" s="150">
        <f ca="1">G6+I6+K6</f>
        <v>2484.1875381284399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0.29742480000000004</v>
      </c>
      <c r="C7" s="145">
        <f ca="1">IF(OR('Données projet'!B10="",'Données projet'!C10="",'Données projet'!C10=0%),0,Calculateur!AN3)</f>
        <v>584.62172669166989</v>
      </c>
      <c r="D7" s="145">
        <f>IF(OR('Données projet'!B10="",'Données projet'!C10="",'Données projet'!C10=0%),0,Calculateur!AO3)</f>
        <v>141.28992520553197</v>
      </c>
      <c r="E7" s="145">
        <f t="shared" ref="E7:E15" ca="1" si="0">MIN(C7,D7)</f>
        <v>141.28992520553197</v>
      </c>
      <c r="F7" s="145">
        <f t="shared" ref="F7:F15" ca="1" si="1">E7*B7</f>
        <v>42.023127746270312</v>
      </c>
      <c r="G7" s="145">
        <f ca="1">F7*(100%-'Données projet'!$C$24)*(100%-'Données projet'!$C$25)*(100%-'Données projet'!$C$26)*(100%-'Données projet'!$C$27)</f>
        <v>25.718154180717431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25.718154180717431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1454.5443635442905</v>
      </c>
      <c r="G16" s="164">
        <f t="shared" ca="1" si="3"/>
        <v>890.18115048910579</v>
      </c>
      <c r="H16" s="165">
        <f t="shared" si="3"/>
        <v>164.35468780813599</v>
      </c>
      <c r="I16" s="165">
        <f t="shared" si="3"/>
        <v>100.58506893857924</v>
      </c>
      <c r="J16" s="166">
        <f t="shared" si="3"/>
        <v>2482.2540406560001</v>
      </c>
      <c r="K16" s="166">
        <f t="shared" si="3"/>
        <v>1519.1394728814721</v>
      </c>
      <c r="L16" s="167">
        <f t="shared" ca="1" si="3"/>
        <v>2509.9056923091575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9.5185752000000008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0.29742480000000004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2024-07-08T09:41:30Z</dcterms:modified>
</cp:coreProperties>
</file>