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ulven Kersante\Downloads\"/>
    </mc:Choice>
  </mc:AlternateContent>
  <xr:revisionPtr revIDLastSave="0" documentId="13_ncr:1_{5CB7452F-EA9C-4850-8EFC-F539C5B4B4F4}" xr6:coauthVersionLast="47" xr6:coauthVersionMax="47" xr10:uidLastSave="{00000000-0000-0000-0000-000000000000}"/>
  <bookViews>
    <workbookView xWindow="28680" yWindow="-120" windowWidth="29040" windowHeight="1584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AH62" i="2" l="1" a="1"/>
  <c r="AH62" i="2" s="1"/>
  <c r="FR203" i="2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AN76" i="2" l="1"/>
  <c r="AN182" i="2"/>
  <c r="AN100" i="2"/>
  <c r="AN132" i="2"/>
  <c r="AN55" i="2"/>
  <c r="AN161" i="2"/>
  <c r="AN203" i="2"/>
  <c r="AN32" i="2"/>
  <c r="AN163" i="2"/>
  <c r="AN63" i="2"/>
  <c r="AN167" i="2"/>
  <c r="AN101" i="2"/>
  <c r="AN35" i="2"/>
  <c r="AN112" i="2"/>
  <c r="AN131" i="2"/>
  <c r="AN69" i="2"/>
  <c r="AN85" i="2"/>
  <c r="AN171" i="2"/>
  <c r="AN157" i="2"/>
  <c r="AN9" i="2"/>
  <c r="AN111" i="2"/>
  <c r="AN79" i="2"/>
  <c r="AN145" i="2"/>
  <c r="AN22" i="2"/>
  <c r="AN52" i="2"/>
  <c r="AN197" i="2"/>
  <c r="AN81" i="2"/>
  <c r="AN140" i="2"/>
  <c r="AN134" i="2"/>
  <c r="AN23" i="2"/>
  <c r="AN185" i="2"/>
  <c r="AN165" i="2"/>
  <c r="AN193" i="2"/>
  <c r="AN129" i="2"/>
  <c r="AN114" i="2"/>
  <c r="AN180" i="2"/>
  <c r="AN173" i="2"/>
  <c r="AN138" i="2"/>
  <c r="AN50" i="2"/>
  <c r="AN178" i="2"/>
  <c r="AN149" i="2"/>
  <c r="AN108" i="2"/>
  <c r="AN113" i="2"/>
  <c r="AN192" i="2"/>
  <c r="AN48" i="2"/>
  <c r="AN56" i="2"/>
  <c r="AN89" i="2"/>
  <c r="AN57" i="2"/>
  <c r="AN25" i="2"/>
  <c r="AN152" i="2"/>
  <c r="AN102" i="2"/>
  <c r="AN158" i="2"/>
  <c r="AN183" i="2"/>
  <c r="AN19" i="2"/>
  <c r="AN107" i="2"/>
  <c r="AN170" i="2"/>
  <c r="AN39" i="2"/>
  <c r="AN84" i="2"/>
  <c r="AN187" i="2"/>
  <c r="AN64" i="2"/>
  <c r="AN133" i="2"/>
  <c r="AN148" i="2"/>
  <c r="AN198" i="2"/>
  <c r="AN127" i="2"/>
  <c r="AN40" i="2"/>
  <c r="AN77" i="2"/>
  <c r="AN103" i="2"/>
  <c r="AN95" i="2"/>
  <c r="AN20" i="2"/>
  <c r="AN62" i="2"/>
  <c r="AN141" i="2"/>
  <c r="AN88" i="2"/>
  <c r="AN153" i="2"/>
  <c r="AN42" i="2"/>
  <c r="AN59" i="2"/>
  <c r="AN160" i="2"/>
  <c r="AN96" i="2"/>
  <c r="AN191" i="2"/>
  <c r="AN67" i="2"/>
  <c r="AN30" i="2"/>
  <c r="AN31" i="2"/>
  <c r="AN4" i="2"/>
  <c r="AN190" i="2"/>
  <c r="AN36" i="2"/>
  <c r="AN154" i="2"/>
  <c r="AN195" i="2"/>
  <c r="AN54" i="2"/>
  <c r="AN117" i="2"/>
  <c r="AN146" i="2"/>
  <c r="AN73" i="2"/>
  <c r="AN13" i="2"/>
  <c r="AN186" i="2"/>
  <c r="AN6" i="2"/>
  <c r="AN98" i="2"/>
  <c r="AN24" i="2"/>
  <c r="AN120" i="2"/>
  <c r="AN60" i="2"/>
  <c r="AN71" i="2"/>
  <c r="AN199" i="2"/>
  <c r="AN97" i="2"/>
  <c r="AN172" i="2"/>
  <c r="AN15" i="2"/>
  <c r="AN122" i="2"/>
  <c r="AN86" i="2"/>
  <c r="AN51" i="2"/>
  <c r="AN155" i="2"/>
  <c r="AN123" i="2"/>
  <c r="AN46" i="2"/>
  <c r="AN37" i="2"/>
  <c r="AN99" i="2"/>
  <c r="AN137" i="2"/>
  <c r="AN74" i="2"/>
  <c r="AN47" i="2"/>
  <c r="AN5" i="2"/>
  <c r="AN200" i="2"/>
  <c r="AN21" i="2"/>
  <c r="AN26" i="2"/>
  <c r="AN169" i="2"/>
  <c r="AN44" i="2"/>
  <c r="AN105" i="2"/>
  <c r="AN65" i="2"/>
  <c r="AN41" i="2"/>
  <c r="AN10" i="2"/>
  <c r="AN142" i="2"/>
  <c r="AN43" i="2"/>
  <c r="AN116" i="2"/>
  <c r="AN104" i="2"/>
  <c r="AN144" i="2"/>
  <c r="AN34" i="2"/>
  <c r="AN130" i="2"/>
  <c r="AN109" i="2"/>
  <c r="AN110" i="2"/>
  <c r="AN184" i="2"/>
  <c r="AN189" i="2"/>
  <c r="AN143" i="2"/>
  <c r="AN156" i="2"/>
  <c r="AN8" i="2"/>
  <c r="AN151" i="2"/>
  <c r="AN124" i="2"/>
  <c r="AN17" i="2"/>
  <c r="AN147" i="2"/>
  <c r="AN33" i="2"/>
  <c r="AN93" i="2"/>
  <c r="AN82" i="2"/>
  <c r="AN70" i="2"/>
  <c r="AN126" i="2"/>
  <c r="AN168" i="2"/>
  <c r="AN201" i="2"/>
  <c r="AN75" i="2"/>
  <c r="AN68" i="2"/>
  <c r="AN87" i="2"/>
  <c r="AN196" i="2"/>
  <c r="AN162" i="2"/>
  <c r="AN174" i="2"/>
  <c r="AN29" i="2"/>
  <c r="AN194" i="2"/>
  <c r="AN83" i="2"/>
  <c r="AN166" i="2"/>
  <c r="AN118" i="2"/>
  <c r="AN90" i="2"/>
  <c r="AN121" i="2"/>
  <c r="AN80" i="2"/>
  <c r="AN94" i="2"/>
  <c r="AN176" i="2"/>
  <c r="AN18" i="2"/>
  <c r="AN202" i="2"/>
  <c r="AN119" i="2"/>
  <c r="AN12" i="2"/>
  <c r="AN91" i="2"/>
  <c r="AN128" i="2"/>
  <c r="AN3" i="2"/>
  <c r="C7" i="4" s="1"/>
  <c r="E7" i="4" s="1"/>
  <c r="F7" i="4" s="1"/>
  <c r="G7" i="4" s="1"/>
  <c r="L7" i="4" s="1"/>
  <c r="AN92" i="2"/>
  <c r="AN16" i="2"/>
  <c r="AN135" i="2"/>
  <c r="AN177" i="2"/>
  <c r="AN136" i="2"/>
  <c r="AN179" i="2"/>
  <c r="AN188" i="2"/>
  <c r="AN125" i="2"/>
  <c r="AN38" i="2"/>
  <c r="AN139" i="2"/>
  <c r="AN78" i="2"/>
  <c r="AN7" i="2"/>
  <c r="AN164" i="2"/>
  <c r="AN49" i="2"/>
  <c r="AN175" i="2"/>
  <c r="AN159" i="2"/>
  <c r="AN66" i="2"/>
  <c r="AN61" i="2"/>
  <c r="AN181" i="2"/>
  <c r="AN28" i="2"/>
  <c r="AN115" i="2"/>
  <c r="AN150" i="2"/>
  <c r="AN53" i="2"/>
  <c r="AN58" i="2"/>
  <c r="AN45" i="2"/>
  <c r="AN14" i="2"/>
  <c r="AN27" i="2"/>
  <c r="AN11" i="2"/>
  <c r="AN72" i="2"/>
  <c r="AN106" i="2"/>
  <c r="FE181" i="2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<sst xmlns="http://schemas.openxmlformats.org/spreadsheetml/2006/main" count="1171" uniqueCount="324">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</sst>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3.1819451359708619</c:v>
                </c:pt>
                <c:pt idx="2">
                  <c:v>3.6561093057045135</c:v>
                </c:pt>
                <c:pt idx="3">
                  <c:v>4.2011829671040068</c:v>
                </c:pt>
                <c:pt idx="4">
                  <c:v>4.8278057970851869</c:v>
                </c:pt>
                <c:pt idx="5">
                  <c:v>5.5482188957800789</c:v>
                </c:pt>
                <c:pt idx="6">
                  <c:v>6.3765065223200672</c:v>
                </c:pt>
                <c:pt idx="7">
                  <c:v>7.3288744184421661</c:v>
                </c:pt>
                <c:pt idx="8">
                  <c:v>8.4239702712650004</c:v>
                </c:pt>
                <c:pt idx="9">
                  <c:v>9.6832527107598896</c:v>
                </c:pt>
                <c:pt idx="10">
                  <c:v>11.131416210255809</c:v>
                </c:pt>
                <c:pt idx="11">
                  <c:v>12.796880379402168</c:v>
                </c:pt>
                <c:pt idx="12">
                  <c:v>14.712353431010376</c:v>
                </c:pt>
                <c:pt idx="13">
                  <c:v>16.915481092207362</c:v>
                </c:pt>
                <c:pt idx="14">
                  <c:v>19.449593946457281</c:v>
                </c:pt>
                <c:pt idx="15">
                  <c:v>22.364568170942857</c:v>
                </c:pt>
                <c:pt idx="16">
                  <c:v>25.717816913556131</c:v>
                </c:pt>
                <c:pt idx="17">
                  <c:v>29.5754321814664</c:v>
                </c:pt>
                <c:pt idx="18">
                  <c:v>34.013500142108228</c:v>
                </c:pt>
                <c:pt idx="19">
                  <c:v>39.119616228810521</c:v>
                </c:pt>
                <c:pt idx="20">
                  <c:v>44.994630467907484</c:v>
                </c:pt>
                <c:pt idx="21">
                  <c:v>51.754658083608469</c:v>
                </c:pt>
                <c:pt idx="22">
                  <c:v>59.533395785229779</c:v>
                </c:pt>
                <c:pt idx="23">
                  <c:v>68.484790307093135</c:v>
                </c:pt>
                <c:pt idx="24">
                  <c:v>78.786112879587449</c:v>
                </c:pt>
                <c:pt idx="25">
                  <c:v>90.641501504863129</c:v>
                </c:pt>
                <c:pt idx="26">
                  <c:v>104.28604235879295</c:v>
                </c:pt>
                <c:pt idx="27">
                  <c:v>119.99047253411898</c:v>
                </c:pt>
                <c:pt idx="28">
                  <c:v>138.06659889947375</c:v>
                </c:pt>
                <c:pt idx="29">
                  <c:v>158.87354233052935</c:v>
                </c:pt>
                <c:pt idx="30">
                  <c:v>182.82493326737008</c:v>
                </c:pt>
                <c:pt idx="31">
                  <c:v>201.84685610706518</c:v>
                </c:pt>
                <c:pt idx="32">
                  <c:v>220.82726052373917</c:v>
                </c:pt>
                <c:pt idx="33">
                  <c:v>239.77021744900097</c:v>
                </c:pt>
                <c:pt idx="34">
                  <c:v>258.67910149431555</c:v>
                </c:pt>
                <c:pt idx="35">
                  <c:v>277.55675335878738</c:v>
                </c:pt>
                <c:pt idx="36">
                  <c:v>296.40559565112693</c:v>
                </c:pt>
                <c:pt idx="37">
                  <c:v>315.22771766324678</c:v>
                </c:pt>
                <c:pt idx="38">
                  <c:v>334.0249388137251</c:v>
                </c:pt>
                <c:pt idx="39">
                  <c:v>352.79885705086684</c:v>
                </c:pt>
                <c:pt idx="40">
                  <c:v>371.55088640776336</c:v>
                </c:pt>
                <c:pt idx="41">
                  <c:v>390.28228657636663</c:v>
                </c:pt>
                <c:pt idx="42">
                  <c:v>408.99418650594731</c:v>
                </c:pt>
                <c:pt idx="43">
                  <c:v>331.55643252593001</c:v>
                </c:pt>
                <c:pt idx="44">
                  <c:v>354.75272515526984</c:v>
                </c:pt>
                <c:pt idx="45">
                  <c:v>377.91580371194624</c:v>
                </c:pt>
                <c:pt idx="46">
                  <c:v>401.04798866828725</c:v>
                </c:pt>
                <c:pt idx="47">
                  <c:v>424.15131110662765</c:v>
                </c:pt>
                <c:pt idx="48">
                  <c:v>447.22756292942751</c:v>
                </c:pt>
                <c:pt idx="49">
                  <c:v>470.27833616446878</c:v>
                </c:pt>
                <c:pt idx="50">
                  <c:v>493.30505416244182</c:v>
                </c:pt>
                <c:pt idx="51">
                  <c:v>434.31819044355854</c:v>
                </c:pt>
                <c:pt idx="52">
                  <c:v>457.77988353774339</c:v>
                </c:pt>
                <c:pt idx="53">
                  <c:v>481.2159067681323</c:v>
                </c:pt>
                <c:pt idx="54">
                  <c:v>504.62768494297961</c:v>
                </c:pt>
                <c:pt idx="55">
                  <c:v>528.01649999840402</c:v>
                </c:pt>
                <c:pt idx="56">
                  <c:v>551.38351114626744</c:v>
                </c:pt>
                <c:pt idx="57">
                  <c:v>574.72977143049877</c:v>
                </c:pt>
                <c:pt idx="58">
                  <c:v>598.05624145479942</c:v>
                </c:pt>
                <c:pt idx="59">
                  <c:v>516.86951201653949</c:v>
                </c:pt>
                <c:pt idx="60">
                  <c:v>539.39523897525862</c:v>
                </c:pt>
                <c:pt idx="61">
                  <c:v>561.90121023682639</c:v>
                </c:pt>
                <c:pt idx="62">
                  <c:v>584.38832761339597</c:v>
                </c:pt>
                <c:pt idx="63">
                  <c:v>606.85741792448368</c:v>
                </c:pt>
                <c:pt idx="64">
                  <c:v>629.30924183461252</c:v>
                </c:pt>
                <c:pt idx="65">
                  <c:v>651.74450136511894</c:v>
                </c:pt>
                <c:pt idx="66">
                  <c:v>674.16384631870358</c:v>
                </c:pt>
                <c:pt idx="67">
                  <c:v>580.58986881560872</c:v>
                </c:pt>
                <c:pt idx="68">
                  <c:v>601.9387652412513</c:v>
                </c:pt>
                <c:pt idx="69">
                  <c:v>623.27193359951696</c:v>
                </c:pt>
                <c:pt idx="70">
                  <c:v>644.58998744265102</c:v>
                </c:pt>
                <c:pt idx="71">
                  <c:v>665.89349647315339</c:v>
                </c:pt>
                <c:pt idx="72">
                  <c:v>687.18299100842671</c:v>
                </c:pt>
                <c:pt idx="73">
                  <c:v>708.45896586388778</c:v>
                </c:pt>
                <c:pt idx="74">
                  <c:v>729.72188374581526</c:v>
                </c:pt>
                <c:pt idx="75">
                  <c:v>641.83586896908184</c:v>
                </c:pt>
                <c:pt idx="76">
                  <c:v>662.88944126039769</c:v>
                </c:pt>
                <c:pt idx="77">
                  <c:v>683.92925765899929</c:v>
                </c:pt>
                <c:pt idx="78">
                  <c:v>704.95580044718827</c:v>
                </c:pt>
                <c:pt idx="79">
                  <c:v>725.96952082404948</c:v>
                </c:pt>
                <c:pt idx="80">
                  <c:v>746.97084176855776</c:v>
                </c:pt>
                <c:pt idx="81">
                  <c:v>767.96016056429244</c:v>
                </c:pt>
                <c:pt idx="82">
                  <c:v>788.93785103409027</c:v>
                </c:pt>
                <c:pt idx="83">
                  <c:v>809.90426552493693</c:v>
                </c:pt>
                <c:pt idx="84">
                  <c:v>830.85973667687711</c:v>
                </c:pt>
                <c:pt idx="85">
                  <c:v>709.77586228469147</c:v>
                </c:pt>
                <c:pt idx="86">
                  <c:v>729.63467733719244</c:v>
                </c:pt>
                <c:pt idx="87">
                  <c:v>749.48247948010805</c:v>
                </c:pt>
                <c:pt idx="88">
                  <c:v>769.31960109850718</c:v>
                </c:pt>
                <c:pt idx="89">
                  <c:v>789.14635605831018</c:v>
                </c:pt>
                <c:pt idx="90">
                  <c:v>808.96304118681144</c:v>
                </c:pt>
                <c:pt idx="91">
                  <c:v>828.76993760075936</c:v>
                </c:pt>
                <c:pt idx="92">
                  <c:v>848.56731190102403</c:v>
                </c:pt>
                <c:pt idx="93">
                  <c:v>868.35541725011569</c:v>
                </c:pt>
                <c:pt idx="94">
                  <c:v>888.13449434650511</c:v>
                </c:pt>
                <c:pt idx="95">
                  <c:v>765.76156909524707</c:v>
                </c:pt>
                <c:pt idx="96">
                  <c:v>784.99666697658097</c:v>
                </c:pt>
                <c:pt idx="97">
                  <c:v>804.22223182095149</c:v>
                </c:pt>
                <c:pt idx="98">
                  <c:v>823.43852335436225</c:v>
                </c:pt>
                <c:pt idx="99">
                  <c:v>842.64578820663166</c:v>
                </c:pt>
                <c:pt idx="100">
                  <c:v>861.84426086120857</c:v>
                </c:pt>
                <c:pt idx="101">
                  <c:v>881.03416451606529</c:v>
                </c:pt>
                <c:pt idx="102">
                  <c:v>900.21571186577557</c:v>
                </c:pt>
                <c:pt idx="103">
                  <c:v>919.38910581355924</c:v>
                </c:pt>
                <c:pt idx="104">
                  <c:v>938.55454012091661</c:v>
                </c:pt>
                <c:pt idx="105">
                  <c:v>819.81441333595774</c:v>
                </c:pt>
                <c:pt idx="106">
                  <c:v>838.7098467103757</c:v>
                </c:pt>
                <c:pt idx="107">
                  <c:v>857.59672705337914</c:v>
                </c:pt>
                <c:pt idx="108">
                  <c:v>876.47526903063078</c:v>
                </c:pt>
                <c:pt idx="109">
                  <c:v>895.34567731790605</c:v>
                </c:pt>
                <c:pt idx="110">
                  <c:v>914.20814727097741</c:v>
                </c:pt>
                <c:pt idx="111">
                  <c:v>933.06286553740983</c:v>
                </c:pt>
                <c:pt idx="112">
                  <c:v>951.91001061639997</c:v>
                </c:pt>
                <c:pt idx="113">
                  <c:v>970.7497533720333</c:v>
                </c:pt>
                <c:pt idx="114">
                  <c:v>989.58225750468102</c:v>
                </c:pt>
                <c:pt idx="115">
                  <c:v>880.58378314934464</c:v>
                </c:pt>
                <c:pt idx="116">
                  <c:v>899.63983661165219</c:v>
                </c:pt>
                <c:pt idx="117">
                  <c:v>918.68783732534121</c:v>
                </c:pt>
                <c:pt idx="118">
                  <c:v>937.72797555507793</c:v>
                </c:pt>
                <c:pt idx="119">
                  <c:v>956.76043321942109</c:v>
                </c:pt>
                <c:pt idx="120">
                  <c:v>975.78538441900582</c:v>
                </c:pt>
                <c:pt idx="121">
                  <c:v>994.80299592144968</c:v>
                </c:pt>
                <c:pt idx="122">
                  <c:v>1013.8134276073032</c:v>
                </c:pt>
                <c:pt idx="123">
                  <c:v>1032.8168328808658</c:v>
                </c:pt>
                <c:pt idx="124">
                  <c:v>1051.813359049235</c:v>
                </c:pt>
                <c:pt idx="125">
                  <c:v>951.39640779236004</c:v>
                </c:pt>
                <c:pt idx="126">
                  <c:v>970.78398006523605</c:v>
                </c:pt>
                <c:pt idx="127">
                  <c:v>990.16388696885031</c:v>
                </c:pt>
                <c:pt idx="128">
                  <c:v>1009.5362994533684</c:v>
                </c:pt>
                <c:pt idx="129">
                  <c:v>1028.9013813826498</c:v>
                </c:pt>
                <c:pt idx="130">
                  <c:v>1048.2592899585013</c:v>
                </c:pt>
                <c:pt idx="131">
                  <c:v>1067.6101761120144</c:v>
                </c:pt>
                <c:pt idx="132">
                  <c:v>1086.9541848650949</c:v>
                </c:pt>
                <c:pt idx="133">
                  <c:v>1106.2914556649628</c:v>
                </c:pt>
                <c:pt idx="134">
                  <c:v>1125.6221226940827</c:v>
                </c:pt>
                <c:pt idx="135">
                  <c:v>1019.9799828042309</c:v>
                </c:pt>
                <c:pt idx="136">
                  <c:v>1039.4915718307705</c:v>
                </c:pt>
                <c:pt idx="137">
                  <c:v>1058.9959602156316</c:v>
                </c:pt>
                <c:pt idx="138">
                  <c:v>1078.4932990600203</c:v>
                </c:pt>
                <c:pt idx="139">
                  <c:v>1097.9837335647856</c:v>
                </c:pt>
                <c:pt idx="140">
                  <c:v>1117.4674033635574</c:v>
                </c:pt>
                <c:pt idx="141">
                  <c:v>1136.9444428314853</c:v>
                </c:pt>
                <c:pt idx="142">
                  <c:v>1156.4149813717493</c:v>
                </c:pt>
                <c:pt idx="143">
                  <c:v>1175.8791436818117</c:v>
                </c:pt>
                <c:pt idx="144">
                  <c:v>1195.3370500011472</c:v>
                </c:pt>
                <c:pt idx="145">
                  <c:v>1087.8557531003703</c:v>
                </c:pt>
                <c:pt idx="146">
                  <c:v>1107.7867158748838</c:v>
                </c:pt>
                <c:pt idx="147">
                  <c:v>1127.7106736307117</c:v>
                </c:pt>
                <c:pt idx="148">
                  <c:v>1147.6277673640363</c:v>
                </c:pt>
                <c:pt idx="149">
                  <c:v>1167.5381327860473</c:v>
                </c:pt>
                <c:pt idx="150">
                  <c:v>1187.4419006095786</c:v>
                </c:pt>
                <c:pt idx="151">
                  <c:v>1207.3391968155609</c:v>
                </c:pt>
                <c:pt idx="152">
                  <c:v>1227.2301429010301</c:v>
                </c:pt>
                <c:pt idx="153">
                  <c:v>1247.1148561102434</c:v>
                </c:pt>
                <c:pt idx="154">
                  <c:v>1266.9934496503233</c:v>
                </c:pt>
                <c:pt idx="155">
                  <c:v>1161.9586259528271</c:v>
                </c:pt>
                <c:pt idx="156">
                  <c:v>1182.1824481869596</c:v>
                </c:pt>
                <c:pt idx="157">
                  <c:v>1202.3995562798411</c:v>
                </c:pt>
                <c:pt idx="158">
                  <c:v>1222.6100788324079</c:v>
                </c:pt>
                <c:pt idx="159">
                  <c:v>1242.8141398545961</c:v>
                </c:pt>
                <c:pt idx="160">
                  <c:v>1263.0118590026862</c:v>
                </c:pt>
                <c:pt idx="161">
                  <c:v>1283.2033518007074</c:v>
                </c:pt>
                <c:pt idx="162">
                  <c:v>1303.3887298472023</c:v>
                </c:pt>
                <c:pt idx="163">
                  <c:v>1323.5681010085434</c:v>
                </c:pt>
                <c:pt idx="164">
                  <c:v>1343.7415695998716</c:v>
                </c:pt>
                <c:pt idx="165">
                  <c:v>1228.9109086551341</c:v>
                </c:pt>
                <c:pt idx="166">
                  <c:v>1249.2991651028776</c:v>
                </c:pt>
                <c:pt idx="167">
                  <c:v>1269.6810004406459</c:v>
                </c:pt>
                <c:pt idx="168">
                  <c:v>1290.0565320803951</c:v>
                </c:pt>
                <c:pt idx="169">
                  <c:v>1310.4258734295238</c:v>
                </c:pt>
                <c:pt idx="170">
                  <c:v>1330.7891340888102</c:v>
                </c:pt>
                <c:pt idx="171">
                  <c:v>1351.1464200376247</c:v>
                </c:pt>
                <c:pt idx="172">
                  <c:v>1371.497833807427</c:v>
                </c:pt>
                <c:pt idx="173">
                  <c:v>1391.8434746444457</c:v>
                </c:pt>
                <c:pt idx="174">
                  <c:v>1412.1834386623705</c:v>
                </c:pt>
                <c:pt idx="175">
                  <c:v>918.63986743018438</c:v>
                </c:pt>
                <c:pt idx="176">
                  <c:v>913.45425542817964</c:v>
                </c:pt>
                <c:pt idx="177">
                  <c:v>908.26805676486958</c:v>
                </c:pt>
                <c:pt idx="178">
                  <c:v>642.54225340285336</c:v>
                </c:pt>
                <c:pt idx="179">
                  <c:v>640.86255076052453</c:v>
                </c:pt>
                <c:pt idx="180">
                  <c:v>639.18275719466931</c:v>
                </c:pt>
                <c:pt idx="181">
                  <c:v>457.92471694363616</c:v>
                </c:pt>
                <c:pt idx="182">
                  <c:v>456.09395059528691</c:v>
                </c:pt>
                <c:pt idx="183">
                  <c:v>454.26302720294365</c:v>
                </c:pt>
                <c:pt idx="184">
                  <c:v>54.453502594312759</c:v>
                </c:pt>
                <c:pt idx="185">
                  <c:v>54.453502594312759</c:v>
                </c:pt>
                <c:pt idx="186">
                  <c:v>54.453502594312759</c:v>
                </c:pt>
                <c:pt idx="187">
                  <c:v>54.453502594312759</c:v>
                </c:pt>
                <c:pt idx="188">
                  <c:v>54.453502594312759</c:v>
                </c:pt>
                <c:pt idx="189">
                  <c:v>54.453502594312759</c:v>
                </c:pt>
                <c:pt idx="190">
                  <c:v>54.453502594312759</c:v>
                </c:pt>
                <c:pt idx="191">
                  <c:v>54.453502594312759</c:v>
                </c:pt>
                <c:pt idx="192">
                  <c:v>54.453502594312759</c:v>
                </c:pt>
                <c:pt idx="193">
                  <c:v>54.453502594312759</c:v>
                </c:pt>
                <c:pt idx="194">
                  <c:v>54.453502594312759</c:v>
                </c:pt>
                <c:pt idx="195">
                  <c:v>54.453502594312759</c:v>
                </c:pt>
                <c:pt idx="196">
                  <c:v>54.453502594312759</c:v>
                </c:pt>
                <c:pt idx="197">
                  <c:v>54.453502594312759</c:v>
                </c:pt>
                <c:pt idx="198">
                  <c:v>54.453502594312759</c:v>
                </c:pt>
                <c:pt idx="199">
                  <c:v>54.453502594312759</c:v>
                </c:pt>
                <c:pt idx="200">
                  <c:v>54.453502594312759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5" x14ac:dyDescent="0.35"/>
  <cols>
    <col min="1" max="1" width="6.6328125" customWidth="1"/>
    <col min="2" max="13" width="15.81640625" customWidth="1"/>
  </cols>
  <sheetData>
    <row r="12" spans="2:13" ht="15" customHeight="1" x14ac:dyDescent="0.35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5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5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5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5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5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5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5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5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5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5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5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5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5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5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5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5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5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Normal="100" workbookViewId="0">
      <selection activeCell="E11" sqref="E11"/>
    </sheetView>
  </sheetViews>
  <sheetFormatPr baseColWidth="10" defaultColWidth="11.453125" defaultRowHeight="14.5" x14ac:dyDescent="0.35"/>
  <cols>
    <col min="1" max="1" width="13.6328125" style="23" customWidth="1"/>
    <col min="2" max="2" width="36.08984375" style="23" customWidth="1"/>
    <col min="3" max="3" width="14.81640625" style="23" bestFit="1" customWidth="1"/>
    <col min="4" max="4" width="16.453125" style="23" customWidth="1"/>
    <col min="5" max="5" width="23.36328125" style="23" customWidth="1"/>
    <col min="6" max="6" width="28.81640625" style="23" bestFit="1" customWidth="1"/>
    <col min="7" max="8" width="14.63281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67" t="s">
        <v>190</v>
      </c>
      <c r="D1" s="267"/>
      <c r="E1" s="26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77" t="s">
        <v>231</v>
      </c>
      <c r="B5" s="277"/>
      <c r="C5" s="24">
        <v>10.94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263" t="s">
        <v>36</v>
      </c>
      <c r="C9" s="264">
        <v>0.96474661630468994</v>
      </c>
      <c r="D9" s="33">
        <f t="shared" ref="D9:D18" si="0">C9*$C$5</f>
        <v>10.554327982373307</v>
      </c>
      <c r="E9" s="265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263" t="s">
        <v>10</v>
      </c>
      <c r="C10" s="264">
        <v>3.5253383695310045E-2</v>
      </c>
      <c r="D10" s="33">
        <f t="shared" si="0"/>
        <v>0.3856720176266919</v>
      </c>
      <c r="E10" s="265">
        <v>183</v>
      </c>
      <c r="F10" s="35" t="str">
        <f t="array" ref="F10">IF(E10="","",IF(INDEX(A:A,MAX(IF(ISNUMBER($A$62:$A$81),ROW($A$62:$A$81),"")))&lt;&gt;E10,"Corrigez : révolution incorrecte","OK"))</f>
        <v>OK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263"/>
      <c r="C11" s="264"/>
      <c r="D11" s="33">
        <f t="shared" si="0"/>
        <v>0</v>
      </c>
      <c r="E11" s="265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263"/>
      <c r="C12" s="264"/>
      <c r="D12" s="33">
        <f t="shared" si="0"/>
        <v>0</v>
      </c>
      <c r="E12" s="265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7"/>
      <c r="B19" s="36" t="s">
        <v>175</v>
      </c>
      <c r="C19" s="37">
        <f>SUM(C9:C18)</f>
        <v>1</v>
      </c>
      <c r="D19" s="38">
        <f>SUM(D9:D18)</f>
        <v>10.94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4" t="s">
        <v>185</v>
      </c>
      <c r="C34" s="268" t="s">
        <v>186</v>
      </c>
      <c r="D34" s="268"/>
      <c r="E34" s="269" t="s">
        <v>187</v>
      </c>
      <c r="F34" s="270"/>
      <c r="G34" s="270"/>
      <c r="H34" s="271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259">
        <v>11</v>
      </c>
      <c r="B36" s="259">
        <v>83</v>
      </c>
      <c r="C36" s="259"/>
      <c r="D36" s="259"/>
      <c r="E36" s="260"/>
      <c r="F36" s="260"/>
      <c r="G36" s="260"/>
      <c r="H36" s="260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259">
        <v>12</v>
      </c>
      <c r="B37" s="259">
        <v>106</v>
      </c>
      <c r="C37" s="259">
        <v>1</v>
      </c>
      <c r="D37" s="259">
        <v>34</v>
      </c>
      <c r="E37" s="260"/>
      <c r="F37" s="260"/>
      <c r="G37" s="260">
        <v>1</v>
      </c>
      <c r="H37" s="260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259">
        <v>13</v>
      </c>
      <c r="B38" s="259">
        <v>89</v>
      </c>
      <c r="C38" s="259"/>
      <c r="D38" s="259"/>
      <c r="E38" s="260"/>
      <c r="F38" s="260"/>
      <c r="G38" s="260"/>
      <c r="H38" s="260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259">
        <v>14</v>
      </c>
      <c r="B39" s="259">
        <v>110</v>
      </c>
      <c r="C39" s="259"/>
      <c r="D39" s="259"/>
      <c r="E39" s="260"/>
      <c r="F39" s="260"/>
      <c r="G39" s="260"/>
      <c r="H39" s="260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259">
        <v>15</v>
      </c>
      <c r="B40" s="259">
        <v>131</v>
      </c>
      <c r="C40" s="259"/>
      <c r="D40" s="259"/>
      <c r="E40" s="260"/>
      <c r="F40" s="260"/>
      <c r="G40" s="260"/>
      <c r="H40" s="260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259">
        <v>16</v>
      </c>
      <c r="B41" s="259">
        <v>153</v>
      </c>
      <c r="C41" s="259"/>
      <c r="D41" s="259"/>
      <c r="E41" s="260"/>
      <c r="F41" s="260"/>
      <c r="G41" s="260"/>
      <c r="H41" s="260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259">
        <v>17</v>
      </c>
      <c r="B42" s="259">
        <v>176</v>
      </c>
      <c r="C42" s="259">
        <v>2</v>
      </c>
      <c r="D42" s="259">
        <v>43</v>
      </c>
      <c r="E42" s="260">
        <v>0.25</v>
      </c>
      <c r="F42" s="260">
        <v>0.75</v>
      </c>
      <c r="G42" s="260"/>
      <c r="H42" s="260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259">
        <v>18</v>
      </c>
      <c r="B43" s="259">
        <v>151</v>
      </c>
      <c r="C43" s="259"/>
      <c r="D43" s="259"/>
      <c r="E43" s="260"/>
      <c r="F43" s="260"/>
      <c r="G43" s="260"/>
      <c r="H43" s="260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259">
        <v>19</v>
      </c>
      <c r="B44" s="259">
        <v>171</v>
      </c>
      <c r="C44" s="259"/>
      <c r="D44" s="259"/>
      <c r="E44" s="260"/>
      <c r="F44" s="260"/>
      <c r="G44" s="260"/>
      <c r="H44" s="260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259">
        <v>20</v>
      </c>
      <c r="B45" s="261">
        <v>192</v>
      </c>
      <c r="C45" s="259"/>
      <c r="D45" s="261"/>
      <c r="E45" s="260"/>
      <c r="F45" s="260"/>
      <c r="G45" s="260"/>
      <c r="H45" s="260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259">
        <v>21</v>
      </c>
      <c r="B46" s="262">
        <v>212</v>
      </c>
      <c r="C46" s="259"/>
      <c r="D46" s="262"/>
      <c r="E46" s="260"/>
      <c r="F46" s="260"/>
      <c r="G46" s="260"/>
      <c r="H46" s="260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259">
        <v>22</v>
      </c>
      <c r="B47" s="261">
        <v>232</v>
      </c>
      <c r="C47" s="259">
        <v>3</v>
      </c>
      <c r="D47" s="261">
        <v>56</v>
      </c>
      <c r="E47" s="260">
        <v>0.6</v>
      </c>
      <c r="F47" s="260">
        <v>0.4</v>
      </c>
      <c r="G47" s="260"/>
      <c r="H47" s="260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259">
        <v>23</v>
      </c>
      <c r="B48" s="261">
        <v>192</v>
      </c>
      <c r="C48" s="259"/>
      <c r="D48" s="261"/>
      <c r="E48" s="260"/>
      <c r="F48" s="260"/>
      <c r="G48" s="260"/>
      <c r="H48" s="260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259">
        <v>24</v>
      </c>
      <c r="B49" s="261">
        <v>209</v>
      </c>
      <c r="C49" s="259"/>
      <c r="D49" s="261"/>
      <c r="E49" s="260"/>
      <c r="F49" s="260"/>
      <c r="G49" s="260"/>
      <c r="H49" s="260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261">
        <v>25</v>
      </c>
      <c r="B50" s="261">
        <v>226</v>
      </c>
      <c r="C50" s="261"/>
      <c r="D50" s="261"/>
      <c r="E50" s="260"/>
      <c r="F50" s="260"/>
      <c r="G50" s="260"/>
      <c r="H50" s="260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261">
        <v>26</v>
      </c>
      <c r="B51" s="261">
        <v>244</v>
      </c>
      <c r="C51" s="261"/>
      <c r="D51" s="261"/>
      <c r="E51" s="260"/>
      <c r="F51" s="260"/>
      <c r="G51" s="260"/>
      <c r="H51" s="260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261">
        <v>27</v>
      </c>
      <c r="B52" s="261">
        <v>261</v>
      </c>
      <c r="C52" s="261"/>
      <c r="D52" s="261"/>
      <c r="E52" s="260"/>
      <c r="F52" s="260"/>
      <c r="G52" s="260"/>
      <c r="H52" s="260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261">
        <v>28</v>
      </c>
      <c r="B53" s="261">
        <v>277</v>
      </c>
      <c r="C53" s="261"/>
      <c r="D53" s="261"/>
      <c r="E53" s="260"/>
      <c r="F53" s="260"/>
      <c r="G53" s="260"/>
      <c r="H53" s="260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261">
        <v>29</v>
      </c>
      <c r="B54" s="261">
        <v>293</v>
      </c>
      <c r="C54" s="261"/>
      <c r="D54" s="261"/>
      <c r="E54" s="260"/>
      <c r="F54" s="260"/>
      <c r="G54" s="260"/>
      <c r="H54" s="260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261">
        <v>30</v>
      </c>
      <c r="B55" s="261">
        <v>309</v>
      </c>
      <c r="C55" s="261">
        <v>4</v>
      </c>
      <c r="D55" s="261">
        <v>309</v>
      </c>
      <c r="E55" s="260">
        <v>1</v>
      </c>
      <c r="F55" s="260"/>
      <c r="G55" s="260"/>
      <c r="H55" s="260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>Chêne-liège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4" t="s">
        <v>185</v>
      </c>
      <c r="C60" s="268" t="s">
        <v>186</v>
      </c>
      <c r="D60" s="268"/>
      <c r="E60" s="269" t="s">
        <v>187</v>
      </c>
      <c r="F60" s="270"/>
      <c r="G60" s="270"/>
      <c r="H60" s="271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261">
        <v>30</v>
      </c>
      <c r="B62" s="261">
        <v>75.346153846153854</v>
      </c>
      <c r="C62" s="261"/>
      <c r="D62" s="261"/>
      <c r="E62" s="260"/>
      <c r="F62" s="260"/>
      <c r="G62" s="260"/>
      <c r="H62" s="260"/>
      <c r="I62" s="53">
        <f>IFERROR(B62/A62,"")</f>
        <v>2.5115384615384619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261">
        <v>42</v>
      </c>
      <c r="B63" s="261">
        <v>171.96</v>
      </c>
      <c r="C63" s="261">
        <v>1</v>
      </c>
      <c r="D63" s="261">
        <v>43.21</v>
      </c>
      <c r="E63" s="260">
        <v>1</v>
      </c>
      <c r="F63" s="260"/>
      <c r="G63" s="260"/>
      <c r="H63" s="260"/>
      <c r="I63" s="49">
        <f>IF(A63&lt;&gt;0,(B63-(B62-D62))/(A63-A62),"")</f>
        <v>8.0511538461538468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261">
        <v>50</v>
      </c>
      <c r="B64" s="261">
        <v>208.33</v>
      </c>
      <c r="C64" s="261">
        <v>2</v>
      </c>
      <c r="D64" s="261">
        <v>35.58</v>
      </c>
      <c r="E64" s="260">
        <v>1</v>
      </c>
      <c r="F64" s="260"/>
      <c r="G64" s="260"/>
      <c r="H64" s="260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261">
        <v>58</v>
      </c>
      <c r="B65" s="261">
        <v>253.7</v>
      </c>
      <c r="C65" s="261">
        <v>3</v>
      </c>
      <c r="D65" s="261">
        <v>44.93</v>
      </c>
      <c r="E65" s="260">
        <v>1</v>
      </c>
      <c r="F65" s="260"/>
      <c r="G65" s="260"/>
      <c r="H65" s="260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261">
        <v>66</v>
      </c>
      <c r="B66" s="261">
        <v>286.77</v>
      </c>
      <c r="C66" s="261">
        <v>4</v>
      </c>
      <c r="D66" s="261">
        <v>49.91</v>
      </c>
      <c r="E66" s="260">
        <v>1</v>
      </c>
      <c r="F66" s="260"/>
      <c r="G66" s="260"/>
      <c r="H66" s="260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261">
        <v>74</v>
      </c>
      <c r="B67" s="261">
        <v>310.95999999999998</v>
      </c>
      <c r="C67" s="261">
        <v>5</v>
      </c>
      <c r="D67" s="261">
        <v>47.4</v>
      </c>
      <c r="E67" s="260">
        <v>1</v>
      </c>
      <c r="F67" s="260"/>
      <c r="G67" s="260"/>
      <c r="H67" s="260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261">
        <v>84</v>
      </c>
      <c r="B68" s="261">
        <v>355.09</v>
      </c>
      <c r="C68" s="261">
        <v>6</v>
      </c>
      <c r="D68" s="261">
        <v>61.47</v>
      </c>
      <c r="E68" s="260">
        <v>1</v>
      </c>
      <c r="F68" s="260"/>
      <c r="G68" s="260"/>
      <c r="H68" s="260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261">
        <v>94</v>
      </c>
      <c r="B69" s="261">
        <v>380.13</v>
      </c>
      <c r="C69" s="261">
        <v>7</v>
      </c>
      <c r="D69" s="261">
        <v>61.85</v>
      </c>
      <c r="E69" s="260">
        <v>1</v>
      </c>
      <c r="F69" s="260"/>
      <c r="G69" s="260"/>
      <c r="H69" s="260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261">
        <v>104</v>
      </c>
      <c r="B70" s="261">
        <v>402.2</v>
      </c>
      <c r="C70" s="261">
        <v>8</v>
      </c>
      <c r="D70" s="261">
        <v>60.19</v>
      </c>
      <c r="E70" s="260">
        <v>1</v>
      </c>
      <c r="F70" s="260"/>
      <c r="G70" s="260"/>
      <c r="H70" s="260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261">
        <v>114</v>
      </c>
      <c r="B71" s="261">
        <v>424.56</v>
      </c>
      <c r="C71" s="261">
        <v>9</v>
      </c>
      <c r="D71" s="261">
        <v>56.07</v>
      </c>
      <c r="E71" s="260">
        <v>1</v>
      </c>
      <c r="F71" s="260"/>
      <c r="G71" s="260"/>
      <c r="H71" s="260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261">
        <v>124</v>
      </c>
      <c r="B72" s="261">
        <v>451.86</v>
      </c>
      <c r="C72" s="261">
        <v>10</v>
      </c>
      <c r="D72" s="261">
        <v>52.53</v>
      </c>
      <c r="E72" s="260">
        <v>1</v>
      </c>
      <c r="F72" s="260"/>
      <c r="G72" s="260"/>
      <c r="H72" s="260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261">
        <v>134</v>
      </c>
      <c r="B73" s="261">
        <v>484.28</v>
      </c>
      <c r="C73" s="261">
        <v>11</v>
      </c>
      <c r="D73" s="261">
        <v>54.95</v>
      </c>
      <c r="E73" s="260">
        <v>1</v>
      </c>
      <c r="F73" s="260"/>
      <c r="G73" s="260"/>
      <c r="H73" s="260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261">
        <v>144</v>
      </c>
      <c r="B74" s="261">
        <v>514.94000000000005</v>
      </c>
      <c r="C74" s="261">
        <v>12</v>
      </c>
      <c r="D74" s="261">
        <v>56.01</v>
      </c>
      <c r="E74" s="260">
        <v>1</v>
      </c>
      <c r="F74" s="260"/>
      <c r="G74" s="260"/>
      <c r="H74" s="260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261">
        <v>154</v>
      </c>
      <c r="B75" s="261">
        <v>546.49</v>
      </c>
      <c r="C75" s="261">
        <v>13</v>
      </c>
      <c r="D75" s="261">
        <v>55.13</v>
      </c>
      <c r="E75" s="260">
        <v>1</v>
      </c>
      <c r="F75" s="260"/>
      <c r="G75" s="260"/>
      <c r="H75" s="260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261">
        <v>164</v>
      </c>
      <c r="B76" s="261">
        <v>580.32000000000005</v>
      </c>
      <c r="C76" s="261">
        <v>14</v>
      </c>
      <c r="D76" s="261">
        <v>59.58</v>
      </c>
      <c r="E76" s="260">
        <v>1</v>
      </c>
      <c r="F76" s="260"/>
      <c r="G76" s="260"/>
      <c r="H76" s="260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4" t="s">
        <v>185</v>
      </c>
      <c r="C86" s="268" t="s">
        <v>186</v>
      </c>
      <c r="D86" s="268"/>
      <c r="E86" s="269" t="s">
        <v>187</v>
      </c>
      <c r="F86" s="270"/>
      <c r="G86" s="270"/>
      <c r="H86" s="271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261"/>
      <c r="B88" s="261"/>
      <c r="C88" s="261"/>
      <c r="D88" s="261"/>
      <c r="E88" s="260"/>
      <c r="F88" s="260"/>
      <c r="G88" s="260"/>
      <c r="H88" s="260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261"/>
      <c r="B89" s="261"/>
      <c r="C89" s="261"/>
      <c r="D89" s="261"/>
      <c r="E89" s="260"/>
      <c r="F89" s="260"/>
      <c r="G89" s="260"/>
      <c r="H89" s="260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261"/>
      <c r="B90" s="261"/>
      <c r="C90" s="261"/>
      <c r="D90" s="261"/>
      <c r="E90" s="260"/>
      <c r="F90" s="260"/>
      <c r="G90" s="260"/>
      <c r="H90" s="260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261"/>
      <c r="B91" s="261"/>
      <c r="C91" s="261"/>
      <c r="D91" s="261"/>
      <c r="E91" s="260"/>
      <c r="F91" s="260"/>
      <c r="G91" s="260"/>
      <c r="H91" s="260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261"/>
      <c r="B92" s="261"/>
      <c r="C92" s="261"/>
      <c r="D92" s="261"/>
      <c r="E92" s="260"/>
      <c r="F92" s="260"/>
      <c r="G92" s="260"/>
      <c r="H92" s="260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261"/>
      <c r="B93" s="261"/>
      <c r="C93" s="261"/>
      <c r="D93" s="261"/>
      <c r="E93" s="260"/>
      <c r="F93" s="260"/>
      <c r="G93" s="260"/>
      <c r="H93" s="260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261"/>
      <c r="B94" s="261"/>
      <c r="C94" s="261"/>
      <c r="D94" s="261"/>
      <c r="E94" s="260"/>
      <c r="F94" s="260"/>
      <c r="G94" s="260"/>
      <c r="H94" s="260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261"/>
      <c r="B95" s="261"/>
      <c r="C95" s="261"/>
      <c r="D95" s="261"/>
      <c r="E95" s="260"/>
      <c r="F95" s="260"/>
      <c r="G95" s="260"/>
      <c r="H95" s="260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261"/>
      <c r="B96" s="261"/>
      <c r="C96" s="261"/>
      <c r="D96" s="261"/>
      <c r="E96" s="260"/>
      <c r="F96" s="260"/>
      <c r="G96" s="260"/>
      <c r="H96" s="260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261"/>
      <c r="B97" s="261"/>
      <c r="C97" s="261"/>
      <c r="D97" s="261"/>
      <c r="E97" s="260"/>
      <c r="F97" s="260"/>
      <c r="G97" s="260"/>
      <c r="H97" s="260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261"/>
      <c r="B98" s="261"/>
      <c r="C98" s="261"/>
      <c r="D98" s="261"/>
      <c r="E98" s="260"/>
      <c r="F98" s="260"/>
      <c r="G98" s="260"/>
      <c r="H98" s="260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261"/>
      <c r="B99" s="261"/>
      <c r="C99" s="261"/>
      <c r="D99" s="261"/>
      <c r="E99" s="260"/>
      <c r="F99" s="260"/>
      <c r="G99" s="260"/>
      <c r="H99" s="260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261"/>
      <c r="B100" s="261"/>
      <c r="C100" s="261"/>
      <c r="D100" s="261"/>
      <c r="E100" s="260"/>
      <c r="F100" s="260"/>
      <c r="G100" s="260"/>
      <c r="H100" s="260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261"/>
      <c r="B101" s="261"/>
      <c r="C101" s="261"/>
      <c r="D101" s="261"/>
      <c r="E101" s="260"/>
      <c r="F101" s="260"/>
      <c r="G101" s="260"/>
      <c r="H101" s="260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261"/>
      <c r="B102" s="261"/>
      <c r="C102" s="261"/>
      <c r="D102" s="261"/>
      <c r="E102" s="260"/>
      <c r="F102" s="260"/>
      <c r="G102" s="260"/>
      <c r="H102" s="260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4" t="s">
        <v>185</v>
      </c>
      <c r="C112" s="268" t="s">
        <v>186</v>
      </c>
      <c r="D112" s="268"/>
      <c r="E112" s="269" t="s">
        <v>187</v>
      </c>
      <c r="F112" s="270"/>
      <c r="G112" s="270"/>
      <c r="H112" s="271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261"/>
      <c r="B114" s="261"/>
      <c r="C114" s="261"/>
      <c r="D114" s="261"/>
      <c r="E114" s="260"/>
      <c r="F114" s="260"/>
      <c r="G114" s="260"/>
      <c r="H114" s="260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261"/>
      <c r="B115" s="261"/>
      <c r="C115" s="261"/>
      <c r="D115" s="261"/>
      <c r="E115" s="260"/>
      <c r="F115" s="260"/>
      <c r="G115" s="260"/>
      <c r="H115" s="260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261"/>
      <c r="B116" s="261"/>
      <c r="C116" s="261"/>
      <c r="D116" s="261"/>
      <c r="E116" s="260"/>
      <c r="F116" s="260"/>
      <c r="G116" s="260"/>
      <c r="H116" s="260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261"/>
      <c r="B117" s="261"/>
      <c r="C117" s="261"/>
      <c r="D117" s="261"/>
      <c r="E117" s="260"/>
      <c r="F117" s="260"/>
      <c r="G117" s="260"/>
      <c r="H117" s="260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261"/>
      <c r="B118" s="261"/>
      <c r="C118" s="261"/>
      <c r="D118" s="261"/>
      <c r="E118" s="260"/>
      <c r="F118" s="260"/>
      <c r="G118" s="260"/>
      <c r="H118" s="260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261"/>
      <c r="B119" s="261"/>
      <c r="C119" s="261"/>
      <c r="D119" s="261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261"/>
      <c r="B120" s="261"/>
      <c r="C120" s="261"/>
      <c r="D120" s="261"/>
      <c r="E120" s="260"/>
      <c r="F120" s="260"/>
      <c r="G120" s="260"/>
      <c r="H120" s="260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261"/>
      <c r="B121" s="261"/>
      <c r="C121" s="261"/>
      <c r="D121" s="261"/>
      <c r="E121" s="260"/>
      <c r="F121" s="260"/>
      <c r="G121" s="260"/>
      <c r="H121" s="260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261"/>
      <c r="B122" s="261"/>
      <c r="C122" s="261"/>
      <c r="D122" s="261"/>
      <c r="E122" s="260"/>
      <c r="F122" s="260"/>
      <c r="G122" s="260"/>
      <c r="H122" s="260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261"/>
      <c r="B123" s="261"/>
      <c r="C123" s="261"/>
      <c r="D123" s="261"/>
      <c r="E123" s="260"/>
      <c r="F123" s="260"/>
      <c r="G123" s="260"/>
      <c r="H123" s="260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261"/>
      <c r="B124" s="261"/>
      <c r="C124" s="261"/>
      <c r="D124" s="261"/>
      <c r="E124" s="260"/>
      <c r="F124" s="260"/>
      <c r="G124" s="260"/>
      <c r="H124" s="260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261"/>
      <c r="B125" s="261"/>
      <c r="C125" s="261"/>
      <c r="D125" s="261"/>
      <c r="E125" s="260"/>
      <c r="F125" s="260"/>
      <c r="G125" s="260"/>
      <c r="H125" s="260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261"/>
      <c r="B126" s="261"/>
      <c r="C126" s="261"/>
      <c r="D126" s="261"/>
      <c r="E126" s="260"/>
      <c r="F126" s="260"/>
      <c r="G126" s="260"/>
      <c r="H126" s="260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261"/>
      <c r="B127" s="261"/>
      <c r="C127" s="261"/>
      <c r="D127" s="261"/>
      <c r="E127" s="260"/>
      <c r="F127" s="260"/>
      <c r="G127" s="260"/>
      <c r="H127" s="260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261"/>
      <c r="B128" s="261"/>
      <c r="C128" s="261"/>
      <c r="D128" s="261"/>
      <c r="E128" s="260"/>
      <c r="F128" s="260"/>
      <c r="G128" s="260"/>
      <c r="H128" s="260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261"/>
      <c r="B129" s="261"/>
      <c r="C129" s="261"/>
      <c r="D129" s="261"/>
      <c r="E129" s="260"/>
      <c r="F129" s="260"/>
      <c r="G129" s="260"/>
      <c r="H129" s="260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261"/>
      <c r="B130" s="261"/>
      <c r="C130" s="261"/>
      <c r="D130" s="261"/>
      <c r="E130" s="260"/>
      <c r="F130" s="260"/>
      <c r="G130" s="260"/>
      <c r="H130" s="260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4" t="s">
        <v>185</v>
      </c>
      <c r="C138" s="268" t="s">
        <v>186</v>
      </c>
      <c r="D138" s="268"/>
      <c r="E138" s="269" t="s">
        <v>187</v>
      </c>
      <c r="F138" s="270"/>
      <c r="G138" s="270"/>
      <c r="H138" s="271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4" t="s">
        <v>185</v>
      </c>
      <c r="C164" s="268" t="s">
        <v>186</v>
      </c>
      <c r="D164" s="268"/>
      <c r="E164" s="269" t="s">
        <v>187</v>
      </c>
      <c r="F164" s="270"/>
      <c r="G164" s="270"/>
      <c r="H164" s="271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4" t="s">
        <v>185</v>
      </c>
      <c r="C190" s="268" t="s">
        <v>186</v>
      </c>
      <c r="D190" s="268"/>
      <c r="E190" s="269" t="s">
        <v>187</v>
      </c>
      <c r="F190" s="270"/>
      <c r="G190" s="270"/>
      <c r="H190" s="271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4" t="s">
        <v>185</v>
      </c>
      <c r="C216" s="268" t="s">
        <v>186</v>
      </c>
      <c r="D216" s="268"/>
      <c r="E216" s="269" t="s">
        <v>187</v>
      </c>
      <c r="F216" s="270"/>
      <c r="G216" s="270"/>
      <c r="H216" s="271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4" t="s">
        <v>185</v>
      </c>
      <c r="C242" s="268" t="s">
        <v>186</v>
      </c>
      <c r="D242" s="268"/>
      <c r="E242" s="269" t="s">
        <v>187</v>
      </c>
      <c r="F242" s="270"/>
      <c r="G242" s="270"/>
      <c r="H242" s="271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4" t="s">
        <v>185</v>
      </c>
      <c r="C268" s="268" t="s">
        <v>186</v>
      </c>
      <c r="D268" s="268"/>
      <c r="E268" s="269" t="s">
        <v>187</v>
      </c>
      <c r="F268" s="270"/>
      <c r="G268" s="270"/>
      <c r="H268" s="271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B1" zoomScale="115" zoomScaleNormal="115" workbookViewId="0">
      <selection activeCell="C23" sqref="C23"/>
    </sheetView>
  </sheetViews>
  <sheetFormatPr baseColWidth="10" defaultColWidth="11.453125" defaultRowHeight="14.5" x14ac:dyDescent="0.35"/>
  <cols>
    <col min="1" max="1" width="5.81640625" style="1" customWidth="1"/>
    <col min="2" max="2" width="14.08984375" style="1" customWidth="1"/>
    <col min="3" max="3" width="62.08984375" style="1" customWidth="1"/>
    <col min="4" max="5" width="4.36328125" style="1" customWidth="1"/>
    <col min="6" max="6" width="14.36328125" style="1" customWidth="1"/>
    <col min="7" max="7" width="73.36328125" style="1" bestFit="1" customWidth="1"/>
    <col min="8" max="10" width="11.453125" style="1"/>
    <col min="11" max="11" width="12.45312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5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5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453125" style="4" customWidth="1"/>
    <col min="6" max="7" width="11.453125" style="4"/>
    <col min="8" max="8" width="10.6328125" style="4" customWidth="1"/>
    <col min="9" max="9" width="9.453125" style="4" customWidth="1"/>
    <col min="10" max="11" width="10.45312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6328125" style="4" bestFit="1" customWidth="1"/>
    <col min="25" max="25" width="14.453125" style="4" bestFit="1" customWidth="1"/>
    <col min="26" max="26" width="12.453125" style="4" bestFit="1" customWidth="1"/>
    <col min="27" max="27" width="9.63281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453125" style="4" bestFit="1" customWidth="1"/>
    <col min="36" max="36" width="9.453125" style="4" bestFit="1" customWidth="1"/>
    <col min="37" max="38" width="10.453125" style="4" bestFit="1" customWidth="1"/>
    <col min="39" max="41" width="10.453125" style="4" customWidth="1"/>
    <col min="42" max="42" width="9" style="4" bestFit="1" customWidth="1"/>
    <col min="43" max="43" width="10.453125" style="4" bestFit="1" customWidth="1"/>
    <col min="44" max="44" width="9.36328125" style="4" bestFit="1" customWidth="1"/>
    <col min="45" max="45" width="11.6328125" style="4" bestFit="1" customWidth="1"/>
    <col min="46" max="46" width="8.453125" style="4" bestFit="1" customWidth="1"/>
    <col min="47" max="47" width="9.453125" style="4" bestFit="1" customWidth="1"/>
    <col min="48" max="48" width="9.63281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453125" style="4" bestFit="1" customWidth="1"/>
    <col min="54" max="54" width="14.36328125" style="4" customWidth="1"/>
    <col min="55" max="55" width="14" style="4" customWidth="1"/>
    <col min="56" max="56" width="10.453125" style="4" bestFit="1" customWidth="1"/>
    <col min="57" max="57" width="9.453125" style="4" bestFit="1" customWidth="1"/>
    <col min="58" max="59" width="10.453125" style="4" bestFit="1" customWidth="1"/>
    <col min="60" max="62" width="10.453125" style="4" customWidth="1"/>
    <col min="63" max="63" width="9" style="4" bestFit="1" customWidth="1"/>
    <col min="64" max="64" width="10.453125" style="4" bestFit="1" customWidth="1"/>
    <col min="65" max="65" width="9.36328125" style="4" bestFit="1" customWidth="1"/>
    <col min="66" max="66" width="11.6328125" style="4" bestFit="1" customWidth="1"/>
    <col min="67" max="67" width="8.453125" style="4" bestFit="1" customWidth="1"/>
    <col min="68" max="68" width="9.453125" style="4" bestFit="1" customWidth="1"/>
    <col min="69" max="69" width="9.63281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453125" style="4" bestFit="1" customWidth="1"/>
    <col min="75" max="75" width="14" style="4" bestFit="1" customWidth="1"/>
    <col min="76" max="76" width="13.81640625" style="4" customWidth="1"/>
    <col min="77" max="77" width="10.453125" style="4" bestFit="1" customWidth="1"/>
    <col min="78" max="78" width="9.453125" style="4" bestFit="1" customWidth="1"/>
    <col min="79" max="80" width="10.453125" style="4" bestFit="1" customWidth="1"/>
    <col min="81" max="83" width="10.453125" style="4" customWidth="1"/>
    <col min="84" max="84" width="11.453125" style="4"/>
    <col min="85" max="85" width="10.453125" style="4" bestFit="1" customWidth="1"/>
    <col min="86" max="86" width="9.36328125" style="4" bestFit="1" customWidth="1"/>
    <col min="87" max="87" width="11.6328125" style="4" bestFit="1" customWidth="1"/>
    <col min="88" max="88" width="8.453125" style="4" bestFit="1" customWidth="1"/>
    <col min="89" max="89" width="9.453125" style="4" bestFit="1" customWidth="1"/>
    <col min="90" max="90" width="9.63281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453125" style="4" bestFit="1" customWidth="1"/>
    <col min="99" max="99" width="9.453125" style="4" bestFit="1" customWidth="1"/>
    <col min="100" max="101" width="10.453125" style="4" bestFit="1" customWidth="1"/>
    <col min="102" max="104" width="10.453125" style="4" customWidth="1"/>
    <col min="105" max="105" width="9" style="4" bestFit="1" customWidth="1"/>
    <col min="106" max="106" width="10.453125" style="4" bestFit="1" customWidth="1"/>
    <col min="107" max="107" width="9.36328125" style="4" bestFit="1" customWidth="1"/>
    <col min="108" max="108" width="11.6328125" style="4" bestFit="1" customWidth="1"/>
    <col min="109" max="109" width="8.453125" style="4" bestFit="1" customWidth="1"/>
    <col min="110" max="110" width="9.453125" style="4" bestFit="1" customWidth="1"/>
    <col min="111" max="111" width="9.63281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453125" style="4" bestFit="1" customWidth="1"/>
    <col min="117" max="117" width="14.36328125" style="4" customWidth="1"/>
    <col min="118" max="118" width="14" style="4" bestFit="1" customWidth="1"/>
    <col min="119" max="119" width="10.453125" style="4" bestFit="1" customWidth="1"/>
    <col min="120" max="120" width="9.453125" style="4" bestFit="1" customWidth="1"/>
    <col min="121" max="122" width="10.453125" style="4" bestFit="1" customWidth="1"/>
    <col min="123" max="125" width="10.453125" style="4" customWidth="1"/>
    <col min="126" max="126" width="9" style="4" bestFit="1" customWidth="1"/>
    <col min="127" max="127" width="10.453125" style="4" bestFit="1" customWidth="1"/>
    <col min="128" max="128" width="9.36328125" style="4" bestFit="1" customWidth="1"/>
    <col min="129" max="129" width="11.6328125" style="4" bestFit="1" customWidth="1"/>
    <col min="130" max="130" width="8.453125" style="4" bestFit="1" customWidth="1"/>
    <col min="131" max="131" width="9.453125" style="4" bestFit="1" customWidth="1"/>
    <col min="132" max="132" width="9.63281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453125" style="4" bestFit="1" customWidth="1"/>
    <col min="138" max="139" width="14" style="4" customWidth="1"/>
    <col min="140" max="140" width="10.453125" style="4" bestFit="1" customWidth="1"/>
    <col min="141" max="141" width="9.453125" style="4" bestFit="1" customWidth="1"/>
    <col min="142" max="143" width="10.453125" style="4" bestFit="1" customWidth="1"/>
    <col min="144" max="146" width="10.453125" style="4" customWidth="1"/>
    <col min="147" max="147" width="9" style="4" bestFit="1" customWidth="1"/>
    <col min="148" max="148" width="10.453125" style="4" bestFit="1" customWidth="1"/>
    <col min="149" max="149" width="9.36328125" style="4" bestFit="1" customWidth="1"/>
    <col min="150" max="150" width="11.6328125" style="4" bestFit="1" customWidth="1"/>
    <col min="151" max="151" width="8.453125" style="4" bestFit="1" customWidth="1"/>
    <col min="152" max="152" width="9.453125" style="4" bestFit="1" customWidth="1"/>
    <col min="153" max="153" width="9.63281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453125" style="4" bestFit="1" customWidth="1"/>
    <col min="162" max="162" width="9.453125" style="4" bestFit="1" customWidth="1"/>
    <col min="163" max="164" width="10.453125" style="4" bestFit="1" customWidth="1"/>
    <col min="165" max="167" width="10.453125" style="4" customWidth="1"/>
    <col min="168" max="168" width="9" style="4" bestFit="1" customWidth="1"/>
    <col min="169" max="169" width="10.453125" style="4" bestFit="1" customWidth="1"/>
    <col min="170" max="170" width="9.36328125" style="4" bestFit="1" customWidth="1"/>
    <col min="171" max="171" width="11.6328125" style="4" bestFit="1" customWidth="1"/>
    <col min="172" max="172" width="8.08984375" style="4" bestFit="1" customWidth="1"/>
    <col min="173" max="173" width="9.453125" style="4" bestFit="1" customWidth="1"/>
    <col min="174" max="174" width="9.63281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453125" style="4" bestFit="1" customWidth="1"/>
    <col min="180" max="181" width="14" style="4" bestFit="1" customWidth="1"/>
    <col min="182" max="182" width="10.453125" style="4" bestFit="1" customWidth="1"/>
    <col min="183" max="183" width="9.453125" style="4" bestFit="1" customWidth="1"/>
    <col min="184" max="185" width="10.453125" style="4" bestFit="1" customWidth="1"/>
    <col min="186" max="188" width="10.453125" style="4" customWidth="1"/>
    <col min="189" max="189" width="9" style="4" bestFit="1" customWidth="1"/>
    <col min="190" max="190" width="10.453125" style="4" bestFit="1" customWidth="1"/>
    <col min="191" max="191" width="9.36328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63281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453125" style="4" bestFit="1" customWidth="1"/>
    <col min="201" max="201" width="14" style="4" customWidth="1"/>
    <col min="202" max="202" width="14.36328125" style="4" customWidth="1"/>
    <col min="203" max="203" width="10.453125" style="4" bestFit="1" customWidth="1"/>
    <col min="204" max="204" width="9.453125" style="4" bestFit="1" customWidth="1"/>
    <col min="205" max="206" width="10.453125" style="4" bestFit="1" customWidth="1"/>
    <col min="207" max="209" width="10.453125" style="4" customWidth="1"/>
    <col min="210" max="210" width="9" style="4" bestFit="1" customWidth="1"/>
    <col min="211" max="211" width="10.453125" style="4" bestFit="1" customWidth="1"/>
    <col min="212" max="212" width="9.36328125" style="4" bestFit="1" customWidth="1"/>
    <col min="213" max="213" width="11.6328125" style="4" bestFit="1" customWidth="1"/>
    <col min="214" max="214" width="8.453125" style="4" bestFit="1" customWidth="1"/>
    <col min="215" max="215" width="9.453125" style="4" bestFit="1" customWidth="1"/>
    <col min="216" max="216" width="9.63281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Chêne-liège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5" thickBot="1" x14ac:dyDescent="0.4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584.62172669166989</v>
      </c>
      <c r="AO3" s="59">
        <f>IF('Données projet'!E10&gt;30,$AM$33-$H$33,LOOKUP('Données projet'!$E$10,$A$3:$A$203,AM3:AM203)-LOOKUP('Données projet'!$E$10,$A$3:$A$203,$H$3:$H$203))</f>
        <v>141.28992520553197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2.5115384615384619</v>
      </c>
      <c r="AI4" s="13">
        <f>IF('Données projet'!$A$62&gt;35,AI3+AH4-AQ3,IF(A4&lt;'Données projet'!$A$62,$AF$205^A4,IF(A4='Données projet'!$A$62,'Données projet'!$B$62,AI3+AH4-AQ3)))</f>
        <v>1.1549646791274306</v>
      </c>
      <c r="AJ4" s="13">
        <f>AI4*VLOOKUP('Données projet'!$B$10,Paramètres!$A$1:$I$89,3,0)*VLOOKUP('Données projet'!$B$10,Paramètres!$A$1:$I$89,5,0)</f>
        <v>1.2612214296071542</v>
      </c>
      <c r="AK4" s="13">
        <f>EXP(-1.0587+0.8836*LN(AJ4)+0.284)</f>
        <v>0.56573271544788584</v>
      </c>
      <c r="AL4" s="20">
        <f t="shared" ref="AL4:AL67" si="4">(AJ4+AK4)*0.475*44/12</f>
        <v>3.1819451359708619</v>
      </c>
      <c r="AM4" s="59">
        <f t="shared" ref="AM4:AM67" si="5">AL4+(AD4+AE4)*44/12</f>
        <v>296.51527846930418</v>
      </c>
      <c r="AN4" s="59">
        <f ca="1">AVERAGE(OFFSET($AM$3,0,0,'Données projet'!$E$10+1,1))-AVERAGE(OFFSET($H$3,0,0,'Données projet'!$E$10+1,1))</f>
        <v>584.62172669166989</v>
      </c>
      <c r="AO4" s="59">
        <f>$AO$3</f>
        <v>141.28992520553197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2.5115384615384619</v>
      </c>
      <c r="AI5" s="13">
        <f>IF('Données projet'!$A$62&gt;35,AI4+AH5-AQ4,IF(A5&lt;'Données projet'!$A$62,$AF$205^A5,IF(A5='Données projet'!$A$62,'Données projet'!$B$62,AI4+AH5-AQ4)))</f>
        <v>1.3339434100319287</v>
      </c>
      <c r="AJ5" s="13">
        <f>AI5*VLOOKUP('Données projet'!$B$10,Paramètres!$A$1:$I$89,3,0)*VLOOKUP('Données projet'!$B$10,Paramètres!$A$1:$I$89,5,0)</f>
        <v>1.4566662037548661</v>
      </c>
      <c r="AK5" s="13">
        <f t="shared" ref="AK5:AK68" si="35">EXP(-1.0587+0.8836*LN(AJ5)+0.284)</f>
        <v>0.64253531148217513</v>
      </c>
      <c r="AL5" s="20">
        <f t="shared" si="4"/>
        <v>3.6561093057045135</v>
      </c>
      <c r="AM5" s="59">
        <f t="shared" si="5"/>
        <v>296.9894426390378</v>
      </c>
      <c r="AN5" s="59">
        <f ca="1">AVERAGE(OFFSET($AM$3,0,0,'Données projet'!$E$10+1,1))-AVERAGE(OFFSET($H$3,0,0,'Données projet'!$E$10+1,1))</f>
        <v>584.62172669166989</v>
      </c>
      <c r="AO5" s="59">
        <f t="shared" ref="AO5:AO68" si="36">$AO$3</f>
        <v>141.28992520553197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2.5115384615384619</v>
      </c>
      <c r="AI6" s="13">
        <f>IF('Données projet'!$A$62&gt;35,AI5+AH6-AQ5,IF(A6&lt;'Données projet'!$A$62,$AF$205^A6,IF(A6='Données projet'!$A$62,'Données projet'!$B$62,AI5+AH6-AQ5)))</f>
        <v>1.5406575225416772</v>
      </c>
      <c r="AJ6" s="13">
        <f>AI6*VLOOKUP('Données projet'!$B$10,Paramètres!$A$1:$I$89,3,0)*VLOOKUP('Données projet'!$B$10,Paramètres!$A$1:$I$89,5,0)</f>
        <v>1.6823980146155115</v>
      </c>
      <c r="AK6" s="13">
        <f t="shared" si="35"/>
        <v>0.72976445453511496</v>
      </c>
      <c r="AL6" s="20">
        <f t="shared" si="4"/>
        <v>4.2011829671040068</v>
      </c>
      <c r="AM6" s="59">
        <f t="shared" si="5"/>
        <v>297.5345163004373</v>
      </c>
      <c r="AN6" s="59">
        <f ca="1">AVERAGE(OFFSET($AM$3,0,0,'Données projet'!$E$10+1,1))-AVERAGE(OFFSET($H$3,0,0,'Données projet'!$E$10+1,1))</f>
        <v>584.62172669166989</v>
      </c>
      <c r="AO6" s="59">
        <f t="shared" si="36"/>
        <v>141.28992520553197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2.5115384615384619</v>
      </c>
      <c r="AI7" s="13">
        <f>IF('Données projet'!$A$62&gt;35,AI6+AH7-AQ6,IF(A7&lt;'Données projet'!$A$62,$AF$205^A7,IF(A7='Données projet'!$A$62,'Données projet'!$B$62,AI6+AH7-AQ6)))</f>
        <v>1.7794050211676105</v>
      </c>
      <c r="AJ7" s="13">
        <f>AI7*VLOOKUP('Données projet'!$B$10,Paramètres!$A$1:$I$89,3,0)*VLOOKUP('Données projet'!$B$10,Paramètres!$A$1:$I$89,5,0)</f>
        <v>1.9431102831150306</v>
      </c>
      <c r="AK7" s="13">
        <f t="shared" si="35"/>
        <v>0.82883562908699027</v>
      </c>
      <c r="AL7" s="20">
        <f t="shared" si="4"/>
        <v>4.8278057970851869</v>
      </c>
      <c r="AM7" s="59">
        <f t="shared" si="5"/>
        <v>298.16113913041852</v>
      </c>
      <c r="AN7" s="59">
        <f ca="1">AVERAGE(OFFSET($AM$3,0,0,'Données projet'!$E$10+1,1))-AVERAGE(OFFSET($H$3,0,0,'Données projet'!$E$10+1,1))</f>
        <v>584.62172669166989</v>
      </c>
      <c r="AO7" s="59">
        <f t="shared" si="36"/>
        <v>141.28992520553197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2.5115384615384619</v>
      </c>
      <c r="AI8" s="13">
        <f>IF('Données projet'!$A$62&gt;35,AI7+AH8-AQ7,IF(A8&lt;'Données projet'!$A$62,$AF$205^A8,IF(A8='Données projet'!$A$62,'Données projet'!$B$62,AI7+AH8-AQ7)))</f>
        <v>2.055149949310588</v>
      </c>
      <c r="AJ8" s="13">
        <f>AI8*VLOOKUP('Données projet'!$B$10,Paramètres!$A$1:$I$89,3,0)*VLOOKUP('Données projet'!$B$10,Paramètres!$A$1:$I$89,5,0)</f>
        <v>2.244223744647162</v>
      </c>
      <c r="AK8" s="13">
        <f t="shared" si="35"/>
        <v>0.94135648259498927</v>
      </c>
      <c r="AL8" s="20">
        <f t="shared" si="4"/>
        <v>5.5482188957800789</v>
      </c>
      <c r="AM8" s="59">
        <f t="shared" si="5"/>
        <v>298.88155222911337</v>
      </c>
      <c r="AN8" s="59">
        <f ca="1">AVERAGE(OFFSET($AM$3,0,0,'Données projet'!$E$10+1,1))-AVERAGE(OFFSET($H$3,0,0,'Données projet'!$E$10+1,1))</f>
        <v>584.62172669166989</v>
      </c>
      <c r="AO8" s="59">
        <f t="shared" si="36"/>
        <v>141.28992520553197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2.5115384615384619</v>
      </c>
      <c r="AI9" s="13">
        <f>IF('Données projet'!$A$62&gt;35,AI8+AH9-AQ8,IF(A9&lt;'Données projet'!$A$62,$AF$205^A9,IF(A9='Données projet'!$A$62,'Données projet'!$B$62,AI8+AH9-AQ8)))</f>
        <v>2.3736256017642585</v>
      </c>
      <c r="AJ9" s="13">
        <f>AI9*VLOOKUP('Données projet'!$B$10,Paramètres!$A$1:$I$89,3,0)*VLOOKUP('Données projet'!$B$10,Paramètres!$A$1:$I$89,5,0)</f>
        <v>2.5919991571265699</v>
      </c>
      <c r="AK9" s="13">
        <f t="shared" si="35"/>
        <v>1.0691529131050475</v>
      </c>
      <c r="AL9" s="20">
        <f t="shared" si="4"/>
        <v>6.3765065223200672</v>
      </c>
      <c r="AM9" s="59">
        <f t="shared" si="5"/>
        <v>299.7098398556534</v>
      </c>
      <c r="AN9" s="59">
        <f ca="1">AVERAGE(OFFSET($AM$3,0,0,'Données projet'!$E$10+1,1))-AVERAGE(OFFSET($H$3,0,0,'Données projet'!$E$10+1,1))</f>
        <v>584.62172669166989</v>
      </c>
      <c r="AO9" s="59">
        <f t="shared" si="36"/>
        <v>141.28992520553197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2.5115384615384619</v>
      </c>
      <c r="AI10" s="13">
        <f>IF('Données projet'!$A$62&gt;35,AI9+AH10-AQ9,IF(A10&lt;'Données projet'!$A$62,$AF$205^A10,IF(A10='Données projet'!$A$62,'Données projet'!$B$62,AI9+AH10-AQ9)))</f>
        <v>2.7414537315103114</v>
      </c>
      <c r="AJ10" s="13">
        <f>AI10*VLOOKUP('Données projet'!$B$10,Paramètres!$A$1:$I$89,3,0)*VLOOKUP('Données projet'!$B$10,Paramètres!$A$1:$I$89,5,0)</f>
        <v>2.9936674748092598</v>
      </c>
      <c r="AK10" s="13">
        <f t="shared" si="35"/>
        <v>1.2142986984589701</v>
      </c>
      <c r="AL10" s="20">
        <f t="shared" si="4"/>
        <v>7.3288744184421661</v>
      </c>
      <c r="AM10" s="59">
        <f t="shared" si="5"/>
        <v>300.6622077517755</v>
      </c>
      <c r="AN10" s="59">
        <f ca="1">AVERAGE(OFFSET($AM$3,0,0,'Données projet'!$E$10+1,1))-AVERAGE(OFFSET($H$3,0,0,'Données projet'!$E$10+1,1))</f>
        <v>584.62172669166989</v>
      </c>
      <c r="AO10" s="59">
        <f t="shared" si="36"/>
        <v>141.28992520553197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2.5115384615384619</v>
      </c>
      <c r="AI11" s="13">
        <f>IF('Données projet'!$A$62&gt;35,AI10+AH11-AQ10,IF(A11&lt;'Données projet'!$A$62,$AF$205^A11,IF(A11='Données projet'!$A$62,'Données projet'!$B$62,AI10+AH11-AQ10)))</f>
        <v>3.1662822293565043</v>
      </c>
      <c r="AJ11" s="13">
        <f>AI11*VLOOKUP('Données projet'!$B$10,Paramètres!$A$1:$I$89,3,0)*VLOOKUP('Données projet'!$B$10,Paramètres!$A$1:$I$89,5,0)</f>
        <v>3.4575801944573024</v>
      </c>
      <c r="AK11" s="13">
        <f t="shared" si="35"/>
        <v>1.3791491478958093</v>
      </c>
      <c r="AL11" s="20">
        <f t="shared" si="4"/>
        <v>8.4239702712650004</v>
      </c>
      <c r="AM11" s="59">
        <f t="shared" si="5"/>
        <v>301.75730360459829</v>
      </c>
      <c r="AN11" s="59">
        <f ca="1">AVERAGE(OFFSET($AM$3,0,0,'Données projet'!$E$10+1,1))-AVERAGE(OFFSET($H$3,0,0,'Données projet'!$E$10+1,1))</f>
        <v>584.62172669166989</v>
      </c>
      <c r="AO11" s="59">
        <f t="shared" si="36"/>
        <v>141.28992520553197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2.5115384615384619</v>
      </c>
      <c r="AI12" s="13">
        <f>IF('Données projet'!$A$62&gt;35,AI11+AH12-AQ11,IF(A12&lt;'Données projet'!$A$62,$AF$205^A12,IF(A12='Données projet'!$A$62,'Données projet'!$B$62,AI11+AH12-AQ11)))</f>
        <v>3.6569441390556205</v>
      </c>
      <c r="AJ12" s="13">
        <f>AI12*VLOOKUP('Données projet'!$B$10,Paramètres!$A$1:$I$89,3,0)*VLOOKUP('Données projet'!$B$10,Paramètres!$A$1:$I$89,5,0)</f>
        <v>3.9933829998487376</v>
      </c>
      <c r="AK12" s="13">
        <f t="shared" si="35"/>
        <v>1.5663793221186637</v>
      </c>
      <c r="AL12" s="20">
        <f t="shared" si="4"/>
        <v>9.6832527107598896</v>
      </c>
      <c r="AM12" s="59">
        <f t="shared" si="5"/>
        <v>303.01658604409323</v>
      </c>
      <c r="AN12" s="59">
        <f ca="1">AVERAGE(OFFSET($AM$3,0,0,'Données projet'!$E$10+1,1))-AVERAGE(OFFSET($H$3,0,0,'Données projet'!$E$10+1,1))</f>
        <v>584.62172669166989</v>
      </c>
      <c r="AO12" s="59">
        <f t="shared" si="36"/>
        <v>141.28992520553197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2.5115384615384619</v>
      </c>
      <c r="AI13" s="13">
        <f>IF('Données projet'!$A$62&gt;35,AI12+AH13-AQ12,IF(A13&lt;'Données projet'!$A$62,$AF$205^A13,IF(A13='Données projet'!$A$62,'Données projet'!$B$62,AI12+AH13-AQ12)))</f>
        <v>4.2236413141513127</v>
      </c>
      <c r="AJ13" s="13">
        <f>AI13*VLOOKUP('Données projet'!$B$10,Paramètres!$A$1:$I$89,3,0)*VLOOKUP('Données projet'!$B$10,Paramètres!$A$1:$I$89,5,0)</f>
        <v>4.6122163150532334</v>
      </c>
      <c r="AK13" s="13">
        <f t="shared" si="35"/>
        <v>1.7790274420314416</v>
      </c>
      <c r="AL13" s="20">
        <f t="shared" si="4"/>
        <v>11.131416210255809</v>
      </c>
      <c r="AM13" s="59">
        <f t="shared" si="5"/>
        <v>304.46474954358911</v>
      </c>
      <c r="AN13" s="59">
        <f ca="1">AVERAGE(OFFSET($AM$3,0,0,'Données projet'!$E$10+1,1))-AVERAGE(OFFSET($H$3,0,0,'Données projet'!$E$10+1,1))</f>
        <v>584.62172669166989</v>
      </c>
      <c r="AO13" s="59">
        <f t="shared" si="36"/>
        <v>141.28992520553197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2.5115384615384619</v>
      </c>
      <c r="AI14" s="13">
        <f>IF('Données projet'!$A$62&gt;35,AI13+AH14-AQ13,IF(A14&lt;'Données projet'!$A$62,$AF$205^A14,IF(A14='Données projet'!$A$62,'Données projet'!$B$62,AI13+AH14-AQ13)))</f>
        <v>4.8781565351481309</v>
      </c>
      <c r="AJ14" s="13">
        <f>AI14*VLOOKUP('Données projet'!$B$10,Paramètres!$A$1:$I$89,3,0)*VLOOKUP('Données projet'!$B$10,Paramètres!$A$1:$I$89,5,0)</f>
        <v>5.3269469363817592</v>
      </c>
      <c r="AK14" s="13">
        <f t="shared" si="35"/>
        <v>2.0205441905477155</v>
      </c>
      <c r="AL14" s="20">
        <f t="shared" si="4"/>
        <v>12.796880379402168</v>
      </c>
      <c r="AM14" s="59">
        <f t="shared" si="5"/>
        <v>306.1302137127355</v>
      </c>
      <c r="AN14" s="59">
        <f ca="1">AVERAGE(OFFSET($AM$3,0,0,'Données projet'!$E$10+1,1))-AVERAGE(OFFSET($H$3,0,0,'Données projet'!$E$10+1,1))</f>
        <v>584.62172669166989</v>
      </c>
      <c r="AO14" s="59">
        <f t="shared" si="36"/>
        <v>141.28992520553197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2.5115384615384619</v>
      </c>
      <c r="AI15" s="13">
        <f>IF('Données projet'!$A$62&gt;35,AI14+AH15-AQ14,IF(A15&lt;'Données projet'!$A$62,$AF$205^A15,IF(A15='Données projet'!$A$62,'Données projet'!$B$62,AI14+AH15-AQ14)))</f>
        <v>5.6340984973507391</v>
      </c>
      <c r="AJ15" s="13">
        <f>AI15*VLOOKUP('Données projet'!$B$10,Paramètres!$A$1:$I$89,3,0)*VLOOKUP('Données projet'!$B$10,Paramètres!$A$1:$I$89,5,0)</f>
        <v>6.1524355591070066</v>
      </c>
      <c r="AK15" s="13">
        <f t="shared" si="35"/>
        <v>2.2948487075018202</v>
      </c>
      <c r="AL15" s="20">
        <f t="shared" si="4"/>
        <v>14.712353431010376</v>
      </c>
      <c r="AM15" s="59">
        <f t="shared" si="5"/>
        <v>308.04568676434371</v>
      </c>
      <c r="AN15" s="59">
        <f ca="1">AVERAGE(OFFSET($AM$3,0,0,'Données projet'!$E$10+1,1))-AVERAGE(OFFSET($H$3,0,0,'Données projet'!$E$10+1,1))</f>
        <v>584.62172669166989</v>
      </c>
      <c r="AO15" s="59">
        <f t="shared" si="36"/>
        <v>141.28992520553197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2.5115384615384619</v>
      </c>
      <c r="AI16" s="13">
        <f>IF('Données projet'!$A$62&gt;35,AI15+AH16-AQ15,IF(A16&lt;'Données projet'!$A$62,$AF$205^A16,IF(A16='Données projet'!$A$62,'Données projet'!$B$62,AI15+AH16-AQ15)))</f>
        <v>6.5071847631650357</v>
      </c>
      <c r="AJ16" s="13">
        <f>AI16*VLOOKUP('Données projet'!$B$10,Paramètres!$A$1:$I$89,3,0)*VLOOKUP('Données projet'!$B$10,Paramètres!$A$1:$I$89,5,0)</f>
        <v>7.1058457613762194</v>
      </c>
      <c r="AK16" s="13">
        <f t="shared" si="35"/>
        <v>2.606392186302648</v>
      </c>
      <c r="AL16" s="20">
        <f t="shared" si="4"/>
        <v>16.915481092207362</v>
      </c>
      <c r="AM16" s="59">
        <f t="shared" si="5"/>
        <v>310.24881442554067</v>
      </c>
      <c r="AN16" s="59">
        <f ca="1">AVERAGE(OFFSET($AM$3,0,0,'Données projet'!$E$10+1,1))-AVERAGE(OFFSET($H$3,0,0,'Données projet'!$E$10+1,1))</f>
        <v>584.62172669166989</v>
      </c>
      <c r="AO16" s="59">
        <f t="shared" si="36"/>
        <v>141.28992520553197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2.5115384615384619</v>
      </c>
      <c r="AI17" s="13">
        <f>IF('Données projet'!$A$62&gt;35,AI16+AH17-AQ16,IF(A17&lt;'Données projet'!$A$62,$AF$205^A17,IF(A17='Données projet'!$A$62,'Données projet'!$B$62,AI16+AH17-AQ16)))</f>
        <v>7.5155685620118104</v>
      </c>
      <c r="AJ17" s="13">
        <f>AI17*VLOOKUP('Données projet'!$B$10,Paramètres!$A$1:$I$89,3,0)*VLOOKUP('Données projet'!$B$10,Paramètres!$A$1:$I$89,5,0)</f>
        <v>8.2070008697168966</v>
      </c>
      <c r="AK17" s="13">
        <f t="shared" si="35"/>
        <v>2.960230104325563</v>
      </c>
      <c r="AL17" s="20">
        <f t="shared" si="4"/>
        <v>19.449593946457281</v>
      </c>
      <c r="AM17" s="59">
        <f t="shared" si="5"/>
        <v>312.78292727979061</v>
      </c>
      <c r="AN17" s="59">
        <f ca="1">AVERAGE(OFFSET($AM$3,0,0,'Données projet'!$E$10+1,1))-AVERAGE(OFFSET($H$3,0,0,'Données projet'!$E$10+1,1))</f>
        <v>584.62172669166989</v>
      </c>
      <c r="AO17" s="59">
        <f t="shared" si="36"/>
        <v>141.28992520553197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2.5115384615384619</v>
      </c>
      <c r="AI18" s="13">
        <f>IF('Données projet'!$A$62&gt;35,AI17+AH18-AQ17,IF(A18&lt;'Données projet'!$A$62,$AF$205^A18,IF(A18='Données projet'!$A$62,'Données projet'!$B$62,AI17+AH18-AQ17)))</f>
        <v>8.6802162326841756</v>
      </c>
      <c r="AJ18" s="13">
        <f>AI18*VLOOKUP('Données projet'!$B$10,Paramètres!$A$1:$I$89,3,0)*VLOOKUP('Données projet'!$B$10,Paramètres!$A$1:$I$89,5,0)</f>
        <v>9.4787961260911207</v>
      </c>
      <c r="AK18" s="13">
        <f t="shared" si="35"/>
        <v>3.3621042591392269</v>
      </c>
      <c r="AL18" s="20">
        <f t="shared" si="4"/>
        <v>22.364568170942857</v>
      </c>
      <c r="AM18" s="59">
        <f t="shared" si="5"/>
        <v>315.69790150427616</v>
      </c>
      <c r="AN18" s="59">
        <f ca="1">AVERAGE(OFFSET($AM$3,0,0,'Données projet'!$E$10+1,1))-AVERAGE(OFFSET($H$3,0,0,'Données projet'!$E$10+1,1))</f>
        <v>584.62172669166989</v>
      </c>
      <c r="AO18" s="59">
        <f t="shared" si="36"/>
        <v>141.28992520553197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2.5115384615384619</v>
      </c>
      <c r="AI19" s="13">
        <f>IF('Données projet'!$A$62&gt;35,AI18+AH19-AQ18,IF(A19&lt;'Données projet'!$A$62,$AF$205^A19,IF(A19='Données projet'!$A$62,'Données projet'!$B$62,AI18+AH19-AQ18)))</f>
        <v>10.025343155938796</v>
      </c>
      <c r="AJ19" s="13">
        <f>AI19*VLOOKUP('Données projet'!$B$10,Paramètres!$A$1:$I$89,3,0)*VLOOKUP('Données projet'!$B$10,Paramètres!$A$1:$I$89,5,0)</f>
        <v>10.947674726285165</v>
      </c>
      <c r="AK19" s="13">
        <f t="shared" si="35"/>
        <v>3.8185359417853415</v>
      </c>
      <c r="AL19" s="20">
        <f t="shared" si="4"/>
        <v>25.717816913556131</v>
      </c>
      <c r="AM19" s="59">
        <f t="shared" si="5"/>
        <v>319.05115024688945</v>
      </c>
      <c r="AN19" s="59">
        <f ca="1">AVERAGE(OFFSET($AM$3,0,0,'Données projet'!$E$10+1,1))-AVERAGE(OFFSET($H$3,0,0,'Données projet'!$E$10+1,1))</f>
        <v>584.62172669166989</v>
      </c>
      <c r="AO19" s="59">
        <f t="shared" si="36"/>
        <v>141.28992520553197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2.5115384615384619</v>
      </c>
      <c r="AI20" s="13">
        <f>IF('Données projet'!$A$62&gt;35,AI19+AH20-AQ19,IF(A20&lt;'Données projet'!$A$62,$AF$205^A20,IF(A20='Données projet'!$A$62,'Données projet'!$B$62,AI19+AH20-AQ19)))</f>
        <v>11.578917241241234</v>
      </c>
      <c r="AJ20" s="13">
        <f>AI20*VLOOKUP('Données projet'!$B$10,Paramètres!$A$1:$I$89,3,0)*VLOOKUP('Données projet'!$B$10,Paramètres!$A$1:$I$89,5,0)</f>
        <v>12.644177627435427</v>
      </c>
      <c r="AK20" s="13">
        <f t="shared" si="35"/>
        <v>4.336931759052459</v>
      </c>
      <c r="AL20" s="20">
        <f t="shared" si="4"/>
        <v>29.5754321814664</v>
      </c>
      <c r="AM20" s="59">
        <f t="shared" si="5"/>
        <v>322.90876551479971</v>
      </c>
      <c r="AN20" s="59">
        <f ca="1">AVERAGE(OFFSET($AM$3,0,0,'Données projet'!$E$10+1,1))-AVERAGE(OFFSET($H$3,0,0,'Données projet'!$E$10+1,1))</f>
        <v>584.62172669166989</v>
      </c>
      <c r="AO20" s="59">
        <f t="shared" si="36"/>
        <v>141.28992520553197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2.5115384615384619</v>
      </c>
      <c r="AI21" s="13">
        <f>IF('Données projet'!$A$62&gt;35,AI20+AH21-AQ20,IF(A21&lt;'Données projet'!$A$62,$AF$205^A21,IF(A21='Données projet'!$A$62,'Données projet'!$B$62,AI20+AH21-AQ20)))</f>
        <v>13.373240436173255</v>
      </c>
      <c r="AJ21" s="13">
        <f>AI21*VLOOKUP('Données projet'!$B$10,Paramètres!$A$1:$I$89,3,0)*VLOOKUP('Données projet'!$B$10,Paramètres!$A$1:$I$89,5,0)</f>
        <v>14.603578556301194</v>
      </c>
      <c r="AK21" s="13">
        <f t="shared" si="35"/>
        <v>4.9257038219427649</v>
      </c>
      <c r="AL21" s="20">
        <f t="shared" si="4"/>
        <v>34.013500142108228</v>
      </c>
      <c r="AM21" s="59">
        <f t="shared" si="5"/>
        <v>327.34683347544154</v>
      </c>
      <c r="AN21" s="59">
        <f ca="1">AVERAGE(OFFSET($AM$3,0,0,'Données projet'!$E$10+1,1))-AVERAGE(OFFSET($H$3,0,0,'Données projet'!$E$10+1,1))</f>
        <v>584.62172669166989</v>
      </c>
      <c r="AO21" s="59">
        <f t="shared" si="36"/>
        <v>141.28992520553197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2.5115384615384619</v>
      </c>
      <c r="AI22" s="13">
        <f>IF('Données projet'!$A$62&gt;35,AI21+AH22-AQ21,IF(A22&lt;'Données projet'!$A$62,$AF$205^A22,IF(A22='Données projet'!$A$62,'Données projet'!$B$62,AI21+AH22-AQ21)))</f>
        <v>15.445620349258824</v>
      </c>
      <c r="AJ22" s="13">
        <f>AI22*VLOOKUP('Données projet'!$B$10,Paramètres!$A$1:$I$89,3,0)*VLOOKUP('Données projet'!$B$10,Paramètres!$A$1:$I$89,5,0)</f>
        <v>16.866617421390636</v>
      </c>
      <c r="AK22" s="13">
        <f t="shared" si="35"/>
        <v>5.5944062506536856</v>
      </c>
      <c r="AL22" s="20">
        <f t="shared" si="4"/>
        <v>39.119616228810521</v>
      </c>
      <c r="AM22" s="59">
        <f t="shared" si="5"/>
        <v>332.45294956214383</v>
      </c>
      <c r="AN22" s="59">
        <f ca="1">AVERAGE(OFFSET($AM$3,0,0,'Données projet'!$E$10+1,1))-AVERAGE(OFFSET($H$3,0,0,'Données projet'!$E$10+1,1))</f>
        <v>584.62172669166989</v>
      </c>
      <c r="AO22" s="59">
        <f t="shared" si="36"/>
        <v>141.28992520553197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2.5115384615384619</v>
      </c>
      <c r="AI23" s="13">
        <f>IF('Données projet'!$A$62&gt;35,AI22+AH23-AQ22,IF(A23&lt;'Données projet'!$A$62,$AF$205^A23,IF(A23='Données projet'!$A$62,'Données projet'!$B$62,AI22+AH23-AQ22)))</f>
        <v>17.839145950605833</v>
      </c>
      <c r="AJ23" s="13">
        <f>AI23*VLOOKUP('Données projet'!$B$10,Paramètres!$A$1:$I$89,3,0)*VLOOKUP('Données projet'!$B$10,Paramètres!$A$1:$I$89,5,0)</f>
        <v>19.48034737806157</v>
      </c>
      <c r="AK23" s="13">
        <f t="shared" si="35"/>
        <v>6.3538902111676103</v>
      </c>
      <c r="AL23" s="20">
        <f t="shared" si="4"/>
        <v>44.994630467907484</v>
      </c>
      <c r="AM23" s="59">
        <f t="shared" si="5"/>
        <v>338.3279638012408</v>
      </c>
      <c r="AN23" s="59">
        <f ca="1">AVERAGE(OFFSET($AM$3,0,0,'Données projet'!$E$10+1,1))-AVERAGE(OFFSET($H$3,0,0,'Données projet'!$E$10+1,1))</f>
        <v>584.62172669166989</v>
      </c>
      <c r="AO23" s="59">
        <f t="shared" si="36"/>
        <v>141.28992520553197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2.5115384615384619</v>
      </c>
      <c r="AI24" s="13">
        <f>IF('Données projet'!$A$62&gt;35,AI23+AH24-AQ23,IF(A24&lt;'Données projet'!$A$62,$AF$205^A24,IF(A24='Données projet'!$A$62,'Données projet'!$B$62,AI23+AH24-AQ23)))</f>
        <v>20.603583478748867</v>
      </c>
      <c r="AJ24" s="13">
        <f>AI24*VLOOKUP('Données projet'!$B$10,Paramètres!$A$1:$I$89,3,0)*VLOOKUP('Données projet'!$B$10,Paramètres!$A$1:$I$89,5,0)</f>
        <v>22.499113158793762</v>
      </c>
      <c r="AK24" s="13">
        <f t="shared" si="35"/>
        <v>7.2164799992589499</v>
      </c>
      <c r="AL24" s="20">
        <f t="shared" si="4"/>
        <v>51.754658083608469</v>
      </c>
      <c r="AM24" s="59">
        <f t="shared" si="5"/>
        <v>345.0879914169418</v>
      </c>
      <c r="AN24" s="59">
        <f ca="1">AVERAGE(OFFSET($AM$3,0,0,'Données projet'!$E$10+1,1))-AVERAGE(OFFSET($H$3,0,0,'Données projet'!$E$10+1,1))</f>
        <v>584.62172669166989</v>
      </c>
      <c r="AO24" s="59">
        <f t="shared" si="36"/>
        <v>141.28992520553197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2.5115384615384619</v>
      </c>
      <c r="AI25" s="13">
        <f>IF('Données projet'!$A$62&gt;35,AI24+AH25-AQ24,IF(A25&lt;'Données projet'!$A$62,$AF$205^A25,IF(A25='Données projet'!$A$62,'Données projet'!$B$62,AI24+AH25-AQ24)))</f>
        <v>23.796411181408413</v>
      </c>
      <c r="AJ25" s="13">
        <f>AI25*VLOOKUP('Données projet'!$B$10,Paramètres!$A$1:$I$89,3,0)*VLOOKUP('Données projet'!$B$10,Paramètres!$A$1:$I$89,5,0)</f>
        <v>25.985681010097988</v>
      </c>
      <c r="AK25" s="13">
        <f t="shared" si="35"/>
        <v>8.196173029268401</v>
      </c>
      <c r="AL25" s="20">
        <f t="shared" si="4"/>
        <v>59.533395785229779</v>
      </c>
      <c r="AM25" s="59">
        <f t="shared" si="5"/>
        <v>352.86672911856311</v>
      </c>
      <c r="AN25" s="59">
        <f ca="1">AVERAGE(OFFSET($AM$3,0,0,'Données projet'!$E$10+1,1))-AVERAGE(OFFSET($H$3,0,0,'Données projet'!$E$10+1,1))</f>
        <v>584.62172669166989</v>
      </c>
      <c r="AO25" s="59">
        <f t="shared" si="36"/>
        <v>141.28992520553197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2.5115384615384619</v>
      </c>
      <c r="AI26" s="13">
        <f>IF('Données projet'!$A$62&gt;35,AI25+AH26-AQ25,IF(A26&lt;'Données projet'!$A$62,$AF$205^A26,IF(A26='Données projet'!$A$62,'Données projet'!$B$62,AI25+AH26-AQ25)))</f>
        <v>27.484014404519773</v>
      </c>
      <c r="AJ26" s="13">
        <f>AI26*VLOOKUP('Données projet'!$B$10,Paramètres!$A$1:$I$89,3,0)*VLOOKUP('Données projet'!$B$10,Paramètres!$A$1:$I$89,5,0)</f>
        <v>30.012543729735594</v>
      </c>
      <c r="AK26" s="13">
        <f t="shared" si="35"/>
        <v>9.3088669729016171</v>
      </c>
      <c r="AL26" s="20">
        <f t="shared" si="4"/>
        <v>68.484790307093135</v>
      </c>
      <c r="AM26" s="59">
        <f t="shared" si="5"/>
        <v>361.81812364042645</v>
      </c>
      <c r="AN26" s="59">
        <f ca="1">AVERAGE(OFFSET($AM$3,0,0,'Données projet'!$E$10+1,1))-AVERAGE(OFFSET($H$3,0,0,'Données projet'!$E$10+1,1))</f>
        <v>584.62172669166989</v>
      </c>
      <c r="AO26" s="59">
        <f t="shared" si="36"/>
        <v>141.28992520553197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2.5115384615384619</v>
      </c>
      <c r="AI27" s="13">
        <f>IF('Données projet'!$A$62&gt;35,AI26+AH27-AQ26,IF(A27&lt;'Données projet'!$A$62,$AF$205^A27,IF(A27='Données projet'!$A$62,'Données projet'!$B$62,AI26+AH27-AQ26)))</f>
        <v>31.743065877849862</v>
      </c>
      <c r="AJ27" s="13">
        <f>AI27*VLOOKUP('Données projet'!$B$10,Paramètres!$A$1:$I$89,3,0)*VLOOKUP('Données projet'!$B$10,Paramètres!$A$1:$I$89,5,0)</f>
        <v>34.663427938612045</v>
      </c>
      <c r="AK27" s="13">
        <f t="shared" si="35"/>
        <v>10.572617733878351</v>
      </c>
      <c r="AL27" s="20">
        <f t="shared" si="4"/>
        <v>78.786112879587449</v>
      </c>
      <c r="AM27" s="59">
        <f t="shared" si="5"/>
        <v>372.11944621292076</v>
      </c>
      <c r="AN27" s="59">
        <f ca="1">AVERAGE(OFFSET($AM$3,0,0,'Données projet'!$E$10+1,1))-AVERAGE(OFFSET($H$3,0,0,'Données projet'!$E$10+1,1))</f>
        <v>584.62172669166989</v>
      </c>
      <c r="AO27" s="59">
        <f t="shared" si="36"/>
        <v>141.28992520553197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2.5115384615384619</v>
      </c>
      <c r="AI28" s="13">
        <f>IF('Données projet'!$A$62&gt;35,AI27+AH28-AQ27,IF(A28&lt;'Données projet'!$A$62,$AF$205^A28,IF(A28='Données projet'!$A$62,'Données projet'!$B$62,AI27+AH28-AQ27)))</f>
        <v>36.662119896131756</v>
      </c>
      <c r="AJ28" s="13">
        <f>AI28*VLOOKUP('Données projet'!$B$10,Paramètres!$A$1:$I$89,3,0)*VLOOKUP('Données projet'!$B$10,Paramètres!$A$1:$I$89,5,0)</f>
        <v>40.035034926575875</v>
      </c>
      <c r="AK28" s="13">
        <f t="shared" si="35"/>
        <v>12.007932444637412</v>
      </c>
      <c r="AL28" s="20">
        <f t="shared" si="4"/>
        <v>90.641501504863129</v>
      </c>
      <c r="AM28" s="59">
        <f t="shared" si="5"/>
        <v>383.97483483819644</v>
      </c>
      <c r="AN28" s="59">
        <f ca="1">AVERAGE(OFFSET($AM$3,0,0,'Données projet'!$E$10+1,1))-AVERAGE(OFFSET($H$3,0,0,'Données projet'!$E$10+1,1))</f>
        <v>584.62172669166989</v>
      </c>
      <c r="AO28" s="59">
        <f t="shared" si="36"/>
        <v>141.28992520553197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2.5115384615384619</v>
      </c>
      <c r="AI29" s="13">
        <f>IF('Données projet'!$A$62&gt;35,AI28+AH29-AQ28,IF(A29&lt;'Données projet'!$A$62,$AF$205^A29,IF(A29='Données projet'!$A$62,'Données projet'!$B$62,AI28+AH29-AQ28)))</f>
        <v>42.3434535419672</v>
      </c>
      <c r="AJ29" s="13">
        <f>AI29*VLOOKUP('Données projet'!$B$10,Paramètres!$A$1:$I$89,3,0)*VLOOKUP('Données projet'!$B$10,Paramètres!$A$1:$I$89,5,0)</f>
        <v>46.239051267828181</v>
      </c>
      <c r="AK29" s="13">
        <f t="shared" si="35"/>
        <v>13.638102239612756</v>
      </c>
      <c r="AL29" s="20">
        <f t="shared" si="4"/>
        <v>104.28604235879295</v>
      </c>
      <c r="AM29" s="59">
        <f t="shared" si="5"/>
        <v>397.61937569212625</v>
      </c>
      <c r="AN29" s="59">
        <f ca="1">AVERAGE(OFFSET($AM$3,0,0,'Données projet'!$E$10+1,1))-AVERAGE(OFFSET($H$3,0,0,'Données projet'!$E$10+1,1))</f>
        <v>584.62172669166989</v>
      </c>
      <c r="AO29" s="59">
        <f t="shared" si="36"/>
        <v>141.28992520553197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2.5115384615384619</v>
      </c>
      <c r="AI30" s="13">
        <f>IF('Données projet'!$A$62&gt;35,AI29+AH30-AQ29,IF(A30&lt;'Données projet'!$A$62,$AF$205^A30,IF(A30='Données projet'!$A$62,'Données projet'!$B$62,AI29+AH30-AQ29)))</f>
        <v>48.90519323324542</v>
      </c>
      <c r="AJ30" s="13">
        <f>AI30*VLOOKUP('Données projet'!$B$10,Paramètres!$A$1:$I$89,3,0)*VLOOKUP('Données projet'!$B$10,Paramètres!$A$1:$I$89,5,0)</f>
        <v>53.404471010704</v>
      </c>
      <c r="AK30" s="13">
        <f t="shared" si="35"/>
        <v>15.489580205058092</v>
      </c>
      <c r="AL30" s="20">
        <f t="shared" si="4"/>
        <v>119.99047253411898</v>
      </c>
      <c r="AM30" s="59">
        <f t="shared" si="5"/>
        <v>413.32380586745228</v>
      </c>
      <c r="AN30" s="59">
        <f ca="1">AVERAGE(OFFSET($AM$3,0,0,'Données projet'!$E$10+1,1))-AVERAGE(OFFSET($H$3,0,0,'Données projet'!$E$10+1,1))</f>
        <v>584.62172669166989</v>
      </c>
      <c r="AO30" s="59">
        <f t="shared" si="36"/>
        <v>141.28992520553197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2.5115384615384619</v>
      </c>
      <c r="AI31" s="13">
        <f>IF('Données projet'!$A$62&gt;35,AI30+AH31-AQ30,IF(A31&lt;'Données projet'!$A$62,$AF$205^A31,IF(A31='Données projet'!$A$62,'Données projet'!$B$62,AI30+AH31-AQ30)))</f>
        <v>56.483770810300285</v>
      </c>
      <c r="AJ31" s="13">
        <f>AI31*VLOOKUP('Données projet'!$B$10,Paramètres!$A$1:$I$89,3,0)*VLOOKUP('Données projet'!$B$10,Paramètres!$A$1:$I$89,5,0)</f>
        <v>61.680277724847912</v>
      </c>
      <c r="AK31" s="13">
        <f t="shared" si="35"/>
        <v>17.592410638486303</v>
      </c>
      <c r="AL31" s="20">
        <f t="shared" si="4"/>
        <v>138.06659889947375</v>
      </c>
      <c r="AM31" s="59">
        <f t="shared" si="5"/>
        <v>431.39993223280703</v>
      </c>
      <c r="AN31" s="59">
        <f ca="1">AVERAGE(OFFSET($AM$3,0,0,'Données projet'!$E$10+1,1))-AVERAGE(OFFSET($H$3,0,0,'Données projet'!$E$10+1,1))</f>
        <v>584.62172669166989</v>
      </c>
      <c r="AO31" s="59">
        <f t="shared" si="36"/>
        <v>141.28992520553197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2.5115384615384619</v>
      </c>
      <c r="AI32" s="13">
        <f>IF('Données projet'!$A$62&gt;35,AI31+AH32-AQ31,IF(A32&lt;'Données projet'!$A$62,$AF$205^A32,IF(A32='Données projet'!$A$62,'Données projet'!$B$62,AI31+AH32-AQ31)))</f>
        <v>65.236760229825805</v>
      </c>
      <c r="AJ32" s="13">
        <f>AI32*VLOOKUP('Données projet'!$B$10,Paramètres!$A$1:$I$89,3,0)*VLOOKUP('Données projet'!$B$10,Paramètres!$A$1:$I$89,5,0)</f>
        <v>71.238542170969779</v>
      </c>
      <c r="AK32" s="13">
        <f t="shared" si="35"/>
        <v>19.980716583401133</v>
      </c>
      <c r="AL32" s="20">
        <f t="shared" si="4"/>
        <v>158.87354233052935</v>
      </c>
      <c r="AM32" s="59">
        <f t="shared" si="5"/>
        <v>452.20687566386266</v>
      </c>
      <c r="AN32" s="59">
        <f ca="1">AVERAGE(OFFSET($AM$3,0,0,'Données projet'!$E$10+1,1))-AVERAGE(OFFSET($H$3,0,0,'Données projet'!$E$10+1,1))</f>
        <v>584.62172669166989</v>
      </c>
      <c r="AO32" s="59">
        <f t="shared" si="36"/>
        <v>141.28992520553197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75.346153846153854</v>
      </c>
      <c r="AG33" s="12">
        <f>VLOOKUP(A33,'Données projet'!$A$61:$I$81,9,0)</f>
        <v>2.5115384615384619</v>
      </c>
      <c r="AH33" s="12">
        <f t="array" ref="AH33">INDEX(AG:AG,MIN(IF(ISNUMBER(AG33:AG229),ROW(AG33:AG229),"")))</f>
        <v>2.5115384615384619</v>
      </c>
      <c r="AI33" s="13">
        <f>IF('Données projet'!$A$62&gt;35,AI32+AH33-AQ32,IF(A33&lt;'Données projet'!$A$62,$AF$205^A33,IF(A33='Données projet'!$A$62,'Données projet'!$B$62,AI32+AH33-AQ32)))</f>
        <v>75.346153846153854</v>
      </c>
      <c r="AJ33" s="13">
        <f>AI33*VLOOKUP('Données projet'!$B$10,Paramètres!$A$1:$I$89,3,0)*VLOOKUP('Données projet'!$B$10,Paramètres!$A$1:$I$89,5,0)</f>
        <v>82.278000000000006</v>
      </c>
      <c r="AK33" s="13">
        <f t="shared" si="35"/>
        <v>22.693253550643114</v>
      </c>
      <c r="AL33" s="20">
        <f t="shared" si="4"/>
        <v>182.82493326737008</v>
      </c>
      <c r="AM33" s="59">
        <f t="shared" si="5"/>
        <v>476.15826660070343</v>
      </c>
      <c r="AN33" s="59">
        <f ca="1">AVERAGE(OFFSET($AM$3,0,0,'Données projet'!$E$10+1,1))-AVERAGE(OFFSET($H$3,0,0,'Données projet'!$E$10+1,1))</f>
        <v>584.62172669166989</v>
      </c>
      <c r="AO33" s="59">
        <f t="shared" si="36"/>
        <v>141.28992520553197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8.0511538461538468</v>
      </c>
      <c r="AI34" s="13">
        <f>IF('Données projet'!$A$62&gt;35,AI33+AH34-AQ33,IF(A34&lt;'Données projet'!$A$62,$AF$205^A34,IF(A34='Données projet'!$A$62,'Données projet'!$B$62,AI33+AH34-AQ33)))</f>
        <v>83.397307692307706</v>
      </c>
      <c r="AJ34" s="13">
        <f>AI34*VLOOKUP('Données projet'!$B$10,Paramètres!$A$1:$I$89,3,0)*VLOOKUP('Données projet'!$B$10,Paramètres!$A$1:$I$89,5,0)</f>
        <v>91.06986000000002</v>
      </c>
      <c r="AK34" s="13">
        <f t="shared" si="35"/>
        <v>24.82307173611397</v>
      </c>
      <c r="AL34" s="20">
        <f t="shared" si="4"/>
        <v>201.84685610706518</v>
      </c>
      <c r="AM34" s="59">
        <f t="shared" si="5"/>
        <v>495.18018944039852</v>
      </c>
      <c r="AN34" s="59">
        <f ca="1">AVERAGE(OFFSET($AM$3,0,0,'Données projet'!$E$10+1,1))-AVERAGE(OFFSET($H$3,0,0,'Données projet'!$E$10+1,1))</f>
        <v>584.62172669166989</v>
      </c>
      <c r="AO34" s="59">
        <f t="shared" si="36"/>
        <v>141.28992520553197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8.0511538461538468</v>
      </c>
      <c r="AI35" s="13">
        <f>IF('Données projet'!$A$62&gt;35,AI34+AH35-AQ34,IF(A35&lt;'Données projet'!$A$62,$AF$205^A35,IF(A35='Données projet'!$A$62,'Données projet'!$B$62,AI34+AH35-AQ34)))</f>
        <v>91.448461538461558</v>
      </c>
      <c r="AJ35" s="13">
        <f>AI35*VLOOKUP('Données projet'!$B$10,Paramètres!$A$1:$I$89,3,0)*VLOOKUP('Données projet'!$B$10,Paramètres!$A$1:$I$89,5,0)</f>
        <v>99.861720000000034</v>
      </c>
      <c r="AK35" s="13">
        <f t="shared" si="35"/>
        <v>26.92905159257748</v>
      </c>
      <c r="AL35" s="20">
        <f t="shared" si="4"/>
        <v>220.82726052373917</v>
      </c>
      <c r="AM35" s="59">
        <f t="shared" si="5"/>
        <v>514.16059385707251</v>
      </c>
      <c r="AN35" s="59">
        <f ca="1">AVERAGE(OFFSET($AM$3,0,0,'Données projet'!$E$10+1,1))-AVERAGE(OFFSET($H$3,0,0,'Données projet'!$E$10+1,1))</f>
        <v>584.62172669166989</v>
      </c>
      <c r="AO35" s="59">
        <f t="shared" si="36"/>
        <v>141.28992520553197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8.0511538461538468</v>
      </c>
      <c r="AI36" s="13">
        <f>IF('Données projet'!$A$62&gt;35,AI35+AH36-AQ35,IF(A36&lt;'Données projet'!$A$62,$AF$205^A36,IF(A36='Données projet'!$A$62,'Données projet'!$B$62,AI35+AH36-AQ35)))</f>
        <v>99.49961538461541</v>
      </c>
      <c r="AJ36" s="13">
        <f>AI36*VLOOKUP('Données projet'!$B$10,Paramètres!$A$1:$I$89,3,0)*VLOOKUP('Données projet'!$B$10,Paramètres!$A$1:$I$89,5,0)</f>
        <v>108.65358000000003</v>
      </c>
      <c r="AK36" s="13">
        <f t="shared" si="35"/>
        <v>29.01353049703404</v>
      </c>
      <c r="AL36" s="20">
        <f t="shared" si="4"/>
        <v>239.77021744900097</v>
      </c>
      <c r="AM36" s="59">
        <f t="shared" si="5"/>
        <v>533.10355078233431</v>
      </c>
      <c r="AN36" s="59">
        <f ca="1">AVERAGE(OFFSET($AM$3,0,0,'Données projet'!$E$10+1,1))-AVERAGE(OFFSET($H$3,0,0,'Données projet'!$E$10+1,1))</f>
        <v>584.62172669166989</v>
      </c>
      <c r="AO36" s="59">
        <f t="shared" si="36"/>
        <v>141.28992520553197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8.0511538461538468</v>
      </c>
      <c r="AI37" s="13">
        <f>IF('Données projet'!$A$62&gt;35,AI36+AH37-AQ36,IF(A37&lt;'Données projet'!$A$62,$AF$205^A37,IF(A37='Données projet'!$A$62,'Données projet'!$B$62,AI36+AH37-AQ36)))</f>
        <v>107.55076923076926</v>
      </c>
      <c r="AJ37" s="13">
        <f>AI37*VLOOKUP('Données projet'!$B$10,Paramètres!$A$1:$I$89,3,0)*VLOOKUP('Données projet'!$B$10,Paramètres!$A$1:$I$89,5,0)</f>
        <v>117.44544000000003</v>
      </c>
      <c r="AK37" s="13">
        <f t="shared" si="35"/>
        <v>31.078446025444318</v>
      </c>
      <c r="AL37" s="20">
        <f t="shared" si="4"/>
        <v>258.67910149431555</v>
      </c>
      <c r="AM37" s="59">
        <f t="shared" si="5"/>
        <v>552.0124348276488</v>
      </c>
      <c r="AN37" s="59">
        <f ca="1">AVERAGE(OFFSET($AM$3,0,0,'Données projet'!$E$10+1,1))-AVERAGE(OFFSET($H$3,0,0,'Données projet'!$E$10+1,1))</f>
        <v>584.62172669166989</v>
      </c>
      <c r="AO37" s="59">
        <f t="shared" si="36"/>
        <v>141.28992520553197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8.0511538461538468</v>
      </c>
      <c r="AI38" s="13">
        <f>IF('Données projet'!$A$62&gt;35,AI37+AH38-AQ37,IF(A38&lt;'Données projet'!$A$62,$AF$205^A38,IF(A38='Données projet'!$A$62,'Données projet'!$B$62,AI37+AH38-AQ37)))</f>
        <v>115.60192307692311</v>
      </c>
      <c r="AJ38" s="13">
        <f>AI38*VLOOKUP('Données projet'!$B$10,Paramètres!$A$1:$I$89,3,0)*VLOOKUP('Données projet'!$B$10,Paramètres!$A$1:$I$89,5,0)</f>
        <v>126.23730000000003</v>
      </c>
      <c r="AK38" s="13">
        <f t="shared" si="35"/>
        <v>33.125429201217628</v>
      </c>
      <c r="AL38" s="20">
        <f t="shared" si="4"/>
        <v>277.55675335878738</v>
      </c>
      <c r="AM38" s="59">
        <f t="shared" si="5"/>
        <v>570.89008669212069</v>
      </c>
      <c r="AN38" s="59">
        <f ca="1">AVERAGE(OFFSET($AM$3,0,0,'Données projet'!$E$10+1,1))-AVERAGE(OFFSET($H$3,0,0,'Données projet'!$E$10+1,1))</f>
        <v>584.62172669166989</v>
      </c>
      <c r="AO38" s="59">
        <f t="shared" si="36"/>
        <v>141.28992520553197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8.0511538461538468</v>
      </c>
      <c r="AI39" s="13">
        <f>IF('Données projet'!$A$62&gt;35,AI38+AH39-AQ38,IF(A39&lt;'Données projet'!$A$62,$AF$205^A39,IF(A39='Données projet'!$A$62,'Données projet'!$B$62,AI38+AH39-AQ38)))</f>
        <v>123.65307692307697</v>
      </c>
      <c r="AJ39" s="13">
        <f>AI39*VLOOKUP('Données projet'!$B$10,Paramètres!$A$1:$I$89,3,0)*VLOOKUP('Données projet'!$B$10,Paramètres!$A$1:$I$89,5,0)</f>
        <v>135.02916000000005</v>
      </c>
      <c r="AK39" s="13">
        <f t="shared" si="35"/>
        <v>35.155870995862287</v>
      </c>
      <c r="AL39" s="20">
        <f t="shared" si="4"/>
        <v>296.40559565112693</v>
      </c>
      <c r="AM39" s="59">
        <f t="shared" si="5"/>
        <v>589.73892898446024</v>
      </c>
      <c r="AN39" s="59">
        <f ca="1">AVERAGE(OFFSET($AM$3,0,0,'Données projet'!$E$10+1,1))-AVERAGE(OFFSET($H$3,0,0,'Données projet'!$E$10+1,1))</f>
        <v>584.62172669166989</v>
      </c>
      <c r="AO39" s="59">
        <f t="shared" si="36"/>
        <v>141.28992520553197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8.0511538461538468</v>
      </c>
      <c r="AI40" s="13">
        <f>IF('Données projet'!$A$62&gt;35,AI39+AH40-AQ39,IF(A40&lt;'Données projet'!$A$62,$AF$205^A40,IF(A40='Données projet'!$A$62,'Données projet'!$B$62,AI39+AH40-AQ39)))</f>
        <v>131.7042307692308</v>
      </c>
      <c r="AJ40" s="13">
        <f>AI40*VLOOKUP('Données projet'!$B$10,Paramètres!$A$1:$I$89,3,0)*VLOOKUP('Données projet'!$B$10,Paramètres!$A$1:$I$89,5,0)</f>
        <v>143.82102000000003</v>
      </c>
      <c r="AK40" s="13">
        <f t="shared" si="35"/>
        <v>37.170971002821076</v>
      </c>
      <c r="AL40" s="20">
        <f t="shared" si="4"/>
        <v>315.22771766324678</v>
      </c>
      <c r="AM40" s="59">
        <f t="shared" si="5"/>
        <v>608.56105099658009</v>
      </c>
      <c r="AN40" s="59">
        <f ca="1">AVERAGE(OFFSET($AM$3,0,0,'Données projet'!$E$10+1,1))-AVERAGE(OFFSET($H$3,0,0,'Données projet'!$E$10+1,1))</f>
        <v>584.62172669166989</v>
      </c>
      <c r="AO40" s="59">
        <f t="shared" si="36"/>
        <v>141.28992520553197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8.0511538461538468</v>
      </c>
      <c r="AI41" s="13">
        <f>IF('Données projet'!$A$62&gt;35,AI40+AH41-AQ40,IF(A41&lt;'Données projet'!$A$62,$AF$205^A41,IF(A41='Données projet'!$A$62,'Données projet'!$B$62,AI40+AH41-AQ40)))</f>
        <v>139.75538461538466</v>
      </c>
      <c r="AJ41" s="13">
        <f>AI41*VLOOKUP('Données projet'!$B$10,Paramètres!$A$1:$I$89,3,0)*VLOOKUP('Données projet'!$B$10,Paramètres!$A$1:$I$89,5,0)</f>
        <v>152.61288000000005</v>
      </c>
      <c r="AK41" s="13">
        <f t="shared" si="35"/>
        <v>39.171773864339713</v>
      </c>
      <c r="AL41" s="20">
        <f t="shared" si="4"/>
        <v>334.0249388137251</v>
      </c>
      <c r="AM41" s="59">
        <f t="shared" si="5"/>
        <v>627.35827214705841</v>
      </c>
      <c r="AN41" s="59">
        <f ca="1">AVERAGE(OFFSET($AM$3,0,0,'Données projet'!$E$10+1,1))-AVERAGE(OFFSET($H$3,0,0,'Données projet'!$E$10+1,1))</f>
        <v>584.62172669166989</v>
      </c>
      <c r="AO41" s="59">
        <f t="shared" si="36"/>
        <v>141.28992520553197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8.0511538461538468</v>
      </c>
      <c r="AI42" s="13">
        <f>IF('Données projet'!$A$62&gt;35,AI41+AH42-AQ41,IF(A42&lt;'Données projet'!$A$62,$AF$205^A42,IF(A42='Données projet'!$A$62,'Données projet'!$B$62,AI41+AH42-AQ41)))</f>
        <v>147.80653846153851</v>
      </c>
      <c r="AJ42" s="13">
        <f>AI42*VLOOKUP('Données projet'!$B$10,Paramètres!$A$1:$I$89,3,0)*VLOOKUP('Données projet'!$B$10,Paramètres!$A$1:$I$89,5,0)</f>
        <v>161.40474000000003</v>
      </c>
      <c r="AK42" s="13">
        <f t="shared" si="35"/>
        <v>41.159197062698624</v>
      </c>
      <c r="AL42" s="20">
        <f t="shared" si="4"/>
        <v>352.79885705086684</v>
      </c>
      <c r="AM42" s="59">
        <f t="shared" si="5"/>
        <v>646.13219038420016</v>
      </c>
      <c r="AN42" s="59">
        <f ca="1">AVERAGE(OFFSET($AM$3,0,0,'Données projet'!$E$10+1,1))-AVERAGE(OFFSET($H$3,0,0,'Données projet'!$E$10+1,1))</f>
        <v>584.62172669166989</v>
      </c>
      <c r="AO42" s="59">
        <f t="shared" si="36"/>
        <v>141.28992520553197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8.0511538461538468</v>
      </c>
      <c r="AI43" s="13">
        <f>IF('Données projet'!$A$62&gt;35,AI42+AH43-AQ42,IF(A43&lt;'Données projet'!$A$62,$AF$205^A43,IF(A43='Données projet'!$A$62,'Données projet'!$B$62,AI42+AH43-AQ42)))</f>
        <v>155.85769230769236</v>
      </c>
      <c r="AJ43" s="13">
        <f>AI43*VLOOKUP('Données projet'!$B$10,Paramètres!$A$1:$I$89,3,0)*VLOOKUP('Données projet'!$B$10,Paramètres!$A$1:$I$89,5,0)</f>
        <v>170.19660000000005</v>
      </c>
      <c r="AK43" s="13">
        <f t="shared" si="35"/>
        <v>43.1340524829263</v>
      </c>
      <c r="AL43" s="20">
        <f t="shared" si="4"/>
        <v>371.55088640776336</v>
      </c>
      <c r="AM43" s="59">
        <f t="shared" si="5"/>
        <v>664.88421974109667</v>
      </c>
      <c r="AN43" s="59">
        <f ca="1">AVERAGE(OFFSET($AM$3,0,0,'Données projet'!$E$10+1,1))-AVERAGE(OFFSET($H$3,0,0,'Données projet'!$E$10+1,1))</f>
        <v>584.62172669166989</v>
      </c>
      <c r="AO43" s="59">
        <f t="shared" si="36"/>
        <v>141.28992520553197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8.0511538461538468</v>
      </c>
      <c r="AI44" s="13">
        <f>IF('Données projet'!$A$62&gt;35,AI43+AH44-AQ43,IF(A44&lt;'Données projet'!$A$62,$AF$205^A44,IF(A44='Données projet'!$A$62,'Données projet'!$B$62,AI43+AH44-AQ43)))</f>
        <v>163.90884615384621</v>
      </c>
      <c r="AJ44" s="13">
        <f>AI44*VLOOKUP('Données projet'!$B$10,Paramètres!$A$1:$I$89,3,0)*VLOOKUP('Données projet'!$B$10,Paramètres!$A$1:$I$89,5,0)</f>
        <v>178.98846000000006</v>
      </c>
      <c r="AK44" s="13">
        <f t="shared" si="35"/>
        <v>45.097063393129105</v>
      </c>
      <c r="AL44" s="20">
        <f t="shared" si="4"/>
        <v>390.28228657636663</v>
      </c>
      <c r="AM44" s="59">
        <f t="shared" si="5"/>
        <v>683.61561990969994</v>
      </c>
      <c r="AN44" s="59">
        <f ca="1">AVERAGE(OFFSET($AM$3,0,0,'Données projet'!$E$10+1,1))-AVERAGE(OFFSET($H$3,0,0,'Données projet'!$E$10+1,1))</f>
        <v>584.62172669166989</v>
      </c>
      <c r="AO44" s="59">
        <f t="shared" si="36"/>
        <v>141.28992520553197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8.0511538461538468</v>
      </c>
      <c r="AH45" s="12">
        <f t="array" ref="AH45">INDEX(AG:AG,MIN(IF(ISNUMBER(AG45:AG241),ROW(AG45:AG241),"")))</f>
        <v>8.0511538461538468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187.78032000000007</v>
      </c>
      <c r="AK45" s="13">
        <f t="shared" si="35"/>
        <v>47.048877993845274</v>
      </c>
      <c r="AL45" s="20">
        <f t="shared" si="4"/>
        <v>408.99418650594731</v>
      </c>
      <c r="AM45" s="59">
        <f t="shared" si="5"/>
        <v>702.32751983928063</v>
      </c>
      <c r="AN45" s="59">
        <f ca="1">AVERAGE(OFFSET($AM$3,0,0,'Données projet'!$E$10+1,1))-AVERAGE(OFFSET($H$3,0,0,'Données projet'!$E$10+1,1))</f>
        <v>584.62172669166989</v>
      </c>
      <c r="AO45" s="59">
        <f t="shared" si="36"/>
        <v>141.28992520553197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22.42964865177699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22.42964865177699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151.45767000000006</v>
      </c>
      <c r="AK46" s="13">
        <f t="shared" si="35"/>
        <v>38.909659679959752</v>
      </c>
      <c r="AL46" s="20">
        <f t="shared" si="4"/>
        <v>331.55643252593001</v>
      </c>
      <c r="AM46" s="59">
        <f t="shared" si="5"/>
        <v>624.88976585926332</v>
      </c>
      <c r="AN46" s="59">
        <f ca="1">AVERAGE(OFFSET($AM$3,0,0,'Données projet'!$E$10+1,1))-AVERAGE(OFFSET($H$3,0,0,'Données projet'!$E$10+1,1))</f>
        <v>584.62172669166989</v>
      </c>
      <c r="AO46" s="59">
        <f t="shared" si="36"/>
        <v>141.28992520553197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21.989816922450462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21.989816922450462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162.32034000000004</v>
      </c>
      <c r="AK47" s="13">
        <f t="shared" si="35"/>
        <v>41.365435208767344</v>
      </c>
      <c r="AL47" s="20">
        <f t="shared" si="4"/>
        <v>354.75272515526984</v>
      </c>
      <c r="AM47" s="59">
        <f t="shared" si="5"/>
        <v>648.08605848860316</v>
      </c>
      <c r="AN47" s="59">
        <f ca="1">AVERAGE(OFFSET($AM$3,0,0,'Données projet'!$E$10+1,1))-AVERAGE(OFFSET($H$3,0,0,'Données projet'!$E$10+1,1))</f>
        <v>584.62172669166989</v>
      </c>
      <c r="AO47" s="59">
        <f t="shared" si="36"/>
        <v>141.28992520553197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21.55861002506516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21.55861002506516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173.18301000000002</v>
      </c>
      <c r="AK48" s="13">
        <f t="shared" si="35"/>
        <v>43.802140456619867</v>
      </c>
      <c r="AL48" s="20">
        <f t="shared" si="4"/>
        <v>377.91580371194624</v>
      </c>
      <c r="AM48" s="59">
        <f t="shared" si="5"/>
        <v>671.24913704527955</v>
      </c>
      <c r="AN48" s="59">
        <f ca="1">AVERAGE(OFFSET($AM$3,0,0,'Données projet'!$E$10+1,1))-AVERAGE(OFFSET($H$3,0,0,'Données projet'!$E$10+1,1))</f>
        <v>584.62172669166989</v>
      </c>
      <c r="AO48" s="59">
        <f t="shared" si="36"/>
        <v>141.28992520553197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21.135858831927347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21.135858831927347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184.04568000000003</v>
      </c>
      <c r="AK49" s="13">
        <f t="shared" si="35"/>
        <v>46.221107752126649</v>
      </c>
      <c r="AL49" s="20">
        <f t="shared" si="4"/>
        <v>401.04798866828725</v>
      </c>
      <c r="AM49" s="59">
        <f t="shared" si="5"/>
        <v>694.38132200162056</v>
      </c>
      <c r="AN49" s="59">
        <f ca="1">AVERAGE(OFFSET($AM$3,0,0,'Données projet'!$E$10+1,1))-AVERAGE(OFFSET($H$3,0,0,'Données projet'!$E$10+1,1))</f>
        <v>584.62172669166989</v>
      </c>
      <c r="AO49" s="59">
        <f t="shared" si="36"/>
        <v>141.28992520553197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20.721397531834199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20.721397531834199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194.90835000000001</v>
      </c>
      <c r="AK50" s="13">
        <f t="shared" si="35"/>
        <v>48.623503266963233</v>
      </c>
      <c r="AL50" s="20">
        <f t="shared" si="4"/>
        <v>424.15131110662765</v>
      </c>
      <c r="AM50" s="59">
        <f t="shared" si="5"/>
        <v>717.4846444399609</v>
      </c>
      <c r="AN50" s="59">
        <f ca="1">AVERAGE(OFFSET($AM$3,0,0,'Données projet'!$E$10+1,1))-AVERAGE(OFFSET($H$3,0,0,'Données projet'!$E$10+1,1))</f>
        <v>584.62172669166989</v>
      </c>
      <c r="AO50" s="59">
        <f t="shared" si="36"/>
        <v>141.28992520553197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20.315063565039448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20.315063565039448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205.77101999999999</v>
      </c>
      <c r="AK51" s="13">
        <f t="shared" si="35"/>
        <v>51.010355844647442</v>
      </c>
      <c r="AL51" s="20">
        <f t="shared" si="4"/>
        <v>447.22756292942751</v>
      </c>
      <c r="AM51" s="59">
        <f t="shared" si="5"/>
        <v>740.56089626276082</v>
      </c>
      <c r="AN51" s="59">
        <f ca="1">AVERAGE(OFFSET($AM$3,0,0,'Données projet'!$E$10+1,1))-AVERAGE(OFFSET($H$3,0,0,'Données projet'!$E$10+1,1))</f>
        <v>584.62172669166989</v>
      </c>
      <c r="AO51" s="59">
        <f t="shared" si="36"/>
        <v>141.28992520553197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19.916697559494292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19.916697559494292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216.63368999999997</v>
      </c>
      <c r="AK52" s="13">
        <f t="shared" si="35"/>
        <v>53.382579568116093</v>
      </c>
      <c r="AL52" s="20">
        <f t="shared" si="4"/>
        <v>470.27833616446878</v>
      </c>
      <c r="AM52" s="59">
        <f t="shared" si="5"/>
        <v>763.61166949780204</v>
      </c>
      <c r="AN52" s="59">
        <f ca="1">AVERAGE(OFFSET($AM$3,0,0,'Données projet'!$E$10+1,1))-AVERAGE(OFFSET($H$3,0,0,'Données projet'!$E$10+1,1))</f>
        <v>584.62172669166989</v>
      </c>
      <c r="AO52" s="59">
        <f t="shared" si="36"/>
        <v>141.28992520553197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19.526143268338608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19.526143268338608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227.49635999999998</v>
      </c>
      <c r="AK53" s="13">
        <f t="shared" si="35"/>
        <v>55.740991672215436</v>
      </c>
      <c r="AL53" s="20">
        <f t="shared" si="4"/>
        <v>493.30505416244182</v>
      </c>
      <c r="AM53" s="59">
        <f t="shared" si="5"/>
        <v>786.63838749577508</v>
      </c>
      <c r="AN53" s="59">
        <f ca="1">AVERAGE(OFFSET($AM$3,0,0,'Données projet'!$E$10+1,1))-AVERAGE(OFFSET($H$3,0,0,'Données projet'!$E$10+1,1))</f>
        <v>584.62172669166989</v>
      </c>
      <c r="AO53" s="59">
        <f t="shared" si="36"/>
        <v>141.28992520553197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37.61228011750994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37.61228011750994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199.69267499999998</v>
      </c>
      <c r="AK54" s="13">
        <f t="shared" si="35"/>
        <v>49.676620948454676</v>
      </c>
      <c r="AL54" s="20">
        <f t="shared" si="4"/>
        <v>434.31819044355854</v>
      </c>
      <c r="AM54" s="59">
        <f t="shared" si="5"/>
        <v>727.65152377689185</v>
      </c>
      <c r="AN54" s="59">
        <f ca="1">AVERAGE(OFFSET($AM$3,0,0,'Données projet'!$E$10+1,1))-AVERAGE(OFFSET($H$3,0,0,'Données projet'!$E$10+1,1))</f>
        <v>584.62172669166989</v>
      </c>
      <c r="AO54" s="59">
        <f t="shared" si="36"/>
        <v>141.28992520553197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36.87472624563118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36.87472624563118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210.74234999999996</v>
      </c>
      <c r="AK55" s="13">
        <f t="shared" si="35"/>
        <v>52.097774519278559</v>
      </c>
      <c r="AL55" s="20">
        <f t="shared" si="4"/>
        <v>457.77988353774339</v>
      </c>
      <c r="AM55" s="59">
        <f t="shared" si="5"/>
        <v>751.1132168710767</v>
      </c>
      <c r="AN55" s="59">
        <f ca="1">AVERAGE(OFFSET($AM$3,0,0,'Données projet'!$E$10+1,1))-AVERAGE(OFFSET($H$3,0,0,'Données projet'!$E$10+1,1))</f>
        <v>584.62172669166989</v>
      </c>
      <c r="AO55" s="59">
        <f t="shared" si="36"/>
        <v>141.28992520553197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36.151635355316522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36.151635355316522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221.79202499999997</v>
      </c>
      <c r="AK56" s="13">
        <f t="shared" si="35"/>
        <v>54.504189412324834</v>
      </c>
      <c r="AL56" s="20">
        <f t="shared" si="4"/>
        <v>481.2159067681323</v>
      </c>
      <c r="AM56" s="59">
        <f t="shared" si="5"/>
        <v>774.54924010146556</v>
      </c>
      <c r="AN56" s="59">
        <f ca="1">AVERAGE(OFFSET($AM$3,0,0,'Données projet'!$E$10+1,1))-AVERAGE(OFFSET($H$3,0,0,'Données projet'!$E$10+1,1))</f>
        <v>584.62172669166989</v>
      </c>
      <c r="AO56" s="59">
        <f t="shared" si="36"/>
        <v>141.28992520553197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35.44272383631904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35.44272383631904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232.8417</v>
      </c>
      <c r="AK57" s="13">
        <f t="shared" si="35"/>
        <v>56.89668369931843</v>
      </c>
      <c r="AL57" s="20">
        <f t="shared" si="4"/>
        <v>504.62768494297961</v>
      </c>
      <c r="AM57" s="59">
        <f t="shared" si="5"/>
        <v>797.96101827631287</v>
      </c>
      <c r="AN57" s="59">
        <f ca="1">AVERAGE(OFFSET($AM$3,0,0,'Données projet'!$E$10+1,1))-AVERAGE(OFFSET($H$3,0,0,'Données projet'!$E$10+1,1))</f>
        <v>584.62172669166989</v>
      </c>
      <c r="AO57" s="59">
        <f t="shared" si="36"/>
        <v>141.28992520553197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34.747713639815771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34.747713639815771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243.89137499999998</v>
      </c>
      <c r="AK58" s="13">
        <f t="shared" si="35"/>
        <v>59.275993420136281</v>
      </c>
      <c r="AL58" s="20">
        <f t="shared" si="4"/>
        <v>528.01649999840402</v>
      </c>
      <c r="AM58" s="59">
        <f t="shared" si="5"/>
        <v>821.34983333173727</v>
      </c>
      <c r="AN58" s="59">
        <f ca="1">AVERAGE(OFFSET($AM$3,0,0,'Données projet'!$E$10+1,1))-AVERAGE(OFFSET($H$3,0,0,'Données projet'!$E$10+1,1))</f>
        <v>584.62172669166989</v>
      </c>
      <c r="AO58" s="59">
        <f t="shared" si="36"/>
        <v>141.28992520553197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34.066332169351568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34.066332169351568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254.94104999999999</v>
      </c>
      <c r="AK59" s="13">
        <f t="shared" si="35"/>
        <v>61.642784150966996</v>
      </c>
      <c r="AL59" s="20">
        <f t="shared" si="4"/>
        <v>551.38351114626744</v>
      </c>
      <c r="AM59" s="59">
        <f t="shared" si="5"/>
        <v>844.7168444796007</v>
      </c>
      <c r="AN59" s="59">
        <f ca="1">AVERAGE(OFFSET($AM$3,0,0,'Données projet'!$E$10+1,1))-AVERAGE(OFFSET($H$3,0,0,'Données projet'!$E$10+1,1))</f>
        <v>584.62172669166989</v>
      </c>
      <c r="AO59" s="59">
        <f t="shared" si="36"/>
        <v>141.28992520553197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33.398312173921511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33.398312173921511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265.990725</v>
      </c>
      <c r="AK60" s="13">
        <f t="shared" si="35"/>
        <v>63.997660510334271</v>
      </c>
      <c r="AL60" s="20">
        <f t="shared" si="4"/>
        <v>574.72977143049877</v>
      </c>
      <c r="AM60" s="59">
        <f t="shared" si="5"/>
        <v>868.06310476383214</v>
      </c>
      <c r="AN60" s="59">
        <f ca="1">AVERAGE(OFFSET($AM$3,0,0,'Données projet'!$E$10+1,1))-AVERAGE(OFFSET($H$3,0,0,'Données projet'!$E$10+1,1))</f>
        <v>584.62172669166989</v>
      </c>
      <c r="AO60" s="59">
        <f t="shared" si="36"/>
        <v>141.28992520553197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32.74339164314987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32.74339164314987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277.04040000000003</v>
      </c>
      <c r="AK61" s="13">
        <f t="shared" si="35"/>
        <v>66.341174041033128</v>
      </c>
      <c r="AL61" s="20">
        <f t="shared" si="4"/>
        <v>598.05624145479942</v>
      </c>
      <c r="AM61" s="59">
        <f t="shared" si="5"/>
        <v>891.38957478813268</v>
      </c>
      <c r="AN61" s="59">
        <f ca="1">AVERAGE(OFFSET($AM$3,0,0,'Données projet'!$E$10+1,1))-AVERAGE(OFFSET($H$3,0,0,'Données projet'!$E$10+1,1))</f>
        <v>584.62172669166989</v>
      </c>
      <c r="AO61" s="59">
        <f t="shared" si="36"/>
        <v>141.28992520553197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55.423787991132784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55.423787991132784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238.62384000000006</v>
      </c>
      <c r="AK62" s="13">
        <f t="shared" si="35"/>
        <v>58.143343932941299</v>
      </c>
      <c r="AL62" s="20">
        <f t="shared" si="4"/>
        <v>516.86951201653949</v>
      </c>
      <c r="AM62" s="59">
        <f t="shared" si="5"/>
        <v>810.20284534987286</v>
      </c>
      <c r="AN62" s="59">
        <f ca="1">AVERAGE(OFFSET($AM$3,0,0,'Données projet'!$E$10+1,1))-AVERAGE(OFFSET($H$3,0,0,'Données projet'!$E$10+1,1))</f>
        <v>584.62172669166989</v>
      </c>
      <c r="AO62" s="59">
        <f t="shared" si="36"/>
        <v>141.28992520553197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54.336961313799364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54.336961313799364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249.27084000000002</v>
      </c>
      <c r="AK63" s="13">
        <f t="shared" si="35"/>
        <v>60.429775679574341</v>
      </c>
      <c r="AL63" s="20">
        <f t="shared" si="4"/>
        <v>539.39523897525862</v>
      </c>
      <c r="AM63" s="59">
        <f t="shared" si="5"/>
        <v>832.72857230859199</v>
      </c>
      <c r="AN63" s="59">
        <f ca="1">AVERAGE(OFFSET($AM$3,0,0,'Données projet'!$E$10+1,1))-AVERAGE(OFFSET($H$3,0,0,'Données projet'!$E$10+1,1))</f>
        <v>584.62172669166989</v>
      </c>
      <c r="AO63" s="59">
        <f t="shared" si="36"/>
        <v>141.28992520553197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53.271446644709634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53.271446644709634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259.91784000000001</v>
      </c>
      <c r="AK64" s="13">
        <f t="shared" si="35"/>
        <v>62.704864442196971</v>
      </c>
      <c r="AL64" s="20">
        <f t="shared" si="4"/>
        <v>561.90121023682639</v>
      </c>
      <c r="AM64" s="59">
        <f t="shared" si="5"/>
        <v>855.23454357015976</v>
      </c>
      <c r="AN64" s="59">
        <f ca="1">AVERAGE(OFFSET($AM$3,0,0,'Données projet'!$E$10+1,1))-AVERAGE(OFFSET($H$3,0,0,'Données projet'!$E$10+1,1))</f>
        <v>584.62172669166989</v>
      </c>
      <c r="AO64" s="59">
        <f t="shared" si="36"/>
        <v>141.28992520553197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52.226826068380973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52.226826068380973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270.56484000000006</v>
      </c>
      <c r="AK65" s="13">
        <f t="shared" si="35"/>
        <v>64.969128007691353</v>
      </c>
      <c r="AL65" s="20">
        <f t="shared" si="4"/>
        <v>584.38832761339597</v>
      </c>
      <c r="AM65" s="59">
        <f t="shared" si="5"/>
        <v>877.72166094672934</v>
      </c>
      <c r="AN65" s="59">
        <f ca="1">AVERAGE(OFFSET($AM$3,0,0,'Données projet'!$E$10+1,1))-AVERAGE(OFFSET($H$3,0,0,'Données projet'!$E$10+1,1))</f>
        <v>584.62172669166989</v>
      </c>
      <c r="AO65" s="59">
        <f t="shared" si="36"/>
        <v>141.28992520553197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51.202689864398479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51.202689864398479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281.21184000000005</v>
      </c>
      <c r="AK66" s="13">
        <f t="shared" si="35"/>
        <v>67.223041104966697</v>
      </c>
      <c r="AL66" s="20">
        <f t="shared" si="4"/>
        <v>606.85741792448368</v>
      </c>
      <c r="AM66" s="59">
        <f t="shared" si="5"/>
        <v>900.19075125781706</v>
      </c>
      <c r="AN66" s="59">
        <f ca="1">AVERAGE(OFFSET($AM$3,0,0,'Données projet'!$E$10+1,1))-AVERAGE(OFFSET($H$3,0,0,'Données projet'!$E$10+1,1))</f>
        <v>584.62172669166989</v>
      </c>
      <c r="AO66" s="59">
        <f t="shared" si="36"/>
        <v>141.28992520553197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50.198636346714679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50.198636346714679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291.85884000000004</v>
      </c>
      <c r="AK67" s="13">
        <f t="shared" si="35"/>
        <v>69.467040479203376</v>
      </c>
      <c r="AL67" s="20">
        <f t="shared" si="4"/>
        <v>629.30924183461252</v>
      </c>
      <c r="AM67" s="59">
        <f t="shared" si="5"/>
        <v>922.64257516794578</v>
      </c>
      <c r="AN67" s="59">
        <f ca="1">AVERAGE(OFFSET($AM$3,0,0,'Données projet'!$E$10+1,1))-AVERAGE(OFFSET($H$3,0,0,'Données projet'!$E$10+1,1))</f>
        <v>584.62172669166989</v>
      </c>
      <c r="AO67" s="59">
        <f t="shared" si="36"/>
        <v>141.28992520553197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49.214271706100483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49.214271706100483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302.50584000000003</v>
      </c>
      <c r="AK68" s="13">
        <f t="shared" si="35"/>
        <v>71.70152920485296</v>
      </c>
      <c r="AL68" s="20">
        <f t="shared" ref="AL68:AL131" si="58">(AJ68+AK68)*0.475*44/12</f>
        <v>651.74450136511894</v>
      </c>
      <c r="AM68" s="59">
        <f t="shared" ref="AM68:AM131" si="59">AL68+(AD68+AE68)*44/12</f>
        <v>945.07783469845231</v>
      </c>
      <c r="AN68" s="59">
        <f ca="1">AVERAGE(OFFSET($AM$3,0,0,'Données projet'!$E$10+1,1))-AVERAGE(OFFSET($H$3,0,0,'Données projet'!$E$10+1,1))</f>
        <v>584.62172669166989</v>
      </c>
      <c r="AO68" s="59">
        <f t="shared" si="36"/>
        <v>141.28992520553197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48.249209855685585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48.249209855685585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313.15284000000003</v>
      </c>
      <c r="AK69" s="13">
        <f t="shared" ref="AK69:AK132" si="89">EXP(-1.0587+0.8836*LN(AJ69)+0.284)</f>
        <v>73.926880374375301</v>
      </c>
      <c r="AL69" s="20">
        <f t="shared" si="58"/>
        <v>674.16384631870358</v>
      </c>
      <c r="AM69" s="59">
        <f t="shared" si="59"/>
        <v>967.49717965203695</v>
      </c>
      <c r="AN69" s="59">
        <f ca="1">AVERAGE(OFFSET($AM$3,0,0,'Données projet'!$E$10+1,1))-AVERAGE(OFFSET($H$3,0,0,'Données projet'!$E$10+1,1))</f>
        <v>584.62172669166989</v>
      </c>
      <c r="AO69" s="59">
        <f t="shared" ref="AO69:AO132" si="90">$AO$3</f>
        <v>141.28992520553197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73.210588229775112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73.210588229775112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268.76577000000003</v>
      </c>
      <c r="AK70" s="13">
        <f t="shared" si="89"/>
        <v>64.587264726665225</v>
      </c>
      <c r="AL70" s="20">
        <f t="shared" si="58"/>
        <v>580.58986881560872</v>
      </c>
      <c r="AM70" s="59">
        <f t="shared" si="59"/>
        <v>873.92320214894198</v>
      </c>
      <c r="AN70" s="59">
        <f ca="1">AVERAGE(OFFSET($AM$3,0,0,'Données projet'!$E$10+1,1))-AVERAGE(OFFSET($H$3,0,0,'Données projet'!$E$10+1,1))</f>
        <v>584.62172669166989</v>
      </c>
      <c r="AO70" s="59">
        <f t="shared" si="90"/>
        <v>141.28992520553197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71.774973248638815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71.774973248638815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278.88042000000002</v>
      </c>
      <c r="AK71" s="13">
        <f t="shared" si="89"/>
        <v>66.730354301196869</v>
      </c>
      <c r="AL71" s="20">
        <f t="shared" si="58"/>
        <v>601.9387652412513</v>
      </c>
      <c r="AM71" s="59">
        <f t="shared" si="59"/>
        <v>895.27209857458456</v>
      </c>
      <c r="AN71" s="59">
        <f ca="1">AVERAGE(OFFSET($AM$3,0,0,'Données projet'!$E$10+1,1))-AVERAGE(OFFSET($H$3,0,0,'Données projet'!$E$10+1,1))</f>
        <v>584.62172669166989</v>
      </c>
      <c r="AO71" s="59">
        <f t="shared" si="90"/>
        <v>141.28992520553197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70.367509801643934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70.367509801643934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288.99507</v>
      </c>
      <c r="AK72" s="13">
        <f t="shared" si="89"/>
        <v>68.864413406421249</v>
      </c>
      <c r="AL72" s="20">
        <f t="shared" si="58"/>
        <v>623.27193359951696</v>
      </c>
      <c r="AM72" s="59">
        <f t="shared" si="59"/>
        <v>916.60526693285033</v>
      </c>
      <c r="AN72" s="59">
        <f ca="1">AVERAGE(OFFSET($AM$3,0,0,'Données projet'!$E$10+1,1))-AVERAGE(OFFSET($H$3,0,0,'Données projet'!$E$10+1,1))</f>
        <v>584.62172669166989</v>
      </c>
      <c r="AO72" s="59">
        <f t="shared" si="90"/>
        <v>141.28992520553197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68.98764585437668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68.98764585437668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299.10971999999998</v>
      </c>
      <c r="AK73" s="13">
        <f t="shared" si="89"/>
        <v>70.989794321139428</v>
      </c>
      <c r="AL73" s="20">
        <f t="shared" si="58"/>
        <v>644.58998744265102</v>
      </c>
      <c r="AM73" s="59">
        <f t="shared" si="59"/>
        <v>937.92332077598439</v>
      </c>
      <c r="AN73" s="59">
        <f ca="1">AVERAGE(OFFSET($AM$3,0,0,'Données projet'!$E$10+1,1))-AVERAGE(OFFSET($H$3,0,0,'Données projet'!$E$10+1,1))</f>
        <v>584.62172669166989</v>
      </c>
      <c r="AO73" s="59">
        <f t="shared" si="90"/>
        <v>141.28992520553197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67.634840197481438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67.634840197481438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309.22437000000002</v>
      </c>
      <c r="AK74" s="13">
        <f t="shared" si="89"/>
        <v>73.106824147265044</v>
      </c>
      <c r="AL74" s="20">
        <f t="shared" si="58"/>
        <v>665.89349647315339</v>
      </c>
      <c r="AM74" s="59">
        <f t="shared" si="59"/>
        <v>959.22682980648665</v>
      </c>
      <c r="AN74" s="59">
        <f ca="1">AVERAGE(OFFSET($AM$3,0,0,'Données projet'!$E$10+1,1))-AVERAGE(OFFSET($H$3,0,0,'Données projet'!$E$10+1,1))</f>
        <v>584.62172669166989</v>
      </c>
      <c r="AO74" s="59">
        <f t="shared" si="90"/>
        <v>141.28992520553197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66.308562234387935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66.308562234387935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319.33902</v>
      </c>
      <c r="AK75" s="13">
        <f t="shared" si="89"/>
        <v>75.215807373259352</v>
      </c>
      <c r="AL75" s="20">
        <f t="shared" si="58"/>
        <v>687.18299100842671</v>
      </c>
      <c r="AM75" s="59">
        <f t="shared" si="59"/>
        <v>980.51632434176008</v>
      </c>
      <c r="AN75" s="59">
        <f ca="1">AVERAGE(OFFSET($AM$3,0,0,'Données projet'!$E$10+1,1))-AVERAGE(OFFSET($H$3,0,0,'Données projet'!$E$10+1,1))</f>
        <v>584.62172669166989</v>
      </c>
      <c r="AO75" s="59">
        <f t="shared" si="90"/>
        <v>141.28992520553197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65.008291773201009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65.008291773201009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329.45366999999999</v>
      </c>
      <c r="AK76" s="13">
        <f t="shared" si="89"/>
        <v>77.317028103667624</v>
      </c>
      <c r="AL76" s="20">
        <f t="shared" si="58"/>
        <v>708.45896586388778</v>
      </c>
      <c r="AM76" s="59">
        <f t="shared" si="59"/>
        <v>1001.7922991972212</v>
      </c>
      <c r="AN76" s="59">
        <f ca="1">AVERAGE(OFFSET($AM$3,0,0,'Données projet'!$E$10+1,1))-AVERAGE(OFFSET($H$3,0,0,'Données projet'!$E$10+1,1))</f>
        <v>584.62172669166989</v>
      </c>
      <c r="AO76" s="59">
        <f t="shared" si="90"/>
        <v>141.28992520553197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63.733518822671293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63.733518822671293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339.56831999999997</v>
      </c>
      <c r="AK77" s="13">
        <f t="shared" si="89"/>
        <v>79.410752007166707</v>
      </c>
      <c r="AL77" s="20">
        <f t="shared" si="58"/>
        <v>729.72188374581526</v>
      </c>
      <c r="AM77" s="59">
        <f t="shared" si="59"/>
        <v>1023.0552170791486</v>
      </c>
      <c r="AN77" s="59">
        <f ca="1">AVERAGE(OFFSET($AM$3,0,0,'Données projet'!$E$10+1,1))-AVERAGE(OFFSET($H$3,0,0,'Données projet'!$E$10+1,1))</f>
        <v>584.62172669166989</v>
      </c>
      <c r="AO77" s="59">
        <f t="shared" si="90"/>
        <v>141.28992520553197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87.088356817166257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87.088356817166257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297.80259599999999</v>
      </c>
      <c r="AK78" s="13">
        <f t="shared" si="89"/>
        <v>70.715606278898662</v>
      </c>
      <c r="AL78" s="20">
        <f t="shared" si="58"/>
        <v>641.83586896908184</v>
      </c>
      <c r="AM78" s="59">
        <f t="shared" si="59"/>
        <v>935.16920230241521</v>
      </c>
      <c r="AN78" s="59">
        <f ca="1">AVERAGE(OFFSET($AM$3,0,0,'Données projet'!$E$10+1,1))-AVERAGE(OFFSET($H$3,0,0,'Données projet'!$E$10+1,1))</f>
        <v>584.62172669166989</v>
      </c>
      <c r="AO78" s="59">
        <f t="shared" si="90"/>
        <v>141.28992520553197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85.380607258634257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85.380607258634257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307.79767200000003</v>
      </c>
      <c r="AK79" s="13">
        <f t="shared" si="89"/>
        <v>72.808705757166109</v>
      </c>
      <c r="AL79" s="20">
        <f t="shared" si="58"/>
        <v>662.88944126039769</v>
      </c>
      <c r="AM79" s="59">
        <f t="shared" si="59"/>
        <v>956.22277459373095</v>
      </c>
      <c r="AN79" s="59">
        <f ca="1">AVERAGE(OFFSET($AM$3,0,0,'Données projet'!$E$10+1,1))-AVERAGE(OFFSET($H$3,0,0,'Données projet'!$E$10+1,1))</f>
        <v>584.62172669166989</v>
      </c>
      <c r="AO79" s="59">
        <f t="shared" si="90"/>
        <v>141.28992520553197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83.706345627320687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83.706345627320687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317.79274800000007</v>
      </c>
      <c r="AK80" s="13">
        <f t="shared" si="89"/>
        <v>74.893907115214873</v>
      </c>
      <c r="AL80" s="20">
        <f t="shared" si="58"/>
        <v>683.92925765899929</v>
      </c>
      <c r="AM80" s="59">
        <f t="shared" si="59"/>
        <v>977.26259099233266</v>
      </c>
      <c r="AN80" s="59">
        <f ca="1">AVERAGE(OFFSET($AM$3,0,0,'Données projet'!$E$10+1,1))-AVERAGE(OFFSET($H$3,0,0,'Données projet'!$E$10+1,1))</f>
        <v>584.62172669166989</v>
      </c>
      <c r="AO80" s="59">
        <f t="shared" si="90"/>
        <v>141.28992520553197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82.06491524539841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82.06491524539841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327.78782400000006</v>
      </c>
      <c r="AK81" s="13">
        <f t="shared" si="89"/>
        <v>76.971487261543487</v>
      </c>
      <c r="AL81" s="20">
        <f t="shared" si="58"/>
        <v>704.95580044718827</v>
      </c>
      <c r="AM81" s="59">
        <f t="shared" si="59"/>
        <v>998.28913378052152</v>
      </c>
      <c r="AN81" s="59">
        <f ca="1">AVERAGE(OFFSET($AM$3,0,0,'Données projet'!$E$10+1,1))-AVERAGE(OFFSET($H$3,0,0,'Données projet'!$E$10+1,1))</f>
        <v>584.62172669166989</v>
      </c>
      <c r="AO81" s="59">
        <f t="shared" si="90"/>
        <v>141.28992520553197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80.455672312091963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80.455672312091963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337.7829000000001</v>
      </c>
      <c r="AK82" s="13">
        <f t="shared" si="89"/>
        <v>79.041705257827374</v>
      </c>
      <c r="AL82" s="20">
        <f t="shared" si="58"/>
        <v>725.96952082404948</v>
      </c>
      <c r="AM82" s="59">
        <f t="shared" si="59"/>
        <v>1019.3028541573829</v>
      </c>
      <c r="AN82" s="59">
        <f ca="1">AVERAGE(OFFSET($AM$3,0,0,'Données projet'!$E$10+1,1))-AVERAGE(OFFSET($H$3,0,0,'Données projet'!$E$10+1,1))</f>
        <v>584.62172669166989</v>
      </c>
      <c r="AO82" s="59">
        <f t="shared" si="90"/>
        <v>141.28992520553197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78.877985651166384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78.877985651166384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347.77797600000014</v>
      </c>
      <c r="AK83" s="13">
        <f t="shared" si="89"/>
        <v>81.104803962808134</v>
      </c>
      <c r="AL83" s="20">
        <f t="shared" si="58"/>
        <v>746.97084176855776</v>
      </c>
      <c r="AM83" s="59">
        <f t="shared" si="59"/>
        <v>1040.3041751018911</v>
      </c>
      <c r="AN83" s="59">
        <f ca="1">AVERAGE(OFFSET($AM$3,0,0,'Données projet'!$E$10+1,1))-AVERAGE(OFFSET($H$3,0,0,'Données projet'!$E$10+1,1))</f>
        <v>584.62172669166989</v>
      </c>
      <c r="AO83" s="59">
        <f t="shared" si="90"/>
        <v>141.28992520553197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77.331236463367702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77.331236463367702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357.77305200000018</v>
      </c>
      <c r="AK84" s="13">
        <f t="shared" si="89"/>
        <v>83.161011481890242</v>
      </c>
      <c r="AL84" s="20">
        <f t="shared" si="58"/>
        <v>767.96016056429244</v>
      </c>
      <c r="AM84" s="59">
        <f t="shared" si="59"/>
        <v>1061.2934938976257</v>
      </c>
      <c r="AN84" s="59">
        <f ca="1">AVERAGE(OFFSET($AM$3,0,0,'Données projet'!$E$10+1,1))-AVERAGE(OFFSET($H$3,0,0,'Données projet'!$E$10+1,1))</f>
        <v>584.62172669166989</v>
      </c>
      <c r="AO84" s="59">
        <f t="shared" si="90"/>
        <v>141.28992520553197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75.81481808371791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75.81481808371791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367.76812800000016</v>
      </c>
      <c r="AK85" s="13">
        <f t="shared" si="89"/>
        <v>85.210542450195291</v>
      </c>
      <c r="AL85" s="20">
        <f t="shared" si="58"/>
        <v>788.93785103409027</v>
      </c>
      <c r="AM85" s="59">
        <f t="shared" si="59"/>
        <v>1082.2711843674235</v>
      </c>
      <c r="AN85" s="59">
        <f ca="1">AVERAGE(OFFSET($AM$3,0,0,'Données projet'!$E$10+1,1))-AVERAGE(OFFSET($H$3,0,0,'Données projet'!$E$10+1,1))</f>
        <v>584.62172669166989</v>
      </c>
      <c r="AO85" s="59">
        <f t="shared" si="90"/>
        <v>141.28992520553197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74.328135743569163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74.328135743569163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377.7632040000002</v>
      </c>
      <c r="AK86" s="13">
        <f t="shared" si="89"/>
        <v>87.253599172212361</v>
      </c>
      <c r="AL86" s="20">
        <f t="shared" si="58"/>
        <v>809.90426552493693</v>
      </c>
      <c r="AM86" s="59">
        <f t="shared" si="59"/>
        <v>1103.2375988582703</v>
      </c>
      <c r="AN86" s="59">
        <f ca="1">AVERAGE(OFFSET($AM$3,0,0,'Données projet'!$E$10+1,1))-AVERAGE(OFFSET($H$3,0,0,'Données projet'!$E$10+1,1))</f>
        <v>584.62172669166989</v>
      </c>
      <c r="AO86" s="59">
        <f t="shared" si="90"/>
        <v>141.28992520553197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72.870606337324048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72.870606337324048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387.75828000000024</v>
      </c>
      <c r="AK87" s="13">
        <f t="shared" si="89"/>
        <v>89.29037263744118</v>
      </c>
      <c r="AL87" s="20">
        <f t="shared" si="58"/>
        <v>830.85973667687711</v>
      </c>
      <c r="AM87" s="59">
        <f t="shared" si="59"/>
        <v>1124.1930700102105</v>
      </c>
      <c r="AN87" s="59">
        <f ca="1">AVERAGE(OFFSET($AM$3,0,0,'Données projet'!$E$10+1,1))-AVERAGE(OFFSET($H$3,0,0,'Données projet'!$E$10+1,1))</f>
        <v>584.62172669166989</v>
      </c>
      <c r="AO87" s="59">
        <f t="shared" si="90"/>
        <v>141.28992520553197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103.34979294551759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103.34979294551759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330.07993200000016</v>
      </c>
      <c r="AK88" s="13">
        <f t="shared" si="89"/>
        <v>77.446878881162505</v>
      </c>
      <c r="AL88" s="20">
        <f t="shared" si="58"/>
        <v>709.77586228469147</v>
      </c>
      <c r="AM88" s="59">
        <f t="shared" si="59"/>
        <v>1003.1091956180248</v>
      </c>
      <c r="AN88" s="59">
        <f ca="1">AVERAGE(OFFSET($AM$3,0,0,'Données projet'!$E$10+1,1))-AVERAGE(OFFSET($H$3,0,0,'Données projet'!$E$10+1,1))</f>
        <v>584.62172669166989</v>
      </c>
      <c r="AO88" s="59">
        <f t="shared" si="90"/>
        <v>141.28992520553197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101.32316654300529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101.32316654300529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339.5268240000002</v>
      </c>
      <c r="AK89" s="13">
        <f t="shared" si="89"/>
        <v>79.402177341928521</v>
      </c>
      <c r="AL89" s="20">
        <f t="shared" si="58"/>
        <v>729.63467733719244</v>
      </c>
      <c r="AM89" s="59">
        <f t="shared" si="59"/>
        <v>1022.9680106705257</v>
      </c>
      <c r="AN89" s="59">
        <f ca="1">AVERAGE(OFFSET($AM$3,0,0,'Données projet'!$E$10+1,1))-AVERAGE(OFFSET($H$3,0,0,'Données projet'!$E$10+1,1))</f>
        <v>584.62172669166989</v>
      </c>
      <c r="AO89" s="59">
        <f t="shared" si="90"/>
        <v>141.28992520553197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99.336281048126196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99.336281048126196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348.97371600000025</v>
      </c>
      <c r="AK90" s="13">
        <f t="shared" si="89"/>
        <v>81.351152601018768</v>
      </c>
      <c r="AL90" s="20">
        <f t="shared" si="58"/>
        <v>749.48247948010805</v>
      </c>
      <c r="AM90" s="59">
        <f t="shared" si="59"/>
        <v>1042.8158128134414</v>
      </c>
      <c r="AN90" s="59">
        <f ca="1">AVERAGE(OFFSET($AM$3,0,0,'Données projet'!$E$10+1,1))-AVERAGE(OFFSET($H$3,0,0,'Données projet'!$E$10+1,1))</f>
        <v>584.62172669166989</v>
      </c>
      <c r="AO90" s="59">
        <f t="shared" si="90"/>
        <v>141.28992520553197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97.388357165921192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97.388357165921192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358.42060800000024</v>
      </c>
      <c r="AK91" s="13">
        <f t="shared" si="89"/>
        <v>83.293995501534994</v>
      </c>
      <c r="AL91" s="20">
        <f t="shared" si="58"/>
        <v>769.31960109850718</v>
      </c>
      <c r="AM91" s="59">
        <f t="shared" si="59"/>
        <v>1062.6529344318405</v>
      </c>
      <c r="AN91" s="59">
        <f ca="1">AVERAGE(OFFSET($AM$3,0,0,'Données projet'!$E$10+1,1))-AVERAGE(OFFSET($H$3,0,0,'Données projet'!$E$10+1,1))</f>
        <v>584.62172669166989</v>
      </c>
      <c r="AO91" s="59">
        <f t="shared" si="90"/>
        <v>141.28992520553197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95.478630882929991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95.478630882929991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367.86750000000023</v>
      </c>
      <c r="AK92" s="13">
        <f t="shared" si="89"/>
        <v>85.230886253574951</v>
      </c>
      <c r="AL92" s="20">
        <f t="shared" si="58"/>
        <v>789.14635605831018</v>
      </c>
      <c r="AM92" s="59">
        <f t="shared" si="59"/>
        <v>1082.4796893916434</v>
      </c>
      <c r="AN92" s="59">
        <f ca="1">AVERAGE(OFFSET($AM$3,0,0,'Données projet'!$E$10+1,1))-AVERAGE(OFFSET($H$3,0,0,'Données projet'!$E$10+1,1))</f>
        <v>584.62172669166989</v>
      </c>
      <c r="AO92" s="59">
        <f t="shared" si="90"/>
        <v>141.28992520553197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93.60635316753023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93.60635316753023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377.31439200000023</v>
      </c>
      <c r="AK93" s="13">
        <f t="shared" si="89"/>
        <v>87.161995284293411</v>
      </c>
      <c r="AL93" s="20">
        <f t="shared" si="58"/>
        <v>808.96304118681144</v>
      </c>
      <c r="AM93" s="59">
        <f t="shared" si="59"/>
        <v>1102.2963745201448</v>
      </c>
      <c r="AN93" s="59">
        <f ca="1">AVERAGE(OFFSET($AM$3,0,0,'Données projet'!$E$10+1,1))-AVERAGE(OFFSET($H$3,0,0,'Données projet'!$E$10+1,1))</f>
        <v>584.62172669166989</v>
      </c>
      <c r="AO93" s="59">
        <f t="shared" si="90"/>
        <v>141.28992520553197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91.770789676152802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91.770789676152802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386.76128400000022</v>
      </c>
      <c r="AK94" s="13">
        <f t="shared" si="89"/>
        <v>89.087484000435779</v>
      </c>
      <c r="AL94" s="20">
        <f t="shared" si="58"/>
        <v>828.76993760075936</v>
      </c>
      <c r="AM94" s="59">
        <f t="shared" si="59"/>
        <v>1122.1032709340927</v>
      </c>
      <c r="AN94" s="59">
        <f ca="1">AVERAGE(OFFSET($AM$3,0,0,'Données projet'!$E$10+1,1))-AVERAGE(OFFSET($H$3,0,0,'Données projet'!$E$10+1,1))</f>
        <v>584.62172669166989</v>
      </c>
      <c r="AO94" s="59">
        <f t="shared" si="90"/>
        <v>141.28992520553197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89.971220465258114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89.971220465258114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396.20817600000026</v>
      </c>
      <c r="AK95" s="13">
        <f t="shared" si="89"/>
        <v>91.007505474271966</v>
      </c>
      <c r="AL95" s="20">
        <f t="shared" si="58"/>
        <v>848.56731190102403</v>
      </c>
      <c r="AM95" s="59">
        <f t="shared" si="59"/>
        <v>1141.9006452343574</v>
      </c>
      <c r="AN95" s="59">
        <f ca="1">AVERAGE(OFFSET($AM$3,0,0,'Données projet'!$E$10+1,1))-AVERAGE(OFFSET($H$3,0,0,'Données projet'!$E$10+1,1))</f>
        <v>584.62172669166989</v>
      </c>
      <c r="AO95" s="59">
        <f t="shared" si="90"/>
        <v>141.28992520553197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88.206939708960235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88.206939708960235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405.65506800000031</v>
      </c>
      <c r="AK96" s="13">
        <f t="shared" si="89"/>
        <v>92.922205062267096</v>
      </c>
      <c r="AL96" s="20">
        <f t="shared" si="58"/>
        <v>868.35541725011569</v>
      </c>
      <c r="AM96" s="59">
        <f t="shared" si="59"/>
        <v>1161.6887505834491</v>
      </c>
      <c r="AN96" s="59">
        <f ca="1">AVERAGE(OFFSET($AM$3,0,0,'Données projet'!$E$10+1,1))-AVERAGE(OFFSET($H$3,0,0,'Données projet'!$E$10+1,1))</f>
        <v>584.62172669166989</v>
      </c>
      <c r="AO96" s="59">
        <f t="shared" si="90"/>
        <v>141.28992520553197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86.47725542218835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86.47725542218835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415.1019600000003</v>
      </c>
      <c r="AK97" s="13">
        <f t="shared" si="89"/>
        <v>94.831720964500249</v>
      </c>
      <c r="AL97" s="20">
        <f t="shared" si="58"/>
        <v>888.13449434650511</v>
      </c>
      <c r="AM97" s="59">
        <f t="shared" si="59"/>
        <v>1181.4678276798384</v>
      </c>
      <c r="AN97" s="59">
        <f ca="1">AVERAGE(OFFSET($AM$3,0,0,'Données projet'!$E$10+1,1))-AVERAGE(OFFSET($H$3,0,0,'Données projet'!$E$10+1,1))</f>
        <v>584.62172669166989</v>
      </c>
      <c r="AO97" s="59">
        <f t="shared" si="90"/>
        <v>141.28992520553197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116.88687611620129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116.88687611620129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356.72582400000027</v>
      </c>
      <c r="AK98" s="13">
        <f t="shared" si="89"/>
        <v>82.945890313060232</v>
      </c>
      <c r="AL98" s="20">
        <f t="shared" si="58"/>
        <v>765.76156909524707</v>
      </c>
      <c r="AM98" s="59">
        <f t="shared" si="59"/>
        <v>1059.0949024285803</v>
      </c>
      <c r="AN98" s="59">
        <f ca="1">AVERAGE(OFFSET($AM$3,0,0,'Données projet'!$E$10+1,1))-AVERAGE(OFFSET($H$3,0,0,'Données projet'!$E$10+1,1))</f>
        <v>584.62172669166989</v>
      </c>
      <c r="AO98" s="59">
        <f t="shared" si="90"/>
        <v>141.28992520553197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114.59479576951732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114.59479576951732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365.88988800000027</v>
      </c>
      <c r="AK99" s="13">
        <f t="shared" si="89"/>
        <v>84.825901651625188</v>
      </c>
      <c r="AL99" s="20">
        <f t="shared" si="58"/>
        <v>784.99666697658097</v>
      </c>
      <c r="AM99" s="59">
        <f t="shared" si="59"/>
        <v>1078.3300003099143</v>
      </c>
      <c r="AN99" s="59">
        <f ca="1">AVERAGE(OFFSET($AM$3,0,0,'Données projet'!$E$10+1,1))-AVERAGE(OFFSET($H$3,0,0,'Données projet'!$E$10+1,1))</f>
        <v>584.62172669166989</v>
      </c>
      <c r="AO99" s="59">
        <f t="shared" si="90"/>
        <v>141.28992520553197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112.34766172040085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112.34766172040085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375.05395200000027</v>
      </c>
      <c r="AK100" s="13">
        <f t="shared" si="89"/>
        <v>86.700439476144126</v>
      </c>
      <c r="AL100" s="20">
        <f t="shared" si="58"/>
        <v>804.22223182095149</v>
      </c>
      <c r="AM100" s="59">
        <f t="shared" si="59"/>
        <v>1097.5555651542847</v>
      </c>
      <c r="AN100" s="59">
        <f ca="1">AVERAGE(OFFSET($AM$3,0,0,'Données projet'!$E$10+1,1))-AVERAGE(OFFSET($H$3,0,0,'Données projet'!$E$10+1,1))</f>
        <v>584.62172669166989</v>
      </c>
      <c r="AO100" s="59">
        <f t="shared" si="90"/>
        <v>141.28992520553197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110.14459259937112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110.14459259937112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384.2180160000002</v>
      </c>
      <c r="AK101" s="13">
        <f t="shared" si="89"/>
        <v>88.569652911595441</v>
      </c>
      <c r="AL101" s="20">
        <f t="shared" si="58"/>
        <v>823.43852335436225</v>
      </c>
      <c r="AM101" s="59">
        <f t="shared" si="59"/>
        <v>1116.7718566876956</v>
      </c>
      <c r="AN101" s="59">
        <f ca="1">AVERAGE(OFFSET($AM$3,0,0,'Données projet'!$E$10+1,1))-AVERAGE(OFFSET($H$3,0,0,'Données projet'!$E$10+1,1))</f>
        <v>584.62172669166989</v>
      </c>
      <c r="AO101" s="59">
        <f t="shared" si="90"/>
        <v>141.28992520553197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107.98472432006531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107.98472432006531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393.38208000000026</v>
      </c>
      <c r="AK102" s="13">
        <f t="shared" si="89"/>
        <v>90.433683563616</v>
      </c>
      <c r="AL102" s="20">
        <f t="shared" si="58"/>
        <v>842.64578820663166</v>
      </c>
      <c r="AM102" s="59">
        <f t="shared" si="59"/>
        <v>1135.979121539965</v>
      </c>
      <c r="AN102" s="59">
        <f ca="1">AVERAGE(OFFSET($AM$3,0,0,'Données projet'!$E$10+1,1))-AVERAGE(OFFSET($H$3,0,0,'Données projet'!$E$10+1,1))</f>
        <v>584.62172669166989</v>
      </c>
      <c r="AO102" s="59">
        <f t="shared" si="90"/>
        <v>141.28992520553197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105.86720974032711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105.86720974032711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402.54614400000025</v>
      </c>
      <c r="AK103" s="13">
        <f t="shared" si="89"/>
        <v>92.292666063851556</v>
      </c>
      <c r="AL103" s="20">
        <f t="shared" si="58"/>
        <v>861.84426086120857</v>
      </c>
      <c r="AM103" s="59">
        <f t="shared" si="59"/>
        <v>1155.1775941945418</v>
      </c>
      <c r="AN103" s="59">
        <f ca="1">AVERAGE(OFFSET($AM$3,0,0,'Données projet'!$E$10+1,1))-AVERAGE(OFFSET($H$3,0,0,'Données projet'!$E$10+1,1))</f>
        <v>584.62172669166989</v>
      </c>
      <c r="AO103" s="59">
        <f t="shared" si="90"/>
        <v>141.28992520553197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103.79121832994122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103.79121832994122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411.71020800000025</v>
      </c>
      <c r="AK104" s="13">
        <f t="shared" si="89"/>
        <v>94.146728564247809</v>
      </c>
      <c r="AL104" s="20">
        <f t="shared" si="58"/>
        <v>881.03416451606529</v>
      </c>
      <c r="AM104" s="59">
        <f t="shared" si="59"/>
        <v>1174.3674978493987</v>
      </c>
      <c r="AN104" s="59">
        <f ca="1">AVERAGE(OFFSET($AM$3,0,0,'Données projet'!$E$10+1,1))-AVERAGE(OFFSET($H$3,0,0,'Données projet'!$E$10+1,1))</f>
        <v>584.62172669166989</v>
      </c>
      <c r="AO104" s="59">
        <f t="shared" si="90"/>
        <v>141.28992520553197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101.75593584488327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101.75593584488327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420.87427200000019</v>
      </c>
      <c r="AK105" s="13">
        <f t="shared" si="89"/>
        <v>95.995993186091056</v>
      </c>
      <c r="AL105" s="20">
        <f t="shared" si="58"/>
        <v>900.21571186577557</v>
      </c>
      <c r="AM105" s="59">
        <f t="shared" si="59"/>
        <v>1193.5490451991088</v>
      </c>
      <c r="AN105" s="59">
        <f ca="1">AVERAGE(OFFSET($AM$3,0,0,'Données projet'!$E$10+1,1))-AVERAGE(OFFSET($H$3,0,0,'Données projet'!$E$10+1,1))</f>
        <v>584.62172669166989</v>
      </c>
      <c r="AO105" s="59">
        <f t="shared" si="90"/>
        <v>141.28992520553197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99.760564007957569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99.760564007957569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430.03833600000024</v>
      </c>
      <c r="AK106" s="13">
        <f t="shared" si="89"/>
        <v>97.84057642883765</v>
      </c>
      <c r="AL106" s="20">
        <f t="shared" si="58"/>
        <v>919.38910581355924</v>
      </c>
      <c r="AM106" s="59">
        <f t="shared" si="59"/>
        <v>1212.7224391468926</v>
      </c>
      <c r="AN106" s="59">
        <f ca="1">AVERAGE(OFFSET($AM$3,0,0,'Données projet'!$E$10+1,1))-AVERAGE(OFFSET($H$3,0,0,'Données projet'!$E$10+1,1))</f>
        <v>584.62172669166989</v>
      </c>
      <c r="AO106" s="59">
        <f t="shared" si="90"/>
        <v>141.28992520553197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97.804320195697329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97.804320195697329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439.20240000000024</v>
      </c>
      <c r="AK107" s="13">
        <f t="shared" si="89"/>
        <v>99.680589543109846</v>
      </c>
      <c r="AL107" s="20">
        <f t="shared" si="58"/>
        <v>938.55454012091661</v>
      </c>
      <c r="AM107" s="59">
        <f t="shared" si="59"/>
        <v>1231.88787345425</v>
      </c>
      <c r="AN107" s="59">
        <f ca="1">AVERAGE(OFFSET($AM$3,0,0,'Données projet'!$E$10+1,1))-AVERAGE(OFFSET($H$3,0,0,'Données projet'!$E$10+1,1))</f>
        <v>584.62172669166989</v>
      </c>
      <c r="AO107" s="59">
        <f t="shared" si="90"/>
        <v>141.28992520553197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127.13014350378269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127.13014350378269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382.48938000000021</v>
      </c>
      <c r="AK108" s="13">
        <f t="shared" si="89"/>
        <v>88.217460192894208</v>
      </c>
      <c r="AL108" s="20">
        <f t="shared" si="58"/>
        <v>819.81441333595774</v>
      </c>
      <c r="AM108" s="59">
        <f t="shared" si="59"/>
        <v>1113.1477466692911</v>
      </c>
      <c r="AN108" s="59">
        <f ca="1">AVERAGE(OFFSET($AM$3,0,0,'Données projet'!$E$10+1,1))-AVERAGE(OFFSET($H$3,0,0,'Données projet'!$E$10+1,1))</f>
        <v>584.62172669166989</v>
      </c>
      <c r="AO108" s="59">
        <f t="shared" si="90"/>
        <v>141.28992520553197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124.63719893140444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124.63719893140444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391.50384000000025</v>
      </c>
      <c r="AK109" s="13">
        <f t="shared" si="89"/>
        <v>90.052052848062402</v>
      </c>
      <c r="AL109" s="20">
        <f t="shared" si="58"/>
        <v>838.7098467103757</v>
      </c>
      <c r="AM109" s="59">
        <f t="shared" si="59"/>
        <v>1132.0431800437091</v>
      </c>
      <c r="AN109" s="59">
        <f ca="1">AVERAGE(OFFSET($AM$3,0,0,'Données projet'!$E$10+1,1))-AVERAGE(OFFSET($H$3,0,0,'Données projet'!$E$10+1,1))</f>
        <v>584.62172669166989</v>
      </c>
      <c r="AO109" s="59">
        <f t="shared" si="90"/>
        <v>141.28992520553197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122.19313948154448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122.19313948154448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400.51830000000018</v>
      </c>
      <c r="AK110" s="13">
        <f t="shared" si="89"/>
        <v>91.881734671796437</v>
      </c>
      <c r="AL110" s="20">
        <f t="shared" si="58"/>
        <v>857.59672705337914</v>
      </c>
      <c r="AM110" s="59">
        <f t="shared" si="59"/>
        <v>1150.9300603867125</v>
      </c>
      <c r="AN110" s="59">
        <f ca="1">AVERAGE(OFFSET($AM$3,0,0,'Données projet'!$E$10+1,1))-AVERAGE(OFFSET($H$3,0,0,'Données projet'!$E$10+1,1))</f>
        <v>584.62172669166989</v>
      </c>
      <c r="AO110" s="59">
        <f t="shared" si="90"/>
        <v>141.28992520553197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119.79700654676721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119.79700654676721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409.53276000000022</v>
      </c>
      <c r="AK111" s="13">
        <f t="shared" si="89"/>
        <v>93.706628917108375</v>
      </c>
      <c r="AL111" s="20">
        <f t="shared" si="58"/>
        <v>876.47526903063078</v>
      </c>
      <c r="AM111" s="59">
        <f t="shared" si="59"/>
        <v>1169.8086023639642</v>
      </c>
      <c r="AN111" s="59">
        <f ca="1">AVERAGE(OFFSET($AM$3,0,0,'Données projet'!$E$10+1,1))-AVERAGE(OFFSET($H$3,0,0,'Données projet'!$E$10+1,1))</f>
        <v>584.62172669166989</v>
      </c>
      <c r="AO111" s="59">
        <f t="shared" si="90"/>
        <v>141.28992520553197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117.44786031734414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117.44786031734414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418.54722000000021</v>
      </c>
      <c r="AK112" s="13">
        <f t="shared" si="89"/>
        <v>95.5268531011899</v>
      </c>
      <c r="AL112" s="20">
        <f t="shared" si="58"/>
        <v>895.34567731790605</v>
      </c>
      <c r="AM112" s="59">
        <f t="shared" si="59"/>
        <v>1188.6790106512394</v>
      </c>
      <c r="AN112" s="59">
        <f ca="1">AVERAGE(OFFSET($AM$3,0,0,'Données projet'!$E$10+1,1))-AVERAGE(OFFSET($H$3,0,0,'Données projet'!$E$10+1,1))</f>
        <v>584.62172669166989</v>
      </c>
      <c r="AO112" s="59">
        <f t="shared" si="90"/>
        <v>141.28992520553197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115.14477941264234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115.14477941264234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427.56168000000014</v>
      </c>
      <c r="AK113" s="13">
        <f t="shared" si="89"/>
        <v>97.342519390034767</v>
      </c>
      <c r="AL113" s="20">
        <f t="shared" si="58"/>
        <v>914.20814727097741</v>
      </c>
      <c r="AM113" s="59">
        <f t="shared" si="59"/>
        <v>1207.5414806043107</v>
      </c>
      <c r="AN113" s="59">
        <f ca="1">AVERAGE(OFFSET($AM$3,0,0,'Données projet'!$E$10+1,1))-AVERAGE(OFFSET($H$3,0,0,'Données projet'!$E$10+1,1))</f>
        <v>584.62172669166989</v>
      </c>
      <c r="AO113" s="59">
        <f t="shared" si="90"/>
        <v>141.28992520553197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112.88686051974109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112.88686051974109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436.57614000000018</v>
      </c>
      <c r="AK114" s="13">
        <f t="shared" si="89"/>
        <v>99.153734949708877</v>
      </c>
      <c r="AL114" s="20">
        <f t="shared" si="58"/>
        <v>933.06286553740983</v>
      </c>
      <c r="AM114" s="59">
        <f t="shared" si="59"/>
        <v>1226.3961988707431</v>
      </c>
      <c r="AN114" s="59">
        <f ca="1">AVERAGE(OFFSET($AM$3,0,0,'Données projet'!$E$10+1,1))-AVERAGE(OFFSET($H$3,0,0,'Données projet'!$E$10+1,1))</f>
        <v>584.62172669166989</v>
      </c>
      <c r="AO114" s="59">
        <f t="shared" si="90"/>
        <v>141.28992520553197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110.67321803913509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110.67321803913509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445.59060000000017</v>
      </c>
      <c r="AK115" s="13">
        <f t="shared" si="89"/>
        <v>100.96060226778923</v>
      </c>
      <c r="AL115" s="20">
        <f t="shared" si="58"/>
        <v>951.91001061639997</v>
      </c>
      <c r="AM115" s="59">
        <f t="shared" si="59"/>
        <v>1245.2433439497333</v>
      </c>
      <c r="AN115" s="59">
        <f ca="1">AVERAGE(OFFSET($AM$3,0,0,'Données projet'!$E$10+1,1))-AVERAGE(OFFSET($H$3,0,0,'Données projet'!$E$10+1,1))</f>
        <v>584.62172669166989</v>
      </c>
      <c r="AO115" s="59">
        <f t="shared" si="90"/>
        <v>141.28992520553197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108.50298373738519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108.50298373738519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454.60506000000021</v>
      </c>
      <c r="AK116" s="13">
        <f t="shared" si="89"/>
        <v>102.76321944805714</v>
      </c>
      <c r="AL116" s="20">
        <f t="shared" si="58"/>
        <v>970.7497533720333</v>
      </c>
      <c r="AM116" s="59">
        <f t="shared" si="59"/>
        <v>1264.0830867053667</v>
      </c>
      <c r="AN116" s="59">
        <f ca="1">AVERAGE(OFFSET($AM$3,0,0,'Données projet'!$E$10+1,1))-AVERAGE(OFFSET($H$3,0,0,'Données projet'!$E$10+1,1))</f>
        <v>584.62172669166989</v>
      </c>
      <c r="AO116" s="59">
        <f t="shared" si="90"/>
        <v>141.28992520553197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106.37530640658039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106.37530640658039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463.61952000000019</v>
      </c>
      <c r="AK117" s="13">
        <f t="shared" si="89"/>
        <v>104.56168048115646</v>
      </c>
      <c r="AL117" s="20">
        <f t="shared" si="58"/>
        <v>989.58225750468102</v>
      </c>
      <c r="AM117" s="59">
        <f t="shared" si="59"/>
        <v>1282.9155908380144</v>
      </c>
      <c r="AN117" s="59">
        <f ca="1">AVERAGE(OFFSET($AM$3,0,0,'Données projet'!$E$10+1,1))-AVERAGE(OFFSET($H$3,0,0,'Données projet'!$E$10+1,1))</f>
        <v>584.62172669166989</v>
      </c>
      <c r="AO117" s="59">
        <f t="shared" si="90"/>
        <v>141.28992520553197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133.39442905663213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133.39442905663213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411.49508400000013</v>
      </c>
      <c r="AK118" s="13">
        <f t="shared" si="89"/>
        <v>94.103260391968092</v>
      </c>
      <c r="AL118" s="20">
        <f t="shared" si="58"/>
        <v>880.58378314934464</v>
      </c>
      <c r="AM118" s="59">
        <f t="shared" si="59"/>
        <v>1173.917116482678</v>
      </c>
      <c r="AN118" s="59">
        <f ca="1">AVERAGE(OFFSET($AM$3,0,0,'Données projet'!$E$10+1,1))-AVERAGE(OFFSET($H$3,0,0,'Données projet'!$E$10+1,1))</f>
        <v>584.62172669166989</v>
      </c>
      <c r="AO118" s="59">
        <f t="shared" si="90"/>
        <v>141.28992520553197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130.77864566539941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130.77864566539941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420.59908800000022</v>
      </c>
      <c r="AK119" s="13">
        <f t="shared" si="89"/>
        <v>95.940531107168511</v>
      </c>
      <c r="AL119" s="20">
        <f t="shared" si="58"/>
        <v>899.63983661165219</v>
      </c>
      <c r="AM119" s="59">
        <f t="shared" si="59"/>
        <v>1192.9731699449856</v>
      </c>
      <c r="AN119" s="59">
        <f ca="1">AVERAGE(OFFSET($AM$3,0,0,'Données projet'!$E$10+1,1))-AVERAGE(OFFSET($H$3,0,0,'Données projet'!$E$10+1,1))</f>
        <v>584.62172669166989</v>
      </c>
      <c r="AO119" s="59">
        <f t="shared" si="90"/>
        <v>141.28992520553197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128.21415619099844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128.21415619099844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429.70309200000014</v>
      </c>
      <c r="AK120" s="13">
        <f t="shared" si="89"/>
        <v>97.773178234645513</v>
      </c>
      <c r="AL120" s="20">
        <f t="shared" si="58"/>
        <v>918.68783732534121</v>
      </c>
      <c r="AM120" s="59">
        <f t="shared" si="59"/>
        <v>1212.0211706586745</v>
      </c>
      <c r="AN120" s="59">
        <f ca="1">AVERAGE(OFFSET($AM$3,0,0,'Données projet'!$E$10+1,1))-AVERAGE(OFFSET($H$3,0,0,'Données projet'!$E$10+1,1))</f>
        <v>584.62172669166989</v>
      </c>
      <c r="AO120" s="59">
        <f t="shared" si="90"/>
        <v>141.28992520553197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125.69995479100633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125.69995479100633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438.80709600000012</v>
      </c>
      <c r="AK121" s="13">
        <f t="shared" si="89"/>
        <v>99.601311017269438</v>
      </c>
      <c r="AL121" s="20">
        <f t="shared" si="58"/>
        <v>937.72797555507793</v>
      </c>
      <c r="AM121" s="59">
        <f t="shared" si="59"/>
        <v>1231.0613088884113</v>
      </c>
      <c r="AN121" s="59">
        <f ca="1">AVERAGE(OFFSET($AM$3,0,0,'Données projet'!$E$10+1,1))-AVERAGE(OFFSET($H$3,0,0,'Données projet'!$E$10+1,1))</f>
        <v>584.62172669166989</v>
      </c>
      <c r="AO121" s="59">
        <f t="shared" si="90"/>
        <v>141.28992520553197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123.23505534695664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123.23505534695664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447.91110000000009</v>
      </c>
      <c r="AK122" s="13">
        <f t="shared" si="89"/>
        <v>101.42503390588769</v>
      </c>
      <c r="AL122" s="20">
        <f t="shared" si="58"/>
        <v>956.76043321942109</v>
      </c>
      <c r="AM122" s="59">
        <f t="shared" si="59"/>
        <v>1250.0937665527545</v>
      </c>
      <c r="AN122" s="59">
        <f ca="1">AVERAGE(OFFSET($AM$3,0,0,'Données projet'!$E$10+1,1))-AVERAGE(OFFSET($H$3,0,0,'Données projet'!$E$10+1,1))</f>
        <v>584.62172669166989</v>
      </c>
      <c r="AO122" s="59">
        <f t="shared" si="90"/>
        <v>141.28992520553197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120.81849107756456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120.81849107756456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457.01510400000006</v>
      </c>
      <c r="AK123" s="13">
        <f t="shared" si="89"/>
        <v>103.24444686258714</v>
      </c>
      <c r="AL123" s="20">
        <f t="shared" si="58"/>
        <v>975.78538441900582</v>
      </c>
      <c r="AM123" s="59">
        <f t="shared" si="59"/>
        <v>1269.1187177523391</v>
      </c>
      <c r="AN123" s="59">
        <f ca="1">AVERAGE(OFFSET($AM$3,0,0,'Données projet'!$E$10+1,1))-AVERAGE(OFFSET($H$3,0,0,'Données projet'!$E$10+1,1))</f>
        <v>584.62172669166989</v>
      </c>
      <c r="AO123" s="59">
        <f t="shared" si="90"/>
        <v>141.28992520553197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118.4493141595366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118.4493141595366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466.11910800000015</v>
      </c>
      <c r="AK124" s="13">
        <f t="shared" si="89"/>
        <v>105.0596456391098</v>
      </c>
      <c r="AL124" s="20">
        <f t="shared" si="58"/>
        <v>994.80299592144968</v>
      </c>
      <c r="AM124" s="59">
        <f t="shared" si="59"/>
        <v>1288.136329254783</v>
      </c>
      <c r="AN124" s="59">
        <f ca="1">AVERAGE(OFFSET($AM$3,0,0,'Données projet'!$E$10+1,1))-AVERAGE(OFFSET($H$3,0,0,'Données projet'!$E$10+1,1))</f>
        <v>584.62172669166989</v>
      </c>
      <c r="AO124" s="59">
        <f t="shared" si="90"/>
        <v>141.28992520553197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116.12659535581592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116.12659535581592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475.22311200000013</v>
      </c>
      <c r="AK125" s="13">
        <f t="shared" si="89"/>
        <v>106.87072203290131</v>
      </c>
      <c r="AL125" s="20">
        <f t="shared" si="58"/>
        <v>1013.8134276073032</v>
      </c>
      <c r="AM125" s="59">
        <f t="shared" si="59"/>
        <v>1307.1467609406366</v>
      </c>
      <c r="AN125" s="59">
        <f ca="1">AVERAGE(OFFSET($AM$3,0,0,'Données projet'!$E$10+1,1))-AVERAGE(OFFSET($H$3,0,0,'Données projet'!$E$10+1,1))</f>
        <v>584.62172669166989</v>
      </c>
      <c r="AO125" s="59">
        <f t="shared" si="90"/>
        <v>141.28992520553197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113.84942365111763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113.84942365111763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484.3271160000001</v>
      </c>
      <c r="AK126" s="13">
        <f t="shared" si="89"/>
        <v>108.67776412298504</v>
      </c>
      <c r="AL126" s="20">
        <f t="shared" si="58"/>
        <v>1032.8168328808658</v>
      </c>
      <c r="AM126" s="59">
        <f t="shared" si="59"/>
        <v>1326.1501662141991</v>
      </c>
      <c r="AN126" s="59">
        <f ca="1">AVERAGE(OFFSET($AM$3,0,0,'Données projet'!$E$10+1,1))-AVERAGE(OFFSET($H$3,0,0,'Données projet'!$E$10+1,1))</f>
        <v>584.62172669166989</v>
      </c>
      <c r="AO126" s="59">
        <f t="shared" si="90"/>
        <v>141.28992520553197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111.61690589461088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111.61690589461088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493.43112000000002</v>
      </c>
      <c r="AK127" s="13">
        <f t="shared" si="89"/>
        <v>110.48085648759901</v>
      </c>
      <c r="AL127" s="20">
        <f t="shared" si="58"/>
        <v>1051.813359049235</v>
      </c>
      <c r="AM127" s="59">
        <f t="shared" si="59"/>
        <v>1345.1466923825683</v>
      </c>
      <c r="AN127" s="59">
        <f ca="1">AVERAGE(OFFSET($AM$3,0,0,'Données projet'!$E$10+1,1))-AVERAGE(OFFSET($H$3,0,0,'Données projet'!$E$10+1,1))</f>
        <v>584.62172669166989</v>
      </c>
      <c r="AO127" s="59">
        <f t="shared" si="90"/>
        <v>141.28992520553197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136.69568423895859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136.69568423895859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445.34490000000005</v>
      </c>
      <c r="AK128" s="13">
        <f t="shared" si="89"/>
        <v>100.91141069417796</v>
      </c>
      <c r="AL128" s="20">
        <f t="shared" si="58"/>
        <v>951.39640779236004</v>
      </c>
      <c r="AM128" s="59">
        <f t="shared" si="59"/>
        <v>1244.7297411256934</v>
      </c>
      <c r="AN128" s="59">
        <f ca="1">AVERAGE(OFFSET($AM$3,0,0,'Données projet'!$E$10+1,1))-AVERAGE(OFFSET($H$3,0,0,'Données projet'!$E$10+1,1))</f>
        <v>584.62172669166989</v>
      </c>
      <c r="AO128" s="59">
        <f t="shared" si="90"/>
        <v>141.28992520553197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134.01516524716729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134.01516524716729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454.62144000000006</v>
      </c>
      <c r="AK129" s="13">
        <f t="shared" si="89"/>
        <v>102.76649113793452</v>
      </c>
      <c r="AL129" s="20">
        <f t="shared" si="58"/>
        <v>970.78398006523605</v>
      </c>
      <c r="AM129" s="59">
        <f t="shared" si="59"/>
        <v>1264.1173133985694</v>
      </c>
      <c r="AN129" s="59">
        <f ca="1">AVERAGE(OFFSET($AM$3,0,0,'Données projet'!$E$10+1,1))-AVERAGE(OFFSET($H$3,0,0,'Données projet'!$E$10+1,1))</f>
        <v>584.62172669166989</v>
      </c>
      <c r="AO129" s="59">
        <f t="shared" si="90"/>
        <v>141.28992520553197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131.38720959784987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131.38720959784987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463.89798000000002</v>
      </c>
      <c r="AK130" s="13">
        <f t="shared" si="89"/>
        <v>104.61717041273698</v>
      </c>
      <c r="AL130" s="20">
        <f t="shared" si="58"/>
        <v>990.16388696885031</v>
      </c>
      <c r="AM130" s="59">
        <f t="shared" si="59"/>
        <v>1283.4972203021837</v>
      </c>
      <c r="AN130" s="59">
        <f ca="1">AVERAGE(OFFSET($AM$3,0,0,'Données projet'!$E$10+1,1))-AVERAGE(OFFSET($H$3,0,0,'Données projet'!$E$10+1,1))</f>
        <v>584.62172669166989</v>
      </c>
      <c r="AO130" s="59">
        <f t="shared" si="90"/>
        <v>141.28992520553197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128.81078655592088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128.81078655592088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473.17452000000003</v>
      </c>
      <c r="AK131" s="13">
        <f t="shared" si="89"/>
        <v>106.46354667179045</v>
      </c>
      <c r="AL131" s="20">
        <f t="shared" si="58"/>
        <v>1009.5362994533684</v>
      </c>
      <c r="AM131" s="59">
        <f t="shared" si="59"/>
        <v>1302.8696327867017</v>
      </c>
      <c r="AN131" s="59">
        <f ca="1">AVERAGE(OFFSET($AM$3,0,0,'Données projet'!$E$10+1,1))-AVERAGE(OFFSET($H$3,0,0,'Données projet'!$E$10+1,1))</f>
        <v>584.62172669166989</v>
      </c>
      <c r="AO131" s="59">
        <f t="shared" si="90"/>
        <v>141.28992520553197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126.28488559838125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126.28488559838125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482.45106000000004</v>
      </c>
      <c r="AK132" s="13">
        <f t="shared" si="89"/>
        <v>108.30571399960745</v>
      </c>
      <c r="AL132" s="20">
        <f t="shared" ref="AL132:AL153" si="112">(AJ132+AK132)*0.475*44/12</f>
        <v>1028.9013813826498</v>
      </c>
      <c r="AM132" s="59">
        <f t="shared" ref="AM132:AM195" si="113">AL132+(AD132+AE132)*44/12</f>
        <v>1322.234714715983</v>
      </c>
      <c r="AN132" s="59">
        <f ca="1">AVERAGE(OFFSET($AM$3,0,0,'Données projet'!$E$10+1,1))-AVERAGE(OFFSET($H$3,0,0,'Données projet'!$E$10+1,1))</f>
        <v>584.62172669166989</v>
      </c>
      <c r="AO132" s="59">
        <f t="shared" si="90"/>
        <v>141.28992520553197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123.80851601797151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123.80851601797151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491.72760000000005</v>
      </c>
      <c r="AK133" s="13">
        <f t="shared" ref="AK133:AK153" si="143">EXP(-1.0587+0.8836*LN(AJ133)+0.284)</f>
        <v>110.14376265559881</v>
      </c>
      <c r="AL133" s="20">
        <f t="shared" si="112"/>
        <v>1048.2592899585013</v>
      </c>
      <c r="AM133" s="59">
        <f t="shared" si="113"/>
        <v>1341.5926232918346</v>
      </c>
      <c r="AN133" s="59">
        <f ca="1">AVERAGE(OFFSET($AM$3,0,0,'Données projet'!$E$10+1,1))-AVERAGE(OFFSET($H$3,0,0,'Données projet'!$E$10+1,1))</f>
        <v>584.62172669166989</v>
      </c>
      <c r="AO133" s="59">
        <f t="shared" ref="AO133:AO196" si="144">$AO$3</f>
        <v>141.28992520553197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121.38070653459731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121.38070653459731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501.00414000000012</v>
      </c>
      <c r="AK134" s="13">
        <f t="shared" si="143"/>
        <v>111.97777929876422</v>
      </c>
      <c r="AL134" s="20">
        <f t="shared" si="112"/>
        <v>1067.6101761120144</v>
      </c>
      <c r="AM134" s="59">
        <f t="shared" si="113"/>
        <v>1360.9435094453477</v>
      </c>
      <c r="AN134" s="59">
        <f ca="1">AVERAGE(OFFSET($AM$3,0,0,'Données projet'!$E$10+1,1))-AVERAGE(OFFSET($H$3,0,0,'Données projet'!$E$10+1,1))</f>
        <v>584.62172669166989</v>
      </c>
      <c r="AO134" s="59">
        <f t="shared" si="144"/>
        <v>141.28992520553197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119.0005049143745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119.0005049143745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510.28068000000002</v>
      </c>
      <c r="AK135" s="13">
        <f t="shared" si="143"/>
        <v>113.80784719526973</v>
      </c>
      <c r="AL135" s="20">
        <f t="shared" si="112"/>
        <v>1086.9541848650949</v>
      </c>
      <c r="AM135" s="59">
        <f t="shared" si="113"/>
        <v>1380.2875181984282</v>
      </c>
      <c r="AN135" s="59">
        <f ca="1">AVERAGE(OFFSET($AM$3,0,0,'Données projet'!$E$10+1,1))-AVERAGE(OFFSET($H$3,0,0,'Données projet'!$E$10+1,1))</f>
        <v>584.62172669166989</v>
      </c>
      <c r="AO135" s="59">
        <f t="shared" si="144"/>
        <v>141.28992520553197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116.66697759614463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116.66697759614463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519.55722000000003</v>
      </c>
      <c r="AK136" s="13">
        <f t="shared" si="143"/>
        <v>115.63404641050485</v>
      </c>
      <c r="AL136" s="20">
        <f t="shared" si="112"/>
        <v>1106.2914556649628</v>
      </c>
      <c r="AM136" s="59">
        <f t="shared" si="113"/>
        <v>1399.624788998296</v>
      </c>
      <c r="AN136" s="59">
        <f ca="1">AVERAGE(OFFSET($AM$3,0,0,'Données projet'!$E$10+1,1))-AVERAGE(OFFSET($H$3,0,0,'Données projet'!$E$10+1,1))</f>
        <v>584.62172669166989</v>
      </c>
      <c r="AO136" s="59">
        <f t="shared" si="144"/>
        <v>141.28992520553197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114.37920932531412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114.37920932531412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528.8337600000001</v>
      </c>
      <c r="AK137" s="13">
        <f t="shared" si="143"/>
        <v>117.456453987033</v>
      </c>
      <c r="AL137" s="20">
        <f t="shared" si="112"/>
        <v>1125.6221226940827</v>
      </c>
      <c r="AM137" s="59">
        <f t="shared" si="113"/>
        <v>1418.9554560274159</v>
      </c>
      <c r="AN137" s="59">
        <f ca="1">AVERAGE(OFFSET($AM$3,0,0,'Données projet'!$E$10+1,1))-AVERAGE(OFFSET($H$3,0,0,'Données projet'!$E$10+1,1))</f>
        <v>584.62172669166989</v>
      </c>
      <c r="AO137" s="59">
        <f t="shared" si="144"/>
        <v>141.28992520553197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140.66000548904512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140.66000548904512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478.17697200000015</v>
      </c>
      <c r="AK138" s="13">
        <f t="shared" si="143"/>
        <v>107.45746788759651</v>
      </c>
      <c r="AL138" s="20">
        <f t="shared" si="112"/>
        <v>1019.9799828042309</v>
      </c>
      <c r="AM138" s="59">
        <f t="shared" si="113"/>
        <v>1313.3133161375642</v>
      </c>
      <c r="AN138" s="59">
        <f ca="1">AVERAGE(OFFSET($AM$3,0,0,'Données projet'!$E$10+1,1))-AVERAGE(OFFSET($H$3,0,0,'Données projet'!$E$10+1,1))</f>
        <v>584.62172669166989</v>
      </c>
      <c r="AO138" s="59">
        <f t="shared" si="144"/>
        <v>141.28992520553197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137.90174857553683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137.90174857553683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487.52558400000009</v>
      </c>
      <c r="AK139" s="13">
        <f t="shared" si="143"/>
        <v>109.31168212293043</v>
      </c>
      <c r="AL139" s="20">
        <f t="shared" si="112"/>
        <v>1039.4915718307705</v>
      </c>
      <c r="AM139" s="59">
        <f t="shared" si="113"/>
        <v>1332.8249051641037</v>
      </c>
      <c r="AN139" s="59">
        <f ca="1">AVERAGE(OFFSET($AM$3,0,0,'Données projet'!$E$10+1,1))-AVERAGE(OFFSET($H$3,0,0,'Données projet'!$E$10+1,1))</f>
        <v>584.62172669166989</v>
      </c>
      <c r="AO139" s="59">
        <f t="shared" si="144"/>
        <v>141.28992520553197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135.19757939773183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135.19757939773183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496.87419600000015</v>
      </c>
      <c r="AK140" s="13">
        <f t="shared" si="143"/>
        <v>111.16176201854444</v>
      </c>
      <c r="AL140" s="20">
        <f t="shared" si="112"/>
        <v>1058.9959602156316</v>
      </c>
      <c r="AM140" s="59">
        <f t="shared" si="113"/>
        <v>1352.3292935489649</v>
      </c>
      <c r="AN140" s="59">
        <f ca="1">AVERAGE(OFFSET($AM$3,0,0,'Données projet'!$E$10+1,1))-AVERAGE(OFFSET($H$3,0,0,'Données projet'!$E$10+1,1))</f>
        <v>584.62172669166989</v>
      </c>
      <c r="AO140" s="59">
        <f t="shared" si="144"/>
        <v>141.28992520553197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132.54643732812326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132.54643732812326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506.22280800000021</v>
      </c>
      <c r="AK141" s="13">
        <f t="shared" si="143"/>
        <v>113.00779433111202</v>
      </c>
      <c r="AL141" s="20">
        <f t="shared" si="112"/>
        <v>1078.4932990600203</v>
      </c>
      <c r="AM141" s="59">
        <f t="shared" si="113"/>
        <v>1371.8266323933535</v>
      </c>
      <c r="AN141" s="59">
        <f ca="1">AVERAGE(OFFSET($AM$3,0,0,'Données projet'!$E$10+1,1))-AVERAGE(OFFSET($H$3,0,0,'Données projet'!$E$10+1,1))</f>
        <v>584.62172669166989</v>
      </c>
      <c r="AO141" s="59">
        <f t="shared" si="144"/>
        <v>141.28992520553197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129.94728253746271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129.94728253746271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515.57142000000022</v>
      </c>
      <c r="AK142" s="13">
        <f t="shared" si="143"/>
        <v>114.84986242954177</v>
      </c>
      <c r="AL142" s="20">
        <f t="shared" si="112"/>
        <v>1097.9837335647856</v>
      </c>
      <c r="AM142" s="59">
        <f t="shared" si="113"/>
        <v>1391.3170668981188</v>
      </c>
      <c r="AN142" s="59">
        <f ca="1">AVERAGE(OFFSET($AM$3,0,0,'Données projet'!$E$10+1,1))-AVERAGE(OFFSET($H$3,0,0,'Données projet'!$E$10+1,1))</f>
        <v>584.62172669166989</v>
      </c>
      <c r="AO142" s="59">
        <f t="shared" si="144"/>
        <v>141.28992520553197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127.39909558691915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127.39909558691915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524.92003200000022</v>
      </c>
      <c r="AK143" s="13">
        <f t="shared" si="143"/>
        <v>116.68804648625293</v>
      </c>
      <c r="AL143" s="20">
        <f t="shared" si="112"/>
        <v>1117.4674033635574</v>
      </c>
      <c r="AM143" s="59">
        <f t="shared" si="113"/>
        <v>1410.8007366968907</v>
      </c>
      <c r="AN143" s="59">
        <f ca="1">AVERAGE(OFFSET($AM$3,0,0,'Données projet'!$E$10+1,1))-AVERAGE(OFFSET($H$3,0,0,'Données projet'!$E$10+1,1))</f>
        <v>584.62172669166989</v>
      </c>
      <c r="AO143" s="59">
        <f t="shared" si="144"/>
        <v>141.28992520553197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124.90087702823516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124.90087702823516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534.26864400000022</v>
      </c>
      <c r="AK144" s="13">
        <f t="shared" si="143"/>
        <v>118.52242365444097</v>
      </c>
      <c r="AL144" s="20">
        <f t="shared" si="112"/>
        <v>1136.9444428314853</v>
      </c>
      <c r="AM144" s="59">
        <f t="shared" si="113"/>
        <v>1430.2777761648185</v>
      </c>
      <c r="AN144" s="59">
        <f ca="1">AVERAGE(OFFSET($AM$3,0,0,'Données projet'!$E$10+1,1))-AVERAGE(OFFSET($H$3,0,0,'Données projet'!$E$10+1,1))</f>
        <v>584.62172669166989</v>
      </c>
      <c r="AO144" s="59">
        <f t="shared" si="144"/>
        <v>141.28992520553197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122.45164701172411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122.45164701172411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543.61725600000034</v>
      </c>
      <c r="AK145" s="13">
        <f t="shared" si="143"/>
        <v>120.35306823258307</v>
      </c>
      <c r="AL145" s="20">
        <f t="shared" si="112"/>
        <v>1156.4149813717493</v>
      </c>
      <c r="AM145" s="59">
        <f t="shared" si="113"/>
        <v>1449.7483147050825</v>
      </c>
      <c r="AN145" s="59">
        <f ca="1">AVERAGE(OFFSET($AM$3,0,0,'Données projet'!$E$10+1,1))-AVERAGE(OFFSET($H$3,0,0,'Données projet'!$E$10+1,1))</f>
        <v>584.62172669166989</v>
      </c>
      <c r="AO145" s="59">
        <f t="shared" si="144"/>
        <v>141.28992520553197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120.05044490195404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120.05044490195404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552.96586800000034</v>
      </c>
      <c r="AK146" s="13">
        <f t="shared" si="143"/>
        <v>122.18005181730788</v>
      </c>
      <c r="AL146" s="20">
        <f t="shared" si="112"/>
        <v>1175.8791436818117</v>
      </c>
      <c r="AM146" s="59">
        <f t="shared" si="113"/>
        <v>1469.2124770151449</v>
      </c>
      <c r="AN146" s="59">
        <f ca="1">AVERAGE(OFFSET($AM$3,0,0,'Données projet'!$E$10+1,1))-AVERAGE(OFFSET($H$3,0,0,'Données projet'!$E$10+1,1))</f>
        <v>584.62172669166989</v>
      </c>
      <c r="AO146" s="59">
        <f t="shared" si="144"/>
        <v>141.28992520553197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117.69632890096788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117.69632890096788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562.31448000000046</v>
      </c>
      <c r="AK147" s="13">
        <f t="shared" si="143"/>
        <v>124.00344344563422</v>
      </c>
      <c r="AL147" s="20">
        <f t="shared" si="112"/>
        <v>1195.3370500011472</v>
      </c>
      <c r="AM147" s="59">
        <f t="shared" si="113"/>
        <v>1488.6703833344804</v>
      </c>
      <c r="AN147" s="59">
        <f ca="1">AVERAGE(OFFSET($AM$3,0,0,'Données projet'!$E$10+1,1))-AVERAGE(OFFSET($H$3,0,0,'Données projet'!$E$10+1,1))</f>
        <v>584.62172669166989</v>
      </c>
      <c r="AO147" s="59">
        <f t="shared" si="144"/>
        <v>141.28992520553197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144.46230812476179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144.46230812476179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510.71311200000036</v>
      </c>
      <c r="AK148" s="13">
        <f t="shared" si="143"/>
        <v>113.89306202892035</v>
      </c>
      <c r="AL148" s="20">
        <f t="shared" si="112"/>
        <v>1087.8557531003703</v>
      </c>
      <c r="AM148" s="59">
        <f t="shared" si="113"/>
        <v>1381.1890864337036</v>
      </c>
      <c r="AN148" s="59">
        <f ca="1">AVERAGE(OFFSET($AM$3,0,0,'Données projet'!$E$10+1,1))-AVERAGE(OFFSET($H$3,0,0,'Données projet'!$E$10+1,1))</f>
        <v>584.62172669166989</v>
      </c>
      <c r="AO148" s="59">
        <f t="shared" si="144"/>
        <v>141.28992520553197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141.62949037574271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141.62949037574271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520.27466400000037</v>
      </c>
      <c r="AK149" s="13">
        <f t="shared" si="143"/>
        <v>115.77512501907172</v>
      </c>
      <c r="AL149" s="20">
        <f t="shared" si="112"/>
        <v>1107.7867158748838</v>
      </c>
      <c r="AM149" s="59">
        <f t="shared" si="113"/>
        <v>1401.1200492082171</v>
      </c>
      <c r="AN149" s="59">
        <f ca="1">AVERAGE(OFFSET($AM$3,0,0,'Données projet'!$E$10+1,1))-AVERAGE(OFFSET($H$3,0,0,'Données projet'!$E$10+1,1))</f>
        <v>584.62172669166989</v>
      </c>
      <c r="AO149" s="59">
        <f t="shared" si="144"/>
        <v>141.28992520553197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138.85222245493367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138.85222245493367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529.83621600000038</v>
      </c>
      <c r="AK150" s="13">
        <f t="shared" si="143"/>
        <v>117.65316598892505</v>
      </c>
      <c r="AL150" s="20">
        <f t="shared" si="112"/>
        <v>1127.7106736307117</v>
      </c>
      <c r="AM150" s="59">
        <f t="shared" si="113"/>
        <v>1421.0440069640449</v>
      </c>
      <c r="AN150" s="59">
        <f ca="1">AVERAGE(OFFSET($AM$3,0,0,'Données projet'!$E$10+1,1))-AVERAGE(OFFSET($H$3,0,0,'Données projet'!$E$10+1,1))</f>
        <v>584.62172669166989</v>
      </c>
      <c r="AO150" s="59">
        <f t="shared" si="144"/>
        <v>141.28992520553197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136.12941506408552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136.12941506408552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539.39776800000027</v>
      </c>
      <c r="AK151" s="13">
        <f t="shared" si="143"/>
        <v>119.52726589322627</v>
      </c>
      <c r="AL151" s="20">
        <f t="shared" si="112"/>
        <v>1147.6277673640363</v>
      </c>
      <c r="AM151" s="59">
        <f t="shared" si="113"/>
        <v>1440.9611006973696</v>
      </c>
      <c r="AN151" s="59">
        <f ca="1">AVERAGE(OFFSET($AM$3,0,0,'Données projet'!$E$10+1,1))-AVERAGE(OFFSET($H$3,0,0,'Données projet'!$E$10+1,1))</f>
        <v>584.62172669166989</v>
      </c>
      <c r="AO151" s="59">
        <f t="shared" si="144"/>
        <v>141.28992520553197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133.46000026542339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133.46000026542339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548.95932000000028</v>
      </c>
      <c r="AK152" s="13">
        <f t="shared" si="143"/>
        <v>121.39750265227576</v>
      </c>
      <c r="AL152" s="20">
        <f t="shared" si="112"/>
        <v>1167.5381327860473</v>
      </c>
      <c r="AM152" s="59">
        <f t="shared" si="113"/>
        <v>1460.8714661193806</v>
      </c>
      <c r="AN152" s="59">
        <f ca="1">AVERAGE(OFFSET($AM$3,0,0,'Données projet'!$E$10+1,1))-AVERAGE(OFFSET($H$3,0,0,'Données projet'!$E$10+1,1))</f>
        <v>584.62172669166989</v>
      </c>
      <c r="AO152" s="59">
        <f t="shared" si="144"/>
        <v>141.28992520553197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130.84293106278076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130.84293106278076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558.52087200000017</v>
      </c>
      <c r="AK153" s="13">
        <f t="shared" si="143"/>
        <v>123.26395131650432</v>
      </c>
      <c r="AL153" s="20">
        <f t="shared" si="112"/>
        <v>1187.4419006095786</v>
      </c>
      <c r="AM153" s="59">
        <f t="shared" si="113"/>
        <v>1480.7752339429119</v>
      </c>
      <c r="AN153" s="59">
        <f ca="1">AVERAGE(OFFSET($AM$3,0,0,'Données projet'!$E$10+1,1))-AVERAGE(OFFSET($H$3,0,0,'Données projet'!$E$10+1,1))</f>
        <v>584.62172669166989</v>
      </c>
      <c r="AO153" s="59">
        <f t="shared" si="144"/>
        <v>141.28992520553197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128.27718099094736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128.27718099094736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568.08242400000017</v>
      </c>
      <c r="AK154" s="13">
        <f t="shared" ref="AK154:AK203" si="164">EXP(-1.0587+0.8836*LN(AJ154)+0.284)</f>
        <v>125.12668421946067</v>
      </c>
      <c r="AL154" s="20">
        <f t="shared" ref="AL154:AL203" si="165">(AJ154+AK154)*0.475*44/12</f>
        <v>1207.3391968155609</v>
      </c>
      <c r="AM154" s="59">
        <f t="shared" si="113"/>
        <v>1500.6725301488941</v>
      </c>
      <c r="AN154" s="59">
        <f ca="1">AVERAGE(OFFSET($AM$3,0,0,'Données projet'!$E$10+1,1))-AVERAGE(OFFSET($H$3,0,0,'Données projet'!$E$10+1,1))</f>
        <v>584.62172669166989</v>
      </c>
      <c r="AO154" s="59">
        <f t="shared" si="144"/>
        <v>141.28992520553197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125.76174371306959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125.76174371306959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577.64397600000018</v>
      </c>
      <c r="AK155" s="13">
        <f t="shared" si="164"/>
        <v>126.98577112020845</v>
      </c>
      <c r="AL155" s="20">
        <f t="shared" si="165"/>
        <v>1227.2301429010301</v>
      </c>
      <c r="AM155" s="59">
        <f t="shared" si="113"/>
        <v>1520.5634762343634</v>
      </c>
      <c r="AN155" s="59">
        <f ca="1">AVERAGE(OFFSET($AM$3,0,0,'Données projet'!$E$10+1,1))-AVERAGE(OFFSET($H$3,0,0,'Données projet'!$E$10+1,1))</f>
        <v>584.62172669166989</v>
      </c>
      <c r="AO155" s="59">
        <f t="shared" si="144"/>
        <v>141.28992520553197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123.29563262594577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123.29563262594577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587.20552800000019</v>
      </c>
      <c r="AK156" s="13">
        <f t="shared" si="164"/>
        <v>128.84127933602468</v>
      </c>
      <c r="AL156" s="20">
        <f t="shared" si="165"/>
        <v>1247.1148561102434</v>
      </c>
      <c r="AM156" s="59">
        <f t="shared" si="113"/>
        <v>1540.4481894435767</v>
      </c>
      <c r="AN156" s="59">
        <f ca="1">AVERAGE(OFFSET($AM$3,0,0,'Données projet'!$E$10+1,1))-AVERAGE(OFFSET($H$3,0,0,'Données projet'!$E$10+1,1))</f>
        <v>584.62172669166989</v>
      </c>
      <c r="AO156" s="59">
        <f t="shared" si="144"/>
        <v>141.28992520553197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120.87788047306121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120.87788047306121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596.76708000000008</v>
      </c>
      <c r="AK157" s="13">
        <f t="shared" si="164"/>
        <v>130.6932738662143</v>
      </c>
      <c r="AL157" s="20">
        <f t="shared" si="165"/>
        <v>1266.9934496503233</v>
      </c>
      <c r="AM157" s="59">
        <f t="shared" si="113"/>
        <v>1560.3267829836566</v>
      </c>
      <c r="AN157" s="59">
        <f ca="1">AVERAGE(OFFSET($AM$3,0,0,'Données projet'!$E$10+1,1))-AVERAGE(OFFSET($H$3,0,0,'Données projet'!$E$10+1,1))</f>
        <v>584.62172669166989</v>
      </c>
      <c r="AO157" s="59">
        <f t="shared" si="144"/>
        <v>141.28992520553197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147.12467690023732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147.12467690023732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546.27955200000008</v>
      </c>
      <c r="AK158" s="13">
        <f t="shared" si="164"/>
        <v>120.87372605903938</v>
      </c>
      <c r="AL158" s="20">
        <f t="shared" si="165"/>
        <v>1161.9586259528271</v>
      </c>
      <c r="AM158" s="59">
        <f t="shared" si="113"/>
        <v>1455.2919592861604</v>
      </c>
      <c r="AN158" s="59">
        <f ca="1">AVERAGE(OFFSET($AM$3,0,0,'Données projet'!$E$10+1,1))-AVERAGE(OFFSET($H$3,0,0,'Données projet'!$E$10+1,1))</f>
        <v>584.62172669166989</v>
      </c>
      <c r="AO158" s="59">
        <f t="shared" si="144"/>
        <v>141.28992520553197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144.23965172341576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144.23965172341576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555.99398400000018</v>
      </c>
      <c r="AK159" s="13">
        <f t="shared" si="164"/>
        <v>122.7710580212207</v>
      </c>
      <c r="AL159" s="20">
        <f t="shared" si="165"/>
        <v>1182.1824481869596</v>
      </c>
      <c r="AM159" s="59">
        <f t="shared" si="113"/>
        <v>1475.5157815202929</v>
      </c>
      <c r="AN159" s="59">
        <f ca="1">AVERAGE(OFFSET($AM$3,0,0,'Données projet'!$E$10+1,1))-AVERAGE(OFFSET($H$3,0,0,'Données projet'!$E$10+1,1))</f>
        <v>584.62172669166989</v>
      </c>
      <c r="AO159" s="59">
        <f t="shared" si="144"/>
        <v>141.28992520553197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141.41120013062007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141.41120013062007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565.70841600000006</v>
      </c>
      <c r="AK160" s="13">
        <f t="shared" si="164"/>
        <v>124.6645349740714</v>
      </c>
      <c r="AL160" s="20">
        <f t="shared" si="165"/>
        <v>1202.3995562798411</v>
      </c>
      <c r="AM160" s="59">
        <f t="shared" si="113"/>
        <v>1495.7328896131744</v>
      </c>
      <c r="AN160" s="59">
        <f ca="1">AVERAGE(OFFSET($AM$3,0,0,'Données projet'!$E$10+1,1))-AVERAGE(OFFSET($H$3,0,0,'Données projet'!$E$10+1,1))</f>
        <v>584.62172669166989</v>
      </c>
      <c r="AO160" s="59">
        <f t="shared" si="144"/>
        <v>141.28992520553197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138.63821274837397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138.63821274837397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575.42284800000004</v>
      </c>
      <c r="AK161" s="13">
        <f t="shared" si="164"/>
        <v>126.55423075544957</v>
      </c>
      <c r="AL161" s="20">
        <f t="shared" si="165"/>
        <v>1222.6100788324079</v>
      </c>
      <c r="AM161" s="59">
        <f t="shared" si="113"/>
        <v>1515.9434121657412</v>
      </c>
      <c r="AN161" s="59">
        <f ca="1">AVERAGE(OFFSET($AM$3,0,0,'Données projet'!$E$10+1,1))-AVERAGE(OFFSET($H$3,0,0,'Données projet'!$E$10+1,1))</f>
        <v>584.62172669166989</v>
      </c>
      <c r="AO161" s="59">
        <f t="shared" si="144"/>
        <v>141.28992520553197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135.91960195733844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135.91960195733844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585.13728000000003</v>
      </c>
      <c r="AK162" s="13">
        <f t="shared" si="164"/>
        <v>128.44021656723217</v>
      </c>
      <c r="AL162" s="20">
        <f t="shared" si="165"/>
        <v>1242.8141398545961</v>
      </c>
      <c r="AM162" s="59">
        <f t="shared" si="113"/>
        <v>1536.1474731879293</v>
      </c>
      <c r="AN162" s="59">
        <f ca="1">AVERAGE(OFFSET($AM$3,0,0,'Données projet'!$E$10+1,1))-AVERAGE(OFFSET($H$3,0,0,'Données projet'!$E$10+1,1))</f>
        <v>584.62172669166989</v>
      </c>
      <c r="AO162" s="59">
        <f t="shared" si="144"/>
        <v>141.28992520553197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133.25430146572626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133.25430146572626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594.85171199999991</v>
      </c>
      <c r="AK163" s="13">
        <f t="shared" si="164"/>
        <v>130.32256111159032</v>
      </c>
      <c r="AL163" s="20">
        <f t="shared" si="165"/>
        <v>1263.0118590026862</v>
      </c>
      <c r="AM163" s="59">
        <f t="shared" si="113"/>
        <v>1556.3451923360194</v>
      </c>
      <c r="AN163" s="59">
        <f ca="1">AVERAGE(OFFSET($AM$3,0,0,'Données projet'!$E$10+1,1))-AVERAGE(OFFSET($H$3,0,0,'Données projet'!$E$10+1,1))</f>
        <v>584.62172669166989</v>
      </c>
      <c r="AO163" s="59">
        <f t="shared" si="144"/>
        <v>141.28992520553197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130.64126589108182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130.64126589108182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604.56614399999989</v>
      </c>
      <c r="AK164" s="13">
        <f t="shared" si="164"/>
        <v>132.20133071810972</v>
      </c>
      <c r="AL164" s="20">
        <f t="shared" si="165"/>
        <v>1283.2033518007074</v>
      </c>
      <c r="AM164" s="59">
        <f t="shared" si="113"/>
        <v>1576.5366851340407</v>
      </c>
      <c r="AN164" s="59">
        <f ca="1">AVERAGE(OFFSET($AM$3,0,0,'Données projet'!$E$10+1,1))-AVERAGE(OFFSET($H$3,0,0,'Données projet'!$E$10+1,1))</f>
        <v>584.62172669166989</v>
      </c>
      <c r="AO164" s="59">
        <f t="shared" si="144"/>
        <v>141.28992520553197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128.07947035026183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128.07947035026183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614.28057599999988</v>
      </c>
      <c r="AK165" s="13">
        <f t="shared" si="164"/>
        <v>134.07658946250868</v>
      </c>
      <c r="AL165" s="20">
        <f t="shared" si="165"/>
        <v>1303.3887298472023</v>
      </c>
      <c r="AM165" s="59">
        <f t="shared" si="113"/>
        <v>1596.7220631805355</v>
      </c>
      <c r="AN165" s="59">
        <f ca="1">AVERAGE(OFFSET($AM$3,0,0,'Données projet'!$E$10+1,1))-AVERAGE(OFFSET($H$3,0,0,'Données projet'!$E$10+1,1))</f>
        <v>584.62172669166989</v>
      </c>
      <c r="AO165" s="59">
        <f t="shared" si="144"/>
        <v>141.28992520553197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125.56791005745632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125.56791005745632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623.99500799999987</v>
      </c>
      <c r="AK166" s="13">
        <f t="shared" si="164"/>
        <v>135.94839927763263</v>
      </c>
      <c r="AL166" s="20">
        <f t="shared" si="165"/>
        <v>1323.5681010085434</v>
      </c>
      <c r="AM166" s="59">
        <f t="shared" si="113"/>
        <v>1616.9014343418767</v>
      </c>
      <c r="AN166" s="59">
        <f ca="1">AVERAGE(OFFSET($AM$3,0,0,'Données projet'!$E$10+1,1))-AVERAGE(OFFSET($H$3,0,0,'Données projet'!$E$10+1,1))</f>
        <v>584.62172669166989</v>
      </c>
      <c r="AO166" s="59">
        <f t="shared" si="144"/>
        <v>141.28992520553197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123.10559993009221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123.10559993009221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633.70943999999986</v>
      </c>
      <c r="AK167" s="13">
        <f t="shared" si="164"/>
        <v>137.81682005734277</v>
      </c>
      <c r="AL167" s="20">
        <f t="shared" si="165"/>
        <v>1343.7415695998716</v>
      </c>
      <c r="AM167" s="59">
        <f t="shared" si="113"/>
        <v>1637.0749029332048</v>
      </c>
      <c r="AN167" s="59">
        <f ca="1">AVERAGE(OFFSET($AM$3,0,0,'Données projet'!$E$10+1,1))-AVERAGE(OFFSET($H$3,0,0,'Données projet'!$E$10+1,1))</f>
        <v>584.62172669166989</v>
      </c>
      <c r="AO167" s="59">
        <f t="shared" si="144"/>
        <v>141.28992520553197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151.61863892528069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151.61863892528069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578.45205599999974</v>
      </c>
      <c r="AK168" s="13">
        <f t="shared" si="164"/>
        <v>127.14272408907243</v>
      </c>
      <c r="AL168" s="20">
        <f t="shared" si="165"/>
        <v>1228.9109086551341</v>
      </c>
      <c r="AM168" s="59">
        <f t="shared" si="113"/>
        <v>1522.2442419884674</v>
      </c>
      <c r="AN168" s="59">
        <f ca="1">AVERAGE(OFFSET($AM$3,0,0,'Données projet'!$E$10+1,1))-AVERAGE(OFFSET($H$3,0,0,'Données projet'!$E$10+1,1))</f>
        <v>584.62172669166989</v>
      </c>
      <c r="AO168" s="59">
        <f t="shared" si="144"/>
        <v>141.28992520553197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148.64548989419421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148.64548989419421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588.25603199999966</v>
      </c>
      <c r="AK169" s="13">
        <f t="shared" si="164"/>
        <v>129.04492403993021</v>
      </c>
      <c r="AL169" s="20">
        <f t="shared" si="165"/>
        <v>1249.2991651028776</v>
      </c>
      <c r="AM169" s="59">
        <f t="shared" si="113"/>
        <v>1542.6324984362109</v>
      </c>
      <c r="AN169" s="59">
        <f ca="1">AVERAGE(OFFSET($AM$3,0,0,'Données projet'!$E$10+1,1))-AVERAGE(OFFSET($H$3,0,0,'Données projet'!$E$10+1,1))</f>
        <v>584.62172669166989</v>
      </c>
      <c r="AO169" s="59">
        <f t="shared" si="144"/>
        <v>141.28992520553197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145.73064250216549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145.73064250216549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598.06000799999958</v>
      </c>
      <c r="AK170" s="13">
        <f t="shared" si="164"/>
        <v>130.94343722907945</v>
      </c>
      <c r="AL170" s="20">
        <f t="shared" si="165"/>
        <v>1269.6810004406459</v>
      </c>
      <c r="AM170" s="59">
        <f t="shared" si="113"/>
        <v>1563.0143337739792</v>
      </c>
      <c r="AN170" s="59">
        <f ca="1">AVERAGE(OFFSET($AM$3,0,0,'Données projet'!$E$10+1,1))-AVERAGE(OFFSET($H$3,0,0,'Données projet'!$E$10+1,1))</f>
        <v>584.62172669166989</v>
      </c>
      <c r="AO170" s="59">
        <f t="shared" si="144"/>
        <v>141.28992520553197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142.87295348961311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142.87295348961311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607.8639839999995</v>
      </c>
      <c r="AK171" s="13">
        <f t="shared" si="164"/>
        <v>132.8383310700838</v>
      </c>
      <c r="AL171" s="20">
        <f t="shared" si="165"/>
        <v>1290.0565320803951</v>
      </c>
      <c r="AM171" s="59">
        <f t="shared" si="113"/>
        <v>1583.3898654137283</v>
      </c>
      <c r="AN171" s="59">
        <f ca="1">AVERAGE(OFFSET($AM$3,0,0,'Données projet'!$E$10+1,1))-AVERAGE(OFFSET($H$3,0,0,'Données projet'!$E$10+1,1))</f>
        <v>584.62172669166989</v>
      </c>
      <c r="AO171" s="59">
        <f t="shared" si="144"/>
        <v>141.28992520553197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140.07130201557868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140.07130201557868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617.66795999999943</v>
      </c>
      <c r="AK172" s="13">
        <f t="shared" si="164"/>
        <v>134.72967067723914</v>
      </c>
      <c r="AL172" s="20">
        <f t="shared" si="165"/>
        <v>1310.4258734295238</v>
      </c>
      <c r="AM172" s="59">
        <f t="shared" si="113"/>
        <v>1603.759206762857</v>
      </c>
      <c r="AN172" s="59">
        <f ca="1">AVERAGE(OFFSET($AM$3,0,0,'Données projet'!$E$10+1,1))-AVERAGE(OFFSET($H$3,0,0,'Données projet'!$E$10+1,1))</f>
        <v>584.62172669166989</v>
      </c>
      <c r="AO172" s="59">
        <f t="shared" si="144"/>
        <v>141.28992520553197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137.32458921811141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137.32458921811141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627.47193599999946</v>
      </c>
      <c r="AK173" s="13">
        <f t="shared" si="164"/>
        <v>136.61751897922173</v>
      </c>
      <c r="AL173" s="20">
        <f t="shared" si="165"/>
        <v>1330.7891340888102</v>
      </c>
      <c r="AM173" s="59">
        <f t="shared" si="113"/>
        <v>1624.1224674221435</v>
      </c>
      <c r="AN173" s="59">
        <f ca="1">AVERAGE(OFFSET($AM$3,0,0,'Données projet'!$E$10+1,1))-AVERAGE(OFFSET($H$3,0,0,'Données projet'!$E$10+1,1))</f>
        <v>584.62172669166989</v>
      </c>
      <c r="AO173" s="59">
        <f t="shared" si="144"/>
        <v>141.28992520553197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134.63173778327308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134.63173778327308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637.27591199999938</v>
      </c>
      <c r="AK174" s="13">
        <f t="shared" si="164"/>
        <v>138.5019368254311</v>
      </c>
      <c r="AL174" s="20">
        <f t="shared" si="165"/>
        <v>1351.1464200376247</v>
      </c>
      <c r="AM174" s="59">
        <f t="shared" si="113"/>
        <v>1644.479753370958</v>
      </c>
      <c r="AN174" s="59">
        <f ca="1">AVERAGE(OFFSET($AM$3,0,0,'Données projet'!$E$10+1,1))-AVERAGE(OFFSET($H$3,0,0,'Données projet'!$E$10+1,1))</f>
        <v>584.62172669166989</v>
      </c>
      <c r="AO174" s="59">
        <f t="shared" si="144"/>
        <v>141.28992520553197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131.99169152259475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131.99169152259475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647.0798879999993</v>
      </c>
      <c r="AK175" s="13">
        <f t="shared" si="164"/>
        <v>140.38298308560479</v>
      </c>
      <c r="AL175" s="20">
        <f t="shared" si="165"/>
        <v>1371.497833807427</v>
      </c>
      <c r="AM175" s="59">
        <f t="shared" si="113"/>
        <v>1664.8311671407603</v>
      </c>
      <c r="AN175" s="59">
        <f ca="1">AVERAGE(OFFSET($AM$3,0,0,'Données projet'!$E$10+1,1))-AVERAGE(OFFSET($H$3,0,0,'Données projet'!$E$10+1,1))</f>
        <v>584.62172669166989</v>
      </c>
      <c r="AO175" s="59">
        <f t="shared" si="144"/>
        <v>141.28992520553197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129.4034149588191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129.4034149588191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656.88386399999922</v>
      </c>
      <c r="AK176" s="13">
        <f t="shared" si="164"/>
        <v>142.26071474322328</v>
      </c>
      <c r="AL176" s="20">
        <f t="shared" si="165"/>
        <v>1391.8434746444457</v>
      </c>
      <c r="AM176" s="59">
        <f t="shared" si="113"/>
        <v>1685.1768079777789</v>
      </c>
      <c r="AN176" s="59">
        <f ca="1">AVERAGE(OFFSET($AM$3,0,0,'Données projet'!$E$10+1,1))-AVERAGE(OFFSET($H$3,0,0,'Données projet'!$E$10+1,1))</f>
        <v>584.62172669166989</v>
      </c>
      <c r="AO176" s="59">
        <f t="shared" si="144"/>
        <v>141.28992520553197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126.86589291976625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126.86589291976625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666.68783999999914</v>
      </c>
      <c r="AK177" s="13">
        <f t="shared" si="164"/>
        <v>144.13518698318018</v>
      </c>
      <c r="AL177" s="20">
        <f t="shared" si="165"/>
        <v>1412.1834386623705</v>
      </c>
      <c r="AM177" s="59">
        <f t="shared" si="113"/>
        <v>1705.5167719957037</v>
      </c>
      <c r="AN177" s="59">
        <f ca="1">AVERAGE(OFFSET($AM$3,0,0,'Données projet'!$E$10+1,1))-AVERAGE(OFFSET($H$3,0,0,'Données projet'!$E$10+1,1))</f>
        <v>584.62172669166989</v>
      </c>
      <c r="AO177" s="59">
        <f t="shared" si="144"/>
        <v>141.28992520553197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235.86194501963931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235.86194501963931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429.68015999999926</v>
      </c>
      <c r="AK178" s="13">
        <f t="shared" si="164"/>
        <v>97.768567711111402</v>
      </c>
      <c r="AL178" s="20">
        <f t="shared" si="165"/>
        <v>918.63986743018438</v>
      </c>
      <c r="AM178" s="59">
        <f t="shared" si="113"/>
        <v>1211.9732007635178</v>
      </c>
      <c r="AN178" s="59">
        <f ca="1">AVERAGE(OFFSET($AM$3,0,0,'Données projet'!$E$10+1,1))-AVERAGE(OFFSET($H$3,0,0,'Données projet'!$E$10+1,1))</f>
        <v>584.62172669166989</v>
      </c>
      <c r="AO178" s="59">
        <f t="shared" si="144"/>
        <v>141.28992520553197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231.2368361393855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231.2368361393855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427.20131999999927</v>
      </c>
      <c r="AK179" s="13">
        <f t="shared" si="164"/>
        <v>97.270022829577471</v>
      </c>
      <c r="AL179" s="20">
        <f t="shared" si="165"/>
        <v>913.45425542817964</v>
      </c>
      <c r="AM179" s="59">
        <f t="shared" si="113"/>
        <v>1206.787588761513</v>
      </c>
      <c r="AN179" s="59">
        <f ca="1">AVERAGE(OFFSET($AM$3,0,0,'Données projet'!$E$10+1,1))-AVERAGE(OFFSET($H$3,0,0,'Données projet'!$E$10+1,1))</f>
        <v>584.62172669166989</v>
      </c>
      <c r="AO179" s="59">
        <f t="shared" si="144"/>
        <v>141.28992520553197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226.70242282323559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226.70242282323559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424.72247999999928</v>
      </c>
      <c r="AK180" s="13">
        <f t="shared" si="164"/>
        <v>96.771141109016838</v>
      </c>
      <c r="AL180" s="20">
        <f t="shared" si="165"/>
        <v>908.26805676486958</v>
      </c>
      <c r="AM180" s="59">
        <f t="shared" si="113"/>
        <v>1201.601390098203</v>
      </c>
      <c r="AN180" s="59">
        <f ca="1">AVERAGE(OFFSET($AM$3,0,0,'Données projet'!$E$10+1,1))-AVERAGE(OFFSET($H$3,0,0,'Données projet'!$E$10+1,1))</f>
        <v>584.62172669166989</v>
      </c>
      <c r="AO180" s="59">
        <f t="shared" si="144"/>
        <v>141.28992520553197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282.0502898866165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282.0502898866165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298.1378399999993</v>
      </c>
      <c r="AK181" s="13">
        <f t="shared" si="164"/>
        <v>70.785941858098312</v>
      </c>
      <c r="AL181" s="20">
        <f t="shared" si="165"/>
        <v>642.54225340285336</v>
      </c>
      <c r="AM181" s="59">
        <f t="shared" si="113"/>
        <v>935.87558673618673</v>
      </c>
      <c r="AN181" s="59">
        <f ca="1">AVERAGE(OFFSET($AM$3,0,0,'Données projet'!$E$10+1,1))-AVERAGE(OFFSET($H$3,0,0,'Données projet'!$E$10+1,1))</f>
        <v>584.62172669166989</v>
      </c>
      <c r="AO181" s="59">
        <f t="shared" si="144"/>
        <v>141.28992520553197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276.51945573562989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276.51945573562989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297.34067999999928</v>
      </c>
      <c r="AK182" s="13">
        <f t="shared" si="164"/>
        <v>70.618679288340147</v>
      </c>
      <c r="AL182" s="20">
        <f t="shared" si="165"/>
        <v>640.86255076052453</v>
      </c>
      <c r="AM182" s="59">
        <f t="shared" si="113"/>
        <v>934.19588409385779</v>
      </c>
      <c r="AN182" s="59">
        <f ca="1">AVERAGE(OFFSET($AM$3,0,0,'Données projet'!$E$10+1,1))-AVERAGE(OFFSET($H$3,0,0,'Données projet'!$E$10+1,1))</f>
        <v>584.62172669166989</v>
      </c>
      <c r="AO182" s="59">
        <f t="shared" si="144"/>
        <v>141.28992520553197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271.09707786886838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271.09707786886838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296.54351999999921</v>
      </c>
      <c r="AK183" s="13">
        <f t="shared" si="164"/>
        <v>70.451364513686613</v>
      </c>
      <c r="AL183" s="20">
        <f t="shared" si="165"/>
        <v>639.18275719466931</v>
      </c>
      <c r="AM183" s="59">
        <f t="shared" si="113"/>
        <v>932.51609052800268</v>
      </c>
      <c r="AN183" s="59">
        <f ca="1">AVERAGE(OFFSET($AM$3,0,0,'Données projet'!$E$10+1,1))-AVERAGE(OFFSET($H$3,0,0,'Données projet'!$E$10+1,1))</f>
        <v>584.62172669166989</v>
      </c>
      <c r="AO183" s="59">
        <f t="shared" si="144"/>
        <v>141.28992520553197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306.12429018700675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306.12429018700675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210.81059999999923</v>
      </c>
      <c r="AK184" s="13">
        <f t="shared" si="164"/>
        <v>52.112682455677025</v>
      </c>
      <c r="AL184" s="20">
        <f t="shared" si="165"/>
        <v>457.92471694363616</v>
      </c>
      <c r="AM184" s="59">
        <f t="shared" si="113"/>
        <v>751.25805027696947</v>
      </c>
      <c r="AN184" s="59">
        <f ca="1">AVERAGE(OFFSET($AM$3,0,0,'Données projet'!$E$10+1,1))-AVERAGE(OFFSET($H$3,0,0,'Données projet'!$E$10+1,1))</f>
        <v>584.62172669166989</v>
      </c>
      <c r="AO184" s="59">
        <f t="shared" si="144"/>
        <v>141.28992520553197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300.12137957381975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300.12137957381975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209.94791999999924</v>
      </c>
      <c r="AK185" s="13">
        <f t="shared" si="164"/>
        <v>51.924204743706142</v>
      </c>
      <c r="AL185" s="20">
        <f t="shared" si="165"/>
        <v>456.09395059528691</v>
      </c>
      <c r="AM185" s="59">
        <f t="shared" si="113"/>
        <v>749.42728392862023</v>
      </c>
      <c r="AN185" s="59">
        <f ca="1">AVERAGE(OFFSET($AM$3,0,0,'Données projet'!$E$10+1,1))-AVERAGE(OFFSET($H$3,0,0,'Données projet'!$E$10+1,1))</f>
        <v>584.62172669166989</v>
      </c>
      <c r="AO185" s="59">
        <f t="shared" si="144"/>
        <v>141.28992520553197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294.23618237634344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294.23618237634344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209.08523999999926</v>
      </c>
      <c r="AK186" s="13">
        <f t="shared" si="164"/>
        <v>51.735636862934903</v>
      </c>
      <c r="AL186" s="20">
        <f t="shared" si="165"/>
        <v>454.26302720294365</v>
      </c>
      <c r="AM186" s="59">
        <f t="shared" si="113"/>
        <v>747.59636053627696</v>
      </c>
      <c r="AN186" s="59">
        <f ca="1">AVERAGE(OFFSET($AM$3,0,0,'Données projet'!$E$10+1,1))-AVERAGE(OFFSET($H$3,0,0,'Données projet'!$E$10+1,1))</f>
        <v>584.62172669166989</v>
      </c>
      <c r="AO186" s="59">
        <f t="shared" si="144"/>
        <v>141.28992520553197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376.58620412544815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376.58620412544815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23.707319999999264</v>
      </c>
      <c r="AK187" s="13">
        <f t="shared" si="164"/>
        <v>7.5578489536731341</v>
      </c>
      <c r="AL187" s="20">
        <f t="shared" si="165"/>
        <v>54.453502594312759</v>
      </c>
      <c r="AM187" s="59">
        <f t="shared" si="113"/>
        <v>347.78683592764605</v>
      </c>
      <c r="AN187" s="59">
        <f ca="1">AVERAGE(OFFSET($AM$3,0,0,'Données projet'!$E$10+1,1))-AVERAGE(OFFSET($H$3,0,0,'Données projet'!$E$10+1,1))</f>
        <v>584.62172669166989</v>
      </c>
      <c r="AO187" s="59">
        <f t="shared" si="144"/>
        <v>141.28992520553197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369.20157835745215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369.20157835745215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23.707319999999264</v>
      </c>
      <c r="AK188" s="13">
        <f t="shared" si="164"/>
        <v>7.5578489536731341</v>
      </c>
      <c r="AL188" s="20">
        <f t="shared" si="165"/>
        <v>54.453502594312759</v>
      </c>
      <c r="AM188" s="59">
        <f t="shared" si="113"/>
        <v>347.78683592764605</v>
      </c>
      <c r="AN188" s="59">
        <f ca="1">AVERAGE(OFFSET($AM$3,0,0,'Données projet'!$E$10+1,1))-AVERAGE(OFFSET($H$3,0,0,'Données projet'!$E$10+1,1))</f>
        <v>584.62172669166989</v>
      </c>
      <c r="AO188" s="59">
        <f t="shared" si="144"/>
        <v>141.28992520553197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361.96176059658956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361.96176059658956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23.707319999999264</v>
      </c>
      <c r="AK189" s="13">
        <f t="shared" si="164"/>
        <v>7.5578489536731341</v>
      </c>
      <c r="AL189" s="20">
        <f t="shared" si="165"/>
        <v>54.453502594312759</v>
      </c>
      <c r="AM189" s="59">
        <f t="shared" si="113"/>
        <v>347.78683592764605</v>
      </c>
      <c r="AN189" s="59">
        <f ca="1">AVERAGE(OFFSET($AM$3,0,0,'Données projet'!$E$10+1,1))-AVERAGE(OFFSET($H$3,0,0,'Données projet'!$E$10+1,1))</f>
        <v>584.62172669166989</v>
      </c>
      <c r="AO189" s="59">
        <f t="shared" si="144"/>
        <v>141.28992520553197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354.86391124616472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354.86391124616472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23.707319999999264</v>
      </c>
      <c r="AK190" s="13">
        <f t="shared" si="164"/>
        <v>7.5578489536731341</v>
      </c>
      <c r="AL190" s="20">
        <f t="shared" si="165"/>
        <v>54.453502594312759</v>
      </c>
      <c r="AM190" s="59">
        <f t="shared" si="113"/>
        <v>347.78683592764605</v>
      </c>
      <c r="AN190" s="59">
        <f ca="1">AVERAGE(OFFSET($AM$3,0,0,'Données projet'!$E$10+1,1))-AVERAGE(OFFSET($H$3,0,0,'Données projet'!$E$10+1,1))</f>
        <v>584.62172669166989</v>
      </c>
      <c r="AO190" s="59">
        <f t="shared" si="144"/>
        <v>141.28992520553197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347.90524639224105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347.90524639224105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23.707319999999264</v>
      </c>
      <c r="AK191" s="13">
        <f t="shared" si="164"/>
        <v>7.5578489536731341</v>
      </c>
      <c r="AL191" s="20">
        <f t="shared" si="165"/>
        <v>54.453502594312759</v>
      </c>
      <c r="AM191" s="59">
        <f t="shared" si="113"/>
        <v>347.78683592764605</v>
      </c>
      <c r="AN191" s="59">
        <f ca="1">AVERAGE(OFFSET($AM$3,0,0,'Données projet'!$E$10+1,1))-AVERAGE(OFFSET($H$3,0,0,'Données projet'!$E$10+1,1))</f>
        <v>584.62172669166989</v>
      </c>
      <c r="AO191" s="59">
        <f t="shared" si="144"/>
        <v>141.28992520553197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341.08303671173638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341.08303671173638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23.707319999999264</v>
      </c>
      <c r="AK192" s="13">
        <f t="shared" si="164"/>
        <v>7.5578489536731341</v>
      </c>
      <c r="AL192" s="20">
        <f t="shared" si="165"/>
        <v>54.453502594312759</v>
      </c>
      <c r="AM192" s="59">
        <f t="shared" si="113"/>
        <v>347.78683592764605</v>
      </c>
      <c r="AN192" s="59">
        <f ca="1">AVERAGE(OFFSET($AM$3,0,0,'Données projet'!$E$10+1,1))-AVERAGE(OFFSET($H$3,0,0,'Données projet'!$E$10+1,1))</f>
        <v>584.62172669166989</v>
      </c>
      <c r="AO192" s="59">
        <f t="shared" si="144"/>
        <v>141.28992520553197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334.39460640192937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334.39460640192937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23.707319999999264</v>
      </c>
      <c r="AK193" s="13">
        <f t="shared" si="164"/>
        <v>7.5578489536731341</v>
      </c>
      <c r="AL193" s="20">
        <f t="shared" si="165"/>
        <v>54.453502594312759</v>
      </c>
      <c r="AM193" s="59">
        <f t="shared" si="113"/>
        <v>347.78683592764605</v>
      </c>
      <c r="AN193" s="59">
        <f ca="1">AVERAGE(OFFSET($AM$3,0,0,'Données projet'!$E$10+1,1))-AVERAGE(OFFSET($H$3,0,0,'Données projet'!$E$10+1,1))</f>
        <v>584.62172669166989</v>
      </c>
      <c r="AO193" s="59">
        <f t="shared" si="144"/>
        <v>141.28992520553197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327.83733213095798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327.83733213095798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23.707319999999264</v>
      </c>
      <c r="AK194" s="13">
        <f t="shared" si="164"/>
        <v>7.5578489536731341</v>
      </c>
      <c r="AL194" s="20">
        <f t="shared" si="165"/>
        <v>54.453502594312759</v>
      </c>
      <c r="AM194" s="59">
        <f t="shared" si="113"/>
        <v>347.78683592764605</v>
      </c>
      <c r="AN194" s="59">
        <f ca="1">AVERAGE(OFFSET($AM$3,0,0,'Données projet'!$E$10+1,1))-AVERAGE(OFFSET($H$3,0,0,'Données projet'!$E$10+1,1))</f>
        <v>584.62172669166989</v>
      </c>
      <c r="AO194" s="59">
        <f t="shared" si="144"/>
        <v>141.28992520553197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321.40864200889797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321.40864200889797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23.707319999999264</v>
      </c>
      <c r="AK195" s="13">
        <f t="shared" si="164"/>
        <v>7.5578489536731341</v>
      </c>
      <c r="AL195" s="20">
        <f t="shared" si="165"/>
        <v>54.453502594312759</v>
      </c>
      <c r="AM195" s="59">
        <f t="shared" si="113"/>
        <v>347.78683592764605</v>
      </c>
      <c r="AN195" s="59">
        <f ca="1">AVERAGE(OFFSET($AM$3,0,0,'Données projet'!$E$10+1,1))-AVERAGE(OFFSET($H$3,0,0,'Données projet'!$E$10+1,1))</f>
        <v>584.62172669166989</v>
      </c>
      <c r="AO195" s="59">
        <f t="shared" si="144"/>
        <v>141.28992520553197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315.10601457901777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315.10601457901777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23.707319999999264</v>
      </c>
      <c r="AK196" s="13">
        <f t="shared" si="164"/>
        <v>7.5578489536731341</v>
      </c>
      <c r="AL196" s="20">
        <f t="shared" si="165"/>
        <v>54.453502594312759</v>
      </c>
      <c r="AM196" s="59">
        <f t="shared" ref="AM196:AM203" si="193">AL196+(AD196+AE196)*44/12</f>
        <v>347.78683592764605</v>
      </c>
      <c r="AN196" s="59">
        <f ca="1">AVERAGE(OFFSET($AM$3,0,0,'Données projet'!$E$10+1,1))-AVERAGE(OFFSET($H$3,0,0,'Données projet'!$E$10+1,1))</f>
        <v>584.62172669166989</v>
      </c>
      <c r="AO196" s="59">
        <f t="shared" si="144"/>
        <v>141.28992520553197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308.92697782881436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308.92697782881436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23.707319999999264</v>
      </c>
      <c r="AK197" s="13">
        <f t="shared" si="164"/>
        <v>7.5578489536731341</v>
      </c>
      <c r="AL197" s="20">
        <f t="shared" si="165"/>
        <v>54.453502594312759</v>
      </c>
      <c r="AM197" s="59">
        <f t="shared" si="193"/>
        <v>347.78683592764605</v>
      </c>
      <c r="AN197" s="59">
        <f ca="1">AVERAGE(OFFSET($AM$3,0,0,'Données projet'!$E$10+1,1))-AVERAGE(OFFSET($H$3,0,0,'Données projet'!$E$10+1,1))</f>
        <v>584.62172669166989</v>
      </c>
      <c r="AO197" s="59">
        <f t="shared" ref="AO197:AO203" si="205">$AO$3</f>
        <v>141.28992520553197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302.86910822044217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302.86910822044217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23.707319999999264</v>
      </c>
      <c r="AK198" s="13">
        <f t="shared" si="164"/>
        <v>7.5578489536731341</v>
      </c>
      <c r="AL198" s="20">
        <f t="shared" si="165"/>
        <v>54.453502594312759</v>
      </c>
      <c r="AM198" s="59">
        <f t="shared" si="193"/>
        <v>347.78683592764605</v>
      </c>
      <c r="AN198" s="59">
        <f ca="1">AVERAGE(OFFSET($AM$3,0,0,'Données projet'!$E$10+1,1))-AVERAGE(OFFSET($H$3,0,0,'Données projet'!$E$10+1,1))</f>
        <v>584.62172669166989</v>
      </c>
      <c r="AO198" s="59">
        <f t="shared" si="205"/>
        <v>141.28992520553197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296.93002974015457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296.93002974015457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23.707319999999264</v>
      </c>
      <c r="AK199" s="13">
        <f t="shared" si="164"/>
        <v>7.5578489536731341</v>
      </c>
      <c r="AL199" s="20">
        <f t="shared" si="165"/>
        <v>54.453502594312759</v>
      </c>
      <c r="AM199" s="59">
        <f t="shared" si="193"/>
        <v>347.78683592764605</v>
      </c>
      <c r="AN199" s="59">
        <f ca="1">AVERAGE(OFFSET($AM$3,0,0,'Données projet'!$E$10+1,1))-AVERAGE(OFFSET($H$3,0,0,'Données projet'!$E$10+1,1))</f>
        <v>584.62172669166989</v>
      </c>
      <c r="AO199" s="59">
        <f t="shared" si="205"/>
        <v>141.28992520553197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291.1074129663852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291.1074129663852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23.707319999999264</v>
      </c>
      <c r="AK200" s="13">
        <f t="shared" si="164"/>
        <v>7.5578489536731341</v>
      </c>
      <c r="AL200" s="20">
        <f t="shared" si="165"/>
        <v>54.453502594312759</v>
      </c>
      <c r="AM200" s="59">
        <f t="shared" si="193"/>
        <v>347.78683592764605</v>
      </c>
      <c r="AN200" s="59">
        <f ca="1">AVERAGE(OFFSET($AM$3,0,0,'Données projet'!$E$10+1,1))-AVERAGE(OFFSET($H$3,0,0,'Données projet'!$E$10+1,1))</f>
        <v>584.62172669166989</v>
      </c>
      <c r="AO200" s="59">
        <f t="shared" si="205"/>
        <v>141.28992520553197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285.39897415610392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285.39897415610392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23.707319999999264</v>
      </c>
      <c r="AK201" s="13">
        <f t="shared" si="164"/>
        <v>7.5578489536731341</v>
      </c>
      <c r="AL201" s="20">
        <f t="shared" si="165"/>
        <v>54.453502594312759</v>
      </c>
      <c r="AM201" s="59">
        <f t="shared" si="193"/>
        <v>347.78683592764605</v>
      </c>
      <c r="AN201" s="59">
        <f ca="1">AVERAGE(OFFSET($AM$3,0,0,'Données projet'!$E$10+1,1))-AVERAGE(OFFSET($H$3,0,0,'Données projet'!$E$10+1,1))</f>
        <v>584.62172669166989</v>
      </c>
      <c r="AO201" s="59">
        <f t="shared" si="205"/>
        <v>141.28992520553197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279.80247434908836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279.80247434908836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23.707319999999264</v>
      </c>
      <c r="AK202" s="13">
        <f t="shared" si="164"/>
        <v>7.5578489536731341</v>
      </c>
      <c r="AL202" s="20">
        <f t="shared" si="165"/>
        <v>54.453502594312759</v>
      </c>
      <c r="AM202" s="59">
        <f t="shared" si="193"/>
        <v>347.78683592764605</v>
      </c>
      <c r="AN202" s="59">
        <f ca="1">AVERAGE(OFFSET($AM$3,0,0,'Données projet'!$E$10+1,1))-AVERAGE(OFFSET($H$3,0,0,'Données projet'!$E$10+1,1))</f>
        <v>584.62172669166989</v>
      </c>
      <c r="AO202" s="59">
        <f t="shared" si="205"/>
        <v>141.28992520553197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274.31571848976057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274.31571848976057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23.707319999999264</v>
      </c>
      <c r="AK203" s="13">
        <f t="shared" si="164"/>
        <v>7.5578489536731341</v>
      </c>
      <c r="AL203" s="20">
        <f t="shared" si="165"/>
        <v>54.453502594312759</v>
      </c>
      <c r="AM203" s="59">
        <f t="shared" si="193"/>
        <v>347.78683592764605</v>
      </c>
      <c r="AN203" s="59">
        <f ca="1">AVERAGE(OFFSET($AM$3,0,0,'Données projet'!$E$10+1,1))-AVERAGE(OFFSET($H$3,0,0,'Données projet'!$E$10+1,1))</f>
        <v>584.62172669166989</v>
      </c>
      <c r="AO203" s="59">
        <f t="shared" si="205"/>
        <v>141.28992520553197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268.93655456624356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268.93655456624356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4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1.1549646791274306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63281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6328125" style="4" bestFit="1" customWidth="1"/>
    <col min="7" max="7" width="11.453125" style="4" bestFit="1" customWidth="1"/>
    <col min="8" max="8" width="39" style="4" bestFit="1" customWidth="1"/>
    <col min="9" max="9" width="16.63281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5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4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4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5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5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5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4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4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5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4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5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5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5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5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5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5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5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5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5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5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5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5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5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5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5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5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5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5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5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5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5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5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5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5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5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5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5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5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5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5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5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5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5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5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5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5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5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5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5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5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5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5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5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5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5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5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5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5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5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5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5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5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5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5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5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5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5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5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5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5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5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5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5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5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5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5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5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5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5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5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5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5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5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5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5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5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5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4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5">
      <c r="A93" s="120" t="s">
        <v>208</v>
      </c>
    </row>
    <row r="94" spans="1:14" x14ac:dyDescent="0.35">
      <c r="A94" s="120" t="s">
        <v>209</v>
      </c>
    </row>
    <row r="95" spans="1:14" x14ac:dyDescent="0.35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3" zoomScale="110" zoomScaleNormal="110" workbookViewId="0">
      <selection activeCell="M34" sqref="M34"/>
    </sheetView>
  </sheetViews>
  <sheetFormatPr baseColWidth="10" defaultColWidth="11.453125" defaultRowHeight="14.5" x14ac:dyDescent="0.35"/>
  <cols>
    <col min="1" max="1" width="22.81640625" style="1" bestFit="1" customWidth="1"/>
    <col min="2" max="2" width="10.453125" style="1" bestFit="1" customWidth="1"/>
    <col min="3" max="3" width="15.45312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3" t="str">
        <f>IF('Données projet'!$B$9="","",'Données projet'!$B$9)</f>
        <v>Pin maritime</v>
      </c>
      <c r="B6" s="144">
        <f>'Données projet'!D9</f>
        <v>10.554327982373307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1566.2231049747411</v>
      </c>
      <c r="G6" s="145">
        <f ca="1">F6*(100%-'Données projet'!$C$24)*(100%-'Données projet'!$C$25)*(100%-'Données projet'!$C$26)*(100%-'Données projet'!$C$27)</f>
        <v>958.52854024454166</v>
      </c>
      <c r="H6" s="146">
        <f>IF(OR('Données projet'!B9="",'Données projet'!C9="",'Données projet'!C9=0%),0,AVERAGE(Calculateur!$AC$3:$AC$33)*B6)</f>
        <v>182.23875360753976</v>
      </c>
      <c r="I6" s="147">
        <f>H6*(100%-'Données projet'!$C$24)*(100%-'Données projet'!$C$25)*(100%-'Données projet'!$C$26)*(100%-'Données projet'!$C$27)</f>
        <v>111.53011720781433</v>
      </c>
      <c r="J6" s="148">
        <f>IF(OR('Données projet'!B9="",'Données projet'!C9="",'Données projet'!C9=0%),0,SUM(Calculateur!$V$3:$V$33)*VLOOKUP('Données projet'!$B$9,Paramètres!$A$1:$I$89,9,0)*B6)</f>
        <v>2752.3576512433106</v>
      </c>
      <c r="K6" s="149">
        <f>J6*(100%-'Données projet'!$C$24)*(100%-'Données projet'!$C$25)*(100%-'Données projet'!$C$26)*(100%-'Données projet'!$C$27)</f>
        <v>1684.4428825609061</v>
      </c>
      <c r="L6" s="150">
        <f ca="1">G6+I6+K6</f>
        <v>2754.501540013262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1" t="str">
        <f>IF('Données projet'!$B$10="","",'Données projet'!$B$10)</f>
        <v>Chêne-liège</v>
      </c>
      <c r="B7" s="152">
        <f>'Données projet'!D10</f>
        <v>0.3856720176266919</v>
      </c>
      <c r="C7" s="145">
        <f ca="1">IF(OR('Données projet'!B10="",'Données projet'!C10="",'Données projet'!C10=0%),0,Calculateur!AN3)</f>
        <v>584.62172669166989</v>
      </c>
      <c r="D7" s="145">
        <f>IF(OR('Données projet'!B10="",'Données projet'!C10="",'Données projet'!C10=0%),0,Calculateur!AO3)</f>
        <v>141.28992520553197</v>
      </c>
      <c r="E7" s="145">
        <f t="shared" ref="E7:E15" ca="1" si="0">MIN(C7,D7)</f>
        <v>141.28992520553197</v>
      </c>
      <c r="F7" s="145">
        <f t="shared" ref="F7:F15" ca="1" si="1">E7*B7</f>
        <v>54.49157052434191</v>
      </c>
      <c r="G7" s="145">
        <f ca="1">F7*(100%-'Données projet'!$C$24)*(100%-'Données projet'!$C$25)*(100%-'Données projet'!$C$26)*(100%-'Données projet'!$C$27)</f>
        <v>33.348841160897251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33.348841160897251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7"/>
      <c r="B16" s="211"/>
      <c r="C16" s="212"/>
      <c r="D16" s="23"/>
      <c r="E16" s="23"/>
      <c r="F16" s="163">
        <f t="shared" ref="F16:L16" ca="1" si="3">SUM(F6:F15)</f>
        <v>1620.7146754990831</v>
      </c>
      <c r="G16" s="164">
        <f t="shared" ca="1" si="3"/>
        <v>991.87738140543888</v>
      </c>
      <c r="H16" s="165">
        <f t="shared" si="3"/>
        <v>182.23875360753976</v>
      </c>
      <c r="I16" s="165">
        <f t="shared" si="3"/>
        <v>111.53011720781433</v>
      </c>
      <c r="J16" s="166">
        <f t="shared" si="3"/>
        <v>2752.3576512433106</v>
      </c>
      <c r="K16" s="166">
        <f t="shared" si="3"/>
        <v>1684.4428825609061</v>
      </c>
      <c r="L16" s="167">
        <f t="shared" ca="1" si="3"/>
        <v>2787.8503811741593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68" t="str">
        <f>A7</f>
        <v>Chêne-liège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8" zoomScale="90" zoomScaleNormal="90" workbookViewId="0">
      <selection activeCell="I16" sqref="I16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08984375" style="1" bestFit="1" customWidth="1"/>
    <col min="4" max="5" width="11.453125" style="1"/>
    <col min="6" max="6" width="14" style="1" customWidth="1"/>
    <col min="7" max="7" width="17.453125" style="1" customWidth="1"/>
    <col min="8" max="8" width="21.63281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089843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7" t="s">
        <v>315</v>
      </c>
      <c r="I4" s="267"/>
      <c r="K4" s="309" t="s">
        <v>253</v>
      </c>
      <c r="L4" s="310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1" t="s">
        <v>310</v>
      </c>
      <c r="S7" s="302"/>
      <c r="T7" s="302"/>
      <c r="U7" s="302"/>
      <c r="V7" s="303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10.554327982373307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Chêne-liège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0.3856720176266919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28"/>
      <c r="G15" s="312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12"/>
      <c r="H16" s="188"/>
      <c r="I16" s="189"/>
      <c r="J16" s="200"/>
      <c r="K16" s="206"/>
      <c r="L16" s="309" t="s">
        <v>254</v>
      </c>
      <c r="M16" s="310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312"/>
      <c r="J17" s="200"/>
      <c r="K17" s="206"/>
      <c r="L17" s="269" t="s">
        <v>289</v>
      </c>
      <c r="M17" s="271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12"/>
      <c r="J18" s="200"/>
      <c r="K18" s="206"/>
      <c r="L18" s="269" t="s">
        <v>255</v>
      </c>
      <c r="M18" s="271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12"/>
      <c r="H19" s="210" t="s">
        <v>178</v>
      </c>
      <c r="I19" s="210" t="s">
        <v>287</v>
      </c>
      <c r="J19" s="91"/>
      <c r="K19" s="171"/>
      <c r="L19" s="309" t="s">
        <v>288</v>
      </c>
      <c r="M19" s="310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12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311" t="s">
        <v>260</v>
      </c>
      <c r="M23" s="311"/>
      <c r="N23" s="311"/>
      <c r="O23" s="23"/>
      <c r="P23" s="23"/>
      <c r="Q23" s="232"/>
      <c r="R23" s="23"/>
      <c r="S23" s="36" t="s">
        <v>264</v>
      </c>
      <c r="T23" s="30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6"/>
      <c r="V23" s="30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07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7"/>
      <c r="V24" s="30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08">
        <f ca="1">T23-T24</f>
        <v>0</v>
      </c>
      <c r="U25" s="308"/>
      <c r="V25" s="308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5" t="s">
        <v>258</v>
      </c>
      <c r="M26" s="296"/>
      <c r="N26" s="296"/>
      <c r="O26" s="296"/>
      <c r="P26" s="297"/>
      <c r="Q26" s="232"/>
      <c r="R26" s="23"/>
      <c r="S26" s="184" t="s">
        <v>265</v>
      </c>
      <c r="T26" s="305" t="str">
        <f ca="1">IF(T25&lt;0,"Votre projet est additionnel","Votre projet n'est pas additionnel")</f>
        <v>Votre projet n'est pas additionnel</v>
      </c>
      <c r="U26" s="305"/>
      <c r="V26" s="30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298"/>
      <c r="M27" s="299"/>
      <c r="N27" s="299"/>
      <c r="O27" s="299"/>
      <c r="P27" s="300"/>
      <c r="Q27" s="232"/>
      <c r="R27" s="23"/>
      <c r="S27" s="304" t="s">
        <v>267</v>
      </c>
      <c r="T27" s="304"/>
      <c r="U27" s="304"/>
      <c r="V27" s="30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2" t="str">
        <f>IF('Données projet'!$B$10="","",'Données projet'!$B$10)</f>
        <v>Chêne-liège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5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5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78">
        <f>'Données projet'!A63</f>
        <v>42</v>
      </c>
      <c r="B55" s="179">
        <f>'Données projet'!D63</f>
        <v>43.21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78">
        <f>'Données projet'!A64</f>
        <v>50</v>
      </c>
      <c r="B56" s="179">
        <f>'Données projet'!D64</f>
        <v>35.58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78">
        <f>'Données projet'!A65</f>
        <v>58</v>
      </c>
      <c r="B57" s="179">
        <f>'Données projet'!D65</f>
        <v>44.93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78">
        <f>'Données projet'!A66</f>
        <v>66</v>
      </c>
      <c r="B58" s="179">
        <f>'Données projet'!D66</f>
        <v>49.91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78">
        <f>'Données projet'!A67</f>
        <v>74</v>
      </c>
      <c r="B59" s="179">
        <f>'Données projet'!D67</f>
        <v>47.4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78">
        <f>'Données projet'!A68</f>
        <v>84</v>
      </c>
      <c r="B60" s="179">
        <f>'Données projet'!D68</f>
        <v>61.47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78">
        <f>'Données projet'!A69</f>
        <v>94</v>
      </c>
      <c r="B61" s="179">
        <f>'Données projet'!D69</f>
        <v>61.85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78">
        <f>'Données projet'!A70</f>
        <v>104</v>
      </c>
      <c r="B62" s="179">
        <f>'Données projet'!D70</f>
        <v>60.19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78">
        <f>'Données projet'!A71</f>
        <v>114</v>
      </c>
      <c r="B63" s="179">
        <f>'Données projet'!D71</f>
        <v>56.07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78">
        <f>'Données projet'!A72</f>
        <v>124</v>
      </c>
      <c r="B64" s="179">
        <f>'Données projet'!D72</f>
        <v>52.53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78">
        <f>'Données projet'!A73</f>
        <v>134</v>
      </c>
      <c r="B65" s="179">
        <f>'Données projet'!D73</f>
        <v>54.95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78">
        <f>'Données projet'!A74</f>
        <v>144</v>
      </c>
      <c r="B66" s="179">
        <f>'Données projet'!D74</f>
        <v>56.01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78">
        <f>'Données projet'!A75</f>
        <v>154</v>
      </c>
      <c r="B67" s="179">
        <f>'Données projet'!D75</f>
        <v>55.13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78">
        <f>'Données projet'!A76</f>
        <v>164</v>
      </c>
      <c r="B68" s="179">
        <f>'Données projet'!D76</f>
        <v>59.58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78">
        <f>'Données projet'!A77</f>
        <v>174</v>
      </c>
      <c r="B69" s="179">
        <f>'Données projet'!D77</f>
        <v>214.77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78">
        <f>'Données projet'!A78</f>
        <v>177</v>
      </c>
      <c r="B70" s="179">
        <f>'Données projet'!D78</f>
        <v>115.19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78">
        <f>'Données projet'!A79</f>
        <v>180</v>
      </c>
      <c r="B71" s="179">
        <f>'Données projet'!D79</f>
        <v>77.72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78">
        <f>'Données projet'!A80</f>
        <v>183</v>
      </c>
      <c r="B72" s="179">
        <f>'Données projet'!D80</f>
        <v>169.76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Goulven Kersante</cp:lastModifiedBy>
  <dcterms:created xsi:type="dcterms:W3CDTF">2021-02-01T08:22:39Z</dcterms:created>
  <dcterms:modified xsi:type="dcterms:W3CDTF">2024-07-08T09:33:26Z</dcterms:modified>
</cp:coreProperties>
</file>