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46 BELIN-BELIET [IND BARSOULET]\DOCS LBC\"/>
    </mc:Choice>
  </mc:AlternateContent>
  <xr:revisionPtr revIDLastSave="0" documentId="13_ncr:1_{0DDB2D5E-97F7-428B-AF05-149F5EED59A4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1" l="1"/>
  <c r="B67" i="1"/>
  <c r="B66" i="1"/>
  <c r="B65" i="1"/>
  <c r="B64" i="1"/>
  <c r="B63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<sst xmlns="http://schemas.openxmlformats.org/spreadsheetml/2006/main" count="1171" uniqueCount="324">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</sst>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118.78325444868754</c:v>
                </c:pt>
                <c:pt idx="22">
                  <c:v>134.05576001603674</c:v>
                </c:pt>
                <c:pt idx="23">
                  <c:v>149.28630357695832</c:v>
                </c:pt>
                <c:pt idx="24">
                  <c:v>164.47977321830038</c:v>
                </c:pt>
                <c:pt idx="25">
                  <c:v>179.64007820340888</c:v>
                </c:pt>
                <c:pt idx="26">
                  <c:v>194.77041295233732</c:v>
                </c:pt>
                <c:pt idx="27">
                  <c:v>209.87343438827486</c:v>
                </c:pt>
                <c:pt idx="28">
                  <c:v>224.95138540725256</c:v>
                </c:pt>
                <c:pt idx="29">
                  <c:v>240.0061834304438</c:v>
                </c:pt>
                <c:pt idx="30">
                  <c:v>255.03948553101745</c:v>
                </c:pt>
                <c:pt idx="31">
                  <c:v>205.86422540991194</c:v>
                </c:pt>
                <c:pt idx="32">
                  <c:v>224.95138540725256</c:v>
                </c:pt>
                <c:pt idx="33">
                  <c:v>244.00143796993075</c:v>
                </c:pt>
                <c:pt idx="34">
                  <c:v>263.0176875632568</c:v>
                </c:pt>
                <c:pt idx="35">
                  <c:v>282.00292156784491</c:v>
                </c:pt>
                <c:pt idx="36">
                  <c:v>300.95952130477968</c:v>
                </c:pt>
                <c:pt idx="37">
                  <c:v>319.88954358321945</c:v>
                </c:pt>
                <c:pt idx="38">
                  <c:v>338.79478191393167</c:v>
                </c:pt>
                <c:pt idx="39">
                  <c:v>357.67681333392829</c:v>
                </c:pt>
                <c:pt idx="40">
                  <c:v>376.53703482084626</c:v>
                </c:pt>
                <c:pt idx="41">
                  <c:v>298.15285967061311</c:v>
                </c:pt>
                <c:pt idx="42">
                  <c:v>317.78746245668015</c:v>
                </c:pt>
                <c:pt idx="43">
                  <c:v>337.39520795625032</c:v>
                </c:pt>
                <c:pt idx="44">
                  <c:v>356.97787588797127</c:v>
                </c:pt>
                <c:pt idx="45">
                  <c:v>376.53703482084626</c:v>
                </c:pt>
                <c:pt idx="46">
                  <c:v>396.07407711953471</c:v>
                </c:pt>
                <c:pt idx="47">
                  <c:v>415.59024663273107</c:v>
                </c:pt>
                <c:pt idx="48">
                  <c:v>435.08666090841842</c:v>
                </c:pt>
                <c:pt idx="49">
                  <c:v>454.56432921948732</c:v>
                </c:pt>
                <c:pt idx="50">
                  <c:v>474.02416733906404</c:v>
                </c:pt>
                <c:pt idx="51">
                  <c:v>394.44680375183242</c:v>
                </c:pt>
                <c:pt idx="52">
                  <c:v>412.33895235831284</c:v>
                </c:pt>
                <c:pt idx="53">
                  <c:v>430.2143524968626</c:v>
                </c:pt>
                <c:pt idx="54">
                  <c:v>448.07379769140431</c:v>
                </c:pt>
                <c:pt idx="55">
                  <c:v>465.91801307702104</c:v>
                </c:pt>
                <c:pt idx="56">
                  <c:v>483.74766374129075</c:v>
                </c:pt>
                <c:pt idx="57">
                  <c:v>501.56336177209982</c:v>
                </c:pt>
                <c:pt idx="58">
                  <c:v>519.36567225225349</c:v>
                </c:pt>
                <c:pt idx="59">
                  <c:v>537.15511838968905</c:v>
                </c:pt>
                <c:pt idx="60">
                  <c:v>554.93218593299684</c:v>
                </c:pt>
                <c:pt idx="61">
                  <c:v>474.02416733906381</c:v>
                </c:pt>
                <c:pt idx="62">
                  <c:v>490.22768306866232</c:v>
                </c:pt>
                <c:pt idx="63">
                  <c:v>506.41984231344026</c:v>
                </c:pt>
                <c:pt idx="64">
                  <c:v>522.60105914818246</c:v>
                </c:pt>
                <c:pt idx="65">
                  <c:v>538.77171992708634</c:v>
                </c:pt>
                <c:pt idx="66">
                  <c:v>554.93218593299684</c:v>
                </c:pt>
                <c:pt idx="67">
                  <c:v>571.08279570212255</c:v>
                </c:pt>
                <c:pt idx="68">
                  <c:v>587.22386707221403</c:v>
                </c:pt>
                <c:pt idx="69">
                  <c:v>603.35569899395205</c:v>
                </c:pt>
                <c:pt idx="70">
                  <c:v>619.47857313864336</c:v>
                </c:pt>
                <c:pt idx="71">
                  <c:v>536.92416697177464</c:v>
                </c:pt>
                <c:pt idx="72">
                  <c:v>551.23924596778249</c:v>
                </c:pt>
                <c:pt idx="73">
                  <c:v>565.54653392695866</c:v>
                </c:pt>
                <c:pt idx="74">
                  <c:v>579.84625563267139</c:v>
                </c:pt>
                <c:pt idx="75">
                  <c:v>594.13862388231701</c:v>
                </c:pt>
                <c:pt idx="76">
                  <c:v>608.42384040538457</c:v>
                </c:pt>
                <c:pt idx="77">
                  <c:v>622.702096690855</c:v>
                </c:pt>
                <c:pt idx="78">
                  <c:v>636.97357473480622</c:v>
                </c:pt>
                <c:pt idx="79">
                  <c:v>651.23844771757103</c:v>
                </c:pt>
                <c:pt idx="80">
                  <c:v>665.49688061851532</c:v>
                </c:pt>
                <c:pt idx="81">
                  <c:v>581.46027451778116</c:v>
                </c:pt>
                <c:pt idx="82">
                  <c:v>594.13862388231678</c:v>
                </c:pt>
                <c:pt idx="83">
                  <c:v>606.81134540518963</c:v>
                </c:pt>
                <c:pt idx="84">
                  <c:v>619.4785731386429</c:v>
                </c:pt>
                <c:pt idx="85">
                  <c:v>632.14043520777773</c:v>
                </c:pt>
                <c:pt idx="86">
                  <c:v>644.79705418857827</c:v>
                </c:pt>
                <c:pt idx="87">
                  <c:v>657.44854745472742</c:v>
                </c:pt>
                <c:pt idx="88">
                  <c:v>670.09502749635203</c:v>
                </c:pt>
                <c:pt idx="89">
                  <c:v>682.73660221346984</c:v>
                </c:pt>
                <c:pt idx="90">
                  <c:v>695.37337518658171</c:v>
                </c:pt>
                <c:pt idx="91">
                  <c:v>610.03624669241299</c:v>
                </c:pt>
                <c:pt idx="92">
                  <c:v>621.32062903188614</c:v>
                </c:pt>
                <c:pt idx="93">
                  <c:v>632.60076703489187</c:v>
                </c:pt>
                <c:pt idx="94">
                  <c:v>643.87674702825018</c:v>
                </c:pt>
                <c:pt idx="95">
                  <c:v>655.14865206958905</c:v>
                </c:pt>
                <c:pt idx="96">
                  <c:v>666.41656212645</c:v>
                </c:pt>
                <c:pt idx="97">
                  <c:v>677.68055424265651</c:v>
                </c:pt>
                <c:pt idx="98">
                  <c:v>688.94070269305087</c:v>
                </c:pt>
                <c:pt idx="99">
                  <c:v>700.19707912759395</c:v>
                </c:pt>
                <c:pt idx="100">
                  <c:v>711.44975270572149</c:v>
                </c:pt>
                <c:pt idx="101">
                  <c:v>624.7741792174437</c:v>
                </c:pt>
                <c:pt idx="102">
                  <c:v>634.67217462223186</c:v>
                </c:pt>
                <c:pt idx="103">
                  <c:v>644.56697994169815</c:v>
                </c:pt>
                <c:pt idx="104">
                  <c:v>654.45865104057668</c:v>
                </c:pt>
                <c:pt idx="105">
                  <c:v>664.34724195757155</c:v>
                </c:pt>
                <c:pt idx="106">
                  <c:v>674.23280499191185</c:v>
                </c:pt>
                <c:pt idx="107">
                  <c:v>684.11539078457008</c:v>
                </c:pt>
                <c:pt idx="108">
                  <c:v>693.99504839454221</c:v>
                </c:pt>
                <c:pt idx="109">
                  <c:v>703.87182537056231</c:v>
                </c:pt>
                <c:pt idx="110">
                  <c:v>713.74576781858377</c:v>
                </c:pt>
                <c:pt idx="111">
                  <c:v>632.60076703489187</c:v>
                </c:pt>
                <c:pt idx="112">
                  <c:v>641.11566244960852</c:v>
                </c:pt>
                <c:pt idx="113">
                  <c:v>649.62822304472104</c:v>
                </c:pt>
                <c:pt idx="114">
                  <c:v>658.13848372589712</c:v>
                </c:pt>
                <c:pt idx="115">
                  <c:v>666.64647842257716</c:v>
                </c:pt>
                <c:pt idx="116">
                  <c:v>675.15224012765327</c:v>
                </c:pt>
                <c:pt idx="117">
                  <c:v>683.6558009350465</c:v>
                </c:pt>
                <c:pt idx="118">
                  <c:v>692.1571920753189</c:v>
                </c:pt>
                <c:pt idx="119">
                  <c:v>700.65644394944184</c:v>
                </c:pt>
                <c:pt idx="120">
                  <c:v>709.15358616084586</c:v>
                </c:pt>
                <c:pt idx="121">
                  <c:v>636.05303534676329</c:v>
                </c:pt>
                <c:pt idx="122">
                  <c:v>643.41658326835909</c:v>
                </c:pt>
                <c:pt idx="123">
                  <c:v>650.77839191144653</c:v>
                </c:pt>
                <c:pt idx="124">
                  <c:v>658.13848372589678</c:v>
                </c:pt>
                <c:pt idx="125">
                  <c:v>665.49688061851475</c:v>
                </c:pt>
                <c:pt idx="126">
                  <c:v>672.85360397216402</c:v>
                </c:pt>
                <c:pt idx="127">
                  <c:v>680.20867466401421</c:v>
                </c:pt>
                <c:pt idx="128">
                  <c:v>687.56211308295622</c:v>
                </c:pt>
                <c:pt idx="129">
                  <c:v>694.91393914623461</c:v>
                </c:pt>
                <c:pt idx="130">
                  <c:v>702.26417231533969</c:v>
                </c:pt>
                <c:pt idx="131">
                  <c:v>637.43383411738466</c:v>
                </c:pt>
                <c:pt idx="132">
                  <c:v>643.87674702824984</c:v>
                </c:pt>
                <c:pt idx="133">
                  <c:v>650.31832939913681</c:v>
                </c:pt>
                <c:pt idx="134">
                  <c:v>656.7585962693114</c:v>
                </c:pt>
                <c:pt idx="135">
                  <c:v>663.19756235900729</c:v>
                </c:pt>
                <c:pt idx="136">
                  <c:v>669.63524207929208</c:v>
                </c:pt>
                <c:pt idx="137">
                  <c:v>676.07164954153495</c:v>
                </c:pt>
                <c:pt idx="138">
                  <c:v>682.50679856649549</c:v>
                </c:pt>
                <c:pt idx="139">
                  <c:v>688.94070269305075</c:v>
                </c:pt>
                <c:pt idx="140">
                  <c:v>695.37337518658126</c:v>
                </c:pt>
                <c:pt idx="141">
                  <c:v>638.58445254423361</c:v>
                </c:pt>
                <c:pt idx="142">
                  <c:v>643.87674702825007</c:v>
                </c:pt>
                <c:pt idx="143">
                  <c:v>649.16814374322655</c:v>
                </c:pt>
                <c:pt idx="144">
                  <c:v>654.45865104057668</c:v>
                </c:pt>
                <c:pt idx="145">
                  <c:v>659.74827712565309</c:v>
                </c:pt>
                <c:pt idx="146">
                  <c:v>665.03703006147805</c:v>
                </c:pt>
                <c:pt idx="147">
                  <c:v>670.32491777234975</c:v>
                </c:pt>
                <c:pt idx="148">
                  <c:v>675.61194804732793</c:v>
                </c:pt>
                <c:pt idx="149">
                  <c:v>680.89812854360605</c:v>
                </c:pt>
                <c:pt idx="150">
                  <c:v>686.18346678977184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opLeftCell="A42" zoomScale="70" zoomScaleNormal="70" workbookViewId="0">
      <selection activeCell="C11" sqref="C1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23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0.87</v>
      </c>
      <c r="D9" s="33">
        <f t="shared" ref="D9:D18" si="0">C9*$C$5</f>
        <v>20.010000000000002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10</v>
      </c>
      <c r="C10" s="32">
        <v>0.13</v>
      </c>
      <c r="D10" s="33">
        <f t="shared" si="0"/>
        <v>2.99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42</v>
      </c>
      <c r="C62" s="60">
        <v>1</v>
      </c>
      <c r="D62" s="60">
        <v>0</v>
      </c>
      <c r="E62" s="51"/>
      <c r="F62" s="51"/>
      <c r="G62" s="51"/>
      <c r="H62" s="51">
        <v>1</v>
      </c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f>106-SUM(D62)</f>
        <v>106</v>
      </c>
      <c r="C63" s="60">
        <v>2</v>
      </c>
      <c r="D63" s="257">
        <v>29</v>
      </c>
      <c r="E63" s="51"/>
      <c r="F63" s="51"/>
      <c r="G63" s="51"/>
      <c r="H63" s="51">
        <v>1</v>
      </c>
      <c r="I63" s="49">
        <f>IF(A63&lt;&gt;0,(B63-(B62-D62))/(A63-A62),"")</f>
        <v>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f>187-SUM(D62:D63)</f>
        <v>158</v>
      </c>
      <c r="C64" s="60">
        <v>3</v>
      </c>
      <c r="D64" s="60">
        <v>42</v>
      </c>
      <c r="E64" s="51"/>
      <c r="F64" s="51"/>
      <c r="G64" s="51"/>
      <c r="H64" s="51">
        <v>1</v>
      </c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271-SUM(D62:D64)</f>
        <v>200</v>
      </c>
      <c r="C65" s="60">
        <v>4</v>
      </c>
      <c r="D65" s="60">
        <v>42</v>
      </c>
      <c r="E65" s="51">
        <v>0.85</v>
      </c>
      <c r="F65" s="51"/>
      <c r="G65" s="51"/>
      <c r="H65" s="51">
        <v>0.15</v>
      </c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f>348-SUM(D62:D65)</f>
        <v>235</v>
      </c>
      <c r="C66" s="60">
        <v>5</v>
      </c>
      <c r="D66" s="60">
        <v>42</v>
      </c>
      <c r="E66" s="51">
        <v>0.85</v>
      </c>
      <c r="F66" s="51"/>
      <c r="G66" s="51"/>
      <c r="H66" s="51">
        <v>0.15</v>
      </c>
      <c r="I66" s="49">
        <f t="shared" ref="I66:I81" si="2">IF(A66&lt;&gt;0,(B66-(B65-D65))/(A66-A65),"")</f>
        <v>7.7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f>418-SUM(D62:D66)</f>
        <v>263</v>
      </c>
      <c r="C67" s="60">
        <v>6</v>
      </c>
      <c r="D67" s="60">
        <v>42</v>
      </c>
      <c r="E67" s="51">
        <v>0.85</v>
      </c>
      <c r="F67" s="51"/>
      <c r="G67" s="51"/>
      <c r="H67" s="51">
        <v>0.15</v>
      </c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480-SUM(D62:D67)</f>
        <v>283</v>
      </c>
      <c r="C68" s="60">
        <v>7</v>
      </c>
      <c r="D68" s="60">
        <v>42</v>
      </c>
      <c r="E68" s="51">
        <v>0.85</v>
      </c>
      <c r="F68" s="51"/>
      <c r="G68" s="51"/>
      <c r="H68" s="51">
        <v>0.15</v>
      </c>
      <c r="I68" s="49">
        <f t="shared" si="2"/>
        <v>6.2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296</v>
      </c>
      <c r="C69" s="50">
        <v>8</v>
      </c>
      <c r="D69" s="50">
        <v>42</v>
      </c>
      <c r="E69" s="51">
        <v>0.85</v>
      </c>
      <c r="F69" s="51"/>
      <c r="G69" s="51"/>
      <c r="H69" s="51">
        <v>0.15</v>
      </c>
      <c r="I69" s="49">
        <f t="shared" si="2"/>
        <v>5.5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303</v>
      </c>
      <c r="C70" s="50">
        <v>9</v>
      </c>
      <c r="D70" s="50">
        <v>42</v>
      </c>
      <c r="E70" s="51">
        <v>0.85</v>
      </c>
      <c r="F70" s="51"/>
      <c r="G70" s="51"/>
      <c r="H70" s="51">
        <v>0.15</v>
      </c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v>304</v>
      </c>
      <c r="C71" s="50">
        <v>10</v>
      </c>
      <c r="D71" s="50">
        <v>39</v>
      </c>
      <c r="E71" s="51">
        <v>0.85</v>
      </c>
      <c r="F71" s="51"/>
      <c r="G71" s="51"/>
      <c r="H71" s="51">
        <v>0.15</v>
      </c>
      <c r="I71" s="49">
        <f t="shared" si="2"/>
        <v>4.3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v>302</v>
      </c>
      <c r="C72" s="50">
        <v>11</v>
      </c>
      <c r="D72" s="50">
        <v>35</v>
      </c>
      <c r="E72" s="51">
        <v>0.85</v>
      </c>
      <c r="F72" s="51"/>
      <c r="G72" s="51"/>
      <c r="H72" s="51">
        <v>0.15</v>
      </c>
      <c r="I72" s="49">
        <f t="shared" si="2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130</v>
      </c>
      <c r="B73" s="50">
        <v>299</v>
      </c>
      <c r="C73" s="50">
        <v>12</v>
      </c>
      <c r="D73" s="50">
        <v>31</v>
      </c>
      <c r="E73" s="51">
        <v>0.85</v>
      </c>
      <c r="F73" s="51"/>
      <c r="G73" s="51"/>
      <c r="H73" s="51">
        <v>0.15</v>
      </c>
      <c r="I73" s="49">
        <f t="shared" si="2"/>
        <v>3.2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140</v>
      </c>
      <c r="B74" s="50">
        <v>296</v>
      </c>
      <c r="C74" s="50">
        <v>13</v>
      </c>
      <c r="D74" s="50">
        <v>27</v>
      </c>
      <c r="E74" s="51">
        <v>0.85</v>
      </c>
      <c r="F74" s="51"/>
      <c r="G74" s="51"/>
      <c r="H74" s="51">
        <v>0.15</v>
      </c>
      <c r="I74" s="49">
        <f t="shared" si="2"/>
        <v>2.8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150</v>
      </c>
      <c r="B75" s="50">
        <v>292</v>
      </c>
      <c r="C75" s="50">
        <v>14</v>
      </c>
      <c r="D75" s="50">
        <v>292</v>
      </c>
      <c r="E75" s="51">
        <v>0.85</v>
      </c>
      <c r="F75" s="51"/>
      <c r="G75" s="51"/>
      <c r="H75" s="51">
        <v>0.15</v>
      </c>
      <c r="I75" s="49">
        <f t="shared" si="2"/>
        <v>2.2999999999999998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34" sqref="G3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Chêne-liège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383.65240271197735</v>
      </c>
      <c r="AO3" s="59">
        <f>IF('Données projet'!E10&gt;30,$AM$33-$H$33,LOOKUP('Données projet'!$E$10,$A$3:$A$203,AM3:AM203)-LOOKUP('Données projet'!$E$10,$A$3:$A$203,$H$3:$H$203))</f>
        <v>217.01620644087626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1.3163916015920316</v>
      </c>
      <c r="AK4" s="13">
        <f>EXP(-1.0587+0.8836*LN(AJ4)+0.284)</f>
        <v>0.58754446832522078</v>
      </c>
      <c r="AL4" s="20">
        <f t="shared" ref="AL4:AL67" si="4">(AJ4+AK4)*0.475*44/12</f>
        <v>3.3160219884392141</v>
      </c>
      <c r="AM4" s="59">
        <f t="shared" ref="AM4:AM67" si="5">AL4+(AD4+AE4)*44/12</f>
        <v>296.64935532177253</v>
      </c>
      <c r="AN4" s="59">
        <f ca="1">AVERAGE(OFFSET($AM$3,0,0,'Données projet'!$E$10+1,1))-AVERAGE(OFFSET($H$3,0,0,'Données projet'!$E$10+1,1))</f>
        <v>383.65240271197735</v>
      </c>
      <c r="AO4" s="59">
        <f>$AO$3</f>
        <v>217.01620644087626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1.5868927186282364</v>
      </c>
      <c r="AK5" s="13">
        <f t="shared" ref="AK5:AK68" si="35">EXP(-1.0587+0.8836*LN(AJ5)+0.284)</f>
        <v>0.69303616062040319</v>
      </c>
      <c r="AL5" s="20">
        <f t="shared" si="4"/>
        <v>3.9708761313580472</v>
      </c>
      <c r="AM5" s="59">
        <f t="shared" si="5"/>
        <v>297.30420946469138</v>
      </c>
      <c r="AN5" s="59">
        <f ca="1">AVERAGE(OFFSET($AM$3,0,0,'Données projet'!$E$10+1,1))-AVERAGE(OFFSET($H$3,0,0,'Données projet'!$E$10+1,1))</f>
        <v>383.65240271197735</v>
      </c>
      <c r="AO5" s="59">
        <f t="shared" ref="AO5:AO68" si="36">$AO$3</f>
        <v>217.01620644087626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1.9129782485620492</v>
      </c>
      <c r="AK6" s="13">
        <f t="shared" si="35"/>
        <v>0.81746854207741693</v>
      </c>
      <c r="AL6" s="20">
        <f t="shared" si="4"/>
        <v>4.7555281603637365</v>
      </c>
      <c r="AM6" s="59">
        <f t="shared" si="5"/>
        <v>298.08886149369704</v>
      </c>
      <c r="AN6" s="59">
        <f ca="1">AVERAGE(OFFSET($AM$3,0,0,'Données projet'!$E$10+1,1))-AVERAGE(OFFSET($H$3,0,0,'Données projet'!$E$10+1,1))</f>
        <v>383.65240271197735</v>
      </c>
      <c r="AO6" s="59">
        <f t="shared" si="36"/>
        <v>217.01620644087626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2.3060700553436959</v>
      </c>
      <c r="AK7" s="13">
        <f t="shared" si="35"/>
        <v>0.9642423516371188</v>
      </c>
      <c r="AL7" s="20">
        <f t="shared" si="4"/>
        <v>5.6957941088249191</v>
      </c>
      <c r="AM7" s="59">
        <f t="shared" si="5"/>
        <v>299.02912744215826</v>
      </c>
      <c r="AN7" s="59">
        <f ca="1">AVERAGE(OFFSET($AM$3,0,0,'Données projet'!$E$10+1,1))-AVERAGE(OFFSET($H$3,0,0,'Données projet'!$E$10+1,1))</f>
        <v>383.65240271197735</v>
      </c>
      <c r="AO7" s="59">
        <f t="shared" si="36"/>
        <v>217.01620644087626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2.7799370453638397</v>
      </c>
      <c r="AK8" s="13">
        <f t="shared" si="35"/>
        <v>1.1373689198215404</v>
      </c>
      <c r="AL8" s="20">
        <f t="shared" si="4"/>
        <v>6.8226412226978708</v>
      </c>
      <c r="AM8" s="59">
        <f t="shared" si="5"/>
        <v>300.1559745560312</v>
      </c>
      <c r="AN8" s="59">
        <f ca="1">AVERAGE(OFFSET($AM$3,0,0,'Données projet'!$E$10+1,1))-AVERAGE(OFFSET($H$3,0,0,'Données projet'!$E$10+1,1))</f>
        <v>383.65240271197735</v>
      </c>
      <c r="AO8" s="59">
        <f t="shared" si="36"/>
        <v>217.01620644087626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3.3511774537285035</v>
      </c>
      <c r="AK9" s="13">
        <f t="shared" si="35"/>
        <v>1.3415797984600988</v>
      </c>
      <c r="AL9" s="20">
        <f t="shared" si="4"/>
        <v>8.1732188808951491</v>
      </c>
      <c r="AM9" s="59">
        <f t="shared" si="5"/>
        <v>301.50655221422846</v>
      </c>
      <c r="AN9" s="59">
        <f ca="1">AVERAGE(OFFSET($AM$3,0,0,'Données projet'!$E$10+1,1))-AVERAGE(OFFSET($H$3,0,0,'Données projet'!$E$10+1,1))</f>
        <v>383.65240271197735</v>
      </c>
      <c r="AO9" s="59">
        <f t="shared" si="36"/>
        <v>217.01620644087626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4.0398002340043702</v>
      </c>
      <c r="AK10" s="13">
        <f t="shared" si="35"/>
        <v>1.5824560740754581</v>
      </c>
      <c r="AL10" s="20">
        <f t="shared" si="4"/>
        <v>9.7920964032390341</v>
      </c>
      <c r="AM10" s="59">
        <f t="shared" si="5"/>
        <v>303.12542973657236</v>
      </c>
      <c r="AN10" s="59">
        <f ca="1">AVERAGE(OFFSET($AM$3,0,0,'Données projet'!$E$10+1,1))-AVERAGE(OFFSET($H$3,0,0,'Données projet'!$E$10+1,1))</f>
        <v>383.65240271197735</v>
      </c>
      <c r="AO10" s="59">
        <f t="shared" si="36"/>
        <v>217.01620644087626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4.8699259158909136</v>
      </c>
      <c r="AK11" s="13">
        <f t="shared" si="35"/>
        <v>1.8665808990659087</v>
      </c>
      <c r="AL11" s="20">
        <f t="shared" si="4"/>
        <v>11.73274936938313</v>
      </c>
      <c r="AM11" s="59">
        <f t="shared" si="5"/>
        <v>305.06608270271647</v>
      </c>
      <c r="AN11" s="59">
        <f ca="1">AVERAGE(OFFSET($AM$3,0,0,'Données projet'!$E$10+1,1))-AVERAGE(OFFSET($H$3,0,0,'Données projet'!$E$10+1,1))</f>
        <v>383.65240271197735</v>
      </c>
      <c r="AO11" s="59">
        <f t="shared" si="36"/>
        <v>217.01620644087626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5.8706314799030963</v>
      </c>
      <c r="AK12" s="13">
        <f t="shared" si="35"/>
        <v>2.2017194093638759</v>
      </c>
      <c r="AL12" s="20">
        <f t="shared" si="4"/>
        <v>14.059344465473309</v>
      </c>
      <c r="AM12" s="59">
        <f t="shared" si="5"/>
        <v>307.39267779880663</v>
      </c>
      <c r="AN12" s="59">
        <f ca="1">AVERAGE(OFFSET($AM$3,0,0,'Données projet'!$E$10+1,1))-AVERAGE(OFFSET($H$3,0,0,'Données projet'!$E$10+1,1))</f>
        <v>383.65240271197735</v>
      </c>
      <c r="AO12" s="59">
        <f t="shared" si="36"/>
        <v>217.01620644087626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7.0769688426613886</v>
      </c>
      <c r="AK13" s="13">
        <f t="shared" si="35"/>
        <v>2.5970309457229952</v>
      </c>
      <c r="AL13" s="20">
        <f t="shared" si="4"/>
        <v>16.848882964769469</v>
      </c>
      <c r="AM13" s="59">
        <f t="shared" si="5"/>
        <v>310.18221629810279</v>
      </c>
      <c r="AN13" s="59">
        <f ca="1">AVERAGE(OFFSET($AM$3,0,0,'Données projet'!$E$10+1,1))-AVERAGE(OFFSET($H$3,0,0,'Données projet'!$E$10+1,1))</f>
        <v>383.65240271197735</v>
      </c>
      <c r="AO13" s="59">
        <f t="shared" si="36"/>
        <v>217.01620644087626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8.5311926274797933</v>
      </c>
      <c r="AK14" s="13">
        <f t="shared" si="35"/>
        <v>3.0633193786448598</v>
      </c>
      <c r="AL14" s="20">
        <f t="shared" si="4"/>
        <v>20.193775077333768</v>
      </c>
      <c r="AM14" s="59">
        <f t="shared" si="5"/>
        <v>313.5271084106671</v>
      </c>
      <c r="AN14" s="59">
        <f ca="1">AVERAGE(OFFSET($AM$3,0,0,'Données projet'!$E$10+1,1))-AVERAGE(OFFSET($H$3,0,0,'Données projet'!$E$10+1,1))</f>
        <v>383.65240271197735</v>
      </c>
      <c r="AO14" s="59">
        <f t="shared" si="36"/>
        <v>217.01620644087626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10.284240225621115</v>
      </c>
      <c r="AK15" s="13">
        <f t="shared" si="35"/>
        <v>3.6133283783296268</v>
      </c>
      <c r="AL15" s="20">
        <f t="shared" si="4"/>
        <v>24.204931985214206</v>
      </c>
      <c r="AM15" s="59">
        <f t="shared" si="5"/>
        <v>317.53826531854753</v>
      </c>
      <c r="AN15" s="59">
        <f ca="1">AVERAGE(OFFSET($AM$3,0,0,'Données projet'!$E$10+1,1))-AVERAGE(OFFSET($H$3,0,0,'Données projet'!$E$10+1,1))</f>
        <v>383.65240271197735</v>
      </c>
      <c r="AO15" s="59">
        <f t="shared" si="36"/>
        <v>217.01620644087626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12.39751599062507</v>
      </c>
      <c r="AK16" s="13">
        <f t="shared" si="35"/>
        <v>4.2620896993828756</v>
      </c>
      <c r="AL16" s="20">
        <f t="shared" si="4"/>
        <v>29.015479910097174</v>
      </c>
      <c r="AM16" s="59">
        <f t="shared" si="5"/>
        <v>322.34881324343047</v>
      </c>
      <c r="AN16" s="59">
        <f ca="1">AVERAGE(OFFSET($AM$3,0,0,'Données projet'!$E$10+1,1))-AVERAGE(OFFSET($H$3,0,0,'Données projet'!$E$10+1,1))</f>
        <v>383.65240271197735</v>
      </c>
      <c r="AO16" s="59">
        <f t="shared" si="36"/>
        <v>217.01620644087626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14.945042061045569</v>
      </c>
      <c r="AK17" s="13">
        <f t="shared" si="35"/>
        <v>5.0273339989052248</v>
      </c>
      <c r="AL17" s="20">
        <f t="shared" si="4"/>
        <v>34.785221637747632</v>
      </c>
      <c r="AM17" s="59">
        <f t="shared" si="5"/>
        <v>328.11855497108093</v>
      </c>
      <c r="AN17" s="59">
        <f ca="1">AVERAGE(OFFSET($AM$3,0,0,'Données projet'!$E$10+1,1))-AVERAGE(OFFSET($H$3,0,0,'Données projet'!$E$10+1,1))</f>
        <v>383.65240271197735</v>
      </c>
      <c r="AO17" s="59">
        <f t="shared" si="36"/>
        <v>217.01620644087626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18.016051148901152</v>
      </c>
      <c r="AK18" s="13">
        <f t="shared" si="35"/>
        <v>5.929975415629551</v>
      </c>
      <c r="AL18" s="20">
        <f t="shared" si="4"/>
        <v>41.705996266557641</v>
      </c>
      <c r="AM18" s="59">
        <f t="shared" si="5"/>
        <v>335.03932959989095</v>
      </c>
      <c r="AN18" s="59">
        <f ca="1">AVERAGE(OFFSET($AM$3,0,0,'Données projet'!$E$10+1,1))-AVERAGE(OFFSET($H$3,0,0,'Données projet'!$E$10+1,1))</f>
        <v>383.65240271197735</v>
      </c>
      <c r="AO18" s="59">
        <f t="shared" si="36"/>
        <v>217.01620644087626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21.718112111965159</v>
      </c>
      <c r="AK19" s="13">
        <f t="shared" si="35"/>
        <v>6.9946831536612626</v>
      </c>
      <c r="AL19" s="20">
        <f t="shared" si="4"/>
        <v>50.008118420966014</v>
      </c>
      <c r="AM19" s="59">
        <f t="shared" si="5"/>
        <v>343.34145175429933</v>
      </c>
      <c r="AN19" s="59">
        <f ca="1">AVERAGE(OFFSET($AM$3,0,0,'Données projet'!$E$10+1,1))-AVERAGE(OFFSET($H$3,0,0,'Données projet'!$E$10+1,1))</f>
        <v>383.65240271197735</v>
      </c>
      <c r="AO19" s="59">
        <f t="shared" si="36"/>
        <v>217.01620644087626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26.180897789949739</v>
      </c>
      <c r="AK20" s="13">
        <f t="shared" si="35"/>
        <v>8.2505556922141956</v>
      </c>
      <c r="AL20" s="20">
        <f t="shared" si="4"/>
        <v>59.968114814768853</v>
      </c>
      <c r="AM20" s="59">
        <f t="shared" si="5"/>
        <v>353.30144814810217</v>
      </c>
      <c r="AN20" s="59">
        <f ca="1">AVERAGE(OFFSET($AM$3,0,0,'Données projet'!$E$10+1,1))-AVERAGE(OFFSET($H$3,0,0,'Données projet'!$E$10+1,1))</f>
        <v>383.65240271197735</v>
      </c>
      <c r="AO20" s="59">
        <f t="shared" si="36"/>
        <v>217.01620644087626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31.560727081345441</v>
      </c>
      <c r="AK21" s="13">
        <f t="shared" si="35"/>
        <v>9.7319160475048836</v>
      </c>
      <c r="AL21" s="20">
        <f t="shared" si="4"/>
        <v>71.918020116080967</v>
      </c>
      <c r="AM21" s="59">
        <f t="shared" si="5"/>
        <v>365.2513534494143</v>
      </c>
      <c r="AN21" s="59">
        <f ca="1">AVERAGE(OFFSET($AM$3,0,0,'Données projet'!$E$10+1,1))-AVERAGE(OFFSET($H$3,0,0,'Données projet'!$E$10+1,1))</f>
        <v>383.65240271197735</v>
      </c>
      <c r="AO21" s="59">
        <f t="shared" si="36"/>
        <v>217.01620644087626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38.046040357162397</v>
      </c>
      <c r="AK22" s="13">
        <f t="shared" si="35"/>
        <v>11.479249821325153</v>
      </c>
      <c r="AL22" s="20">
        <f t="shared" si="4"/>
        <v>86.256547060865827</v>
      </c>
      <c r="AM22" s="59">
        <f t="shared" si="5"/>
        <v>379.58988039419916</v>
      </c>
      <c r="AN22" s="59">
        <f ca="1">AVERAGE(OFFSET($AM$3,0,0,'Données projet'!$E$10+1,1))-AVERAGE(OFFSET($H$3,0,0,'Données projet'!$E$10+1,1))</f>
        <v>383.65240271197735</v>
      </c>
      <c r="AO22" s="59">
        <f t="shared" si="36"/>
        <v>217.01620644087626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45.863999999999997</v>
      </c>
      <c r="AK23" s="13">
        <f t="shared" si="35"/>
        <v>13.540311673175401</v>
      </c>
      <c r="AL23" s="20">
        <f t="shared" si="4"/>
        <v>103.46250949744716</v>
      </c>
      <c r="AM23" s="59">
        <f t="shared" si="5"/>
        <v>396.79584283078049</v>
      </c>
      <c r="AN23" s="59">
        <f ca="1">AVERAGE(OFFSET($AM$3,0,0,'Données projet'!$E$10+1,1))-AVERAGE(OFFSET($H$3,0,0,'Données projet'!$E$10+1,1))</f>
        <v>383.65240271197735</v>
      </c>
      <c r="AO23" s="59">
        <f t="shared" si="36"/>
        <v>217.01620644087626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6.4</v>
      </c>
      <c r="AI24" s="13">
        <f>IF('Données projet'!$A$62&gt;35,AI23+AH24-AQ23,IF(A24&lt;'Données projet'!$A$62,$AF$205^A24,IF(A24='Données projet'!$A$62,'Données projet'!$B$62,AI23+AH24-AQ23)))</f>
        <v>48.4</v>
      </c>
      <c r="AJ24" s="13">
        <f>AI24*VLOOKUP('Données projet'!$B$10,Paramètres!$A$1:$I$89,3,0)*VLOOKUP('Données projet'!$B$10,Paramètres!$A$1:$I$89,5,0)</f>
        <v>52.852799999999995</v>
      </c>
      <c r="AK24" s="13">
        <f t="shared" si="35"/>
        <v>15.348111645179451</v>
      </c>
      <c r="AL24" s="20">
        <f t="shared" si="4"/>
        <v>118.78325444868754</v>
      </c>
      <c r="AM24" s="59">
        <f t="shared" si="5"/>
        <v>412.11658778202087</v>
      </c>
      <c r="AN24" s="59">
        <f ca="1">AVERAGE(OFFSET($AM$3,0,0,'Données projet'!$E$10+1,1))-AVERAGE(OFFSET($H$3,0,0,'Données projet'!$E$10+1,1))</f>
        <v>383.65240271197735</v>
      </c>
      <c r="AO24" s="59">
        <f t="shared" si="36"/>
        <v>217.01620644087626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6.4</v>
      </c>
      <c r="AI25" s="13">
        <f>IF('Données projet'!$A$62&gt;35,AI24+AH25-AQ24,IF(A25&lt;'Données projet'!$A$62,$AF$205^A25,IF(A25='Données projet'!$A$62,'Données projet'!$B$62,AI24+AH25-AQ24)))</f>
        <v>54.8</v>
      </c>
      <c r="AJ25" s="13">
        <f>AI25*VLOOKUP('Données projet'!$B$10,Paramètres!$A$1:$I$89,3,0)*VLOOKUP('Données projet'!$B$10,Paramètres!$A$1:$I$89,5,0)</f>
        <v>59.841599999999993</v>
      </c>
      <c r="AK25" s="13">
        <f t="shared" si="35"/>
        <v>17.12821436327469</v>
      </c>
      <c r="AL25" s="20">
        <f t="shared" si="4"/>
        <v>134.05576001603674</v>
      </c>
      <c r="AM25" s="59">
        <f t="shared" si="5"/>
        <v>427.38909334937006</v>
      </c>
      <c r="AN25" s="59">
        <f ca="1">AVERAGE(OFFSET($AM$3,0,0,'Données projet'!$E$10+1,1))-AVERAGE(OFFSET($H$3,0,0,'Données projet'!$E$10+1,1))</f>
        <v>383.65240271197735</v>
      </c>
      <c r="AO25" s="59">
        <f t="shared" si="36"/>
        <v>217.01620644087626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6.4</v>
      </c>
      <c r="AI26" s="13">
        <f>IF('Données projet'!$A$62&gt;35,AI25+AH26-AQ25,IF(A26&lt;'Données projet'!$A$62,$AF$205^A26,IF(A26='Données projet'!$A$62,'Données projet'!$B$62,AI25+AH26-AQ25)))</f>
        <v>61.199999999999996</v>
      </c>
      <c r="AJ26" s="13">
        <f>AI26*VLOOKUP('Données projet'!$B$10,Paramètres!$A$1:$I$89,3,0)*VLOOKUP('Données projet'!$B$10,Paramètres!$A$1:$I$89,5,0)</f>
        <v>66.830399999999997</v>
      </c>
      <c r="AK26" s="13">
        <f t="shared" si="35"/>
        <v>18.884224063325359</v>
      </c>
      <c r="AL26" s="20">
        <f t="shared" si="4"/>
        <v>149.28630357695832</v>
      </c>
      <c r="AM26" s="59">
        <f t="shared" si="5"/>
        <v>442.61963691029166</v>
      </c>
      <c r="AN26" s="59">
        <f ca="1">AVERAGE(OFFSET($AM$3,0,0,'Données projet'!$E$10+1,1))-AVERAGE(OFFSET($H$3,0,0,'Données projet'!$E$10+1,1))</f>
        <v>383.65240271197735</v>
      </c>
      <c r="AO26" s="59">
        <f t="shared" si="36"/>
        <v>217.01620644087626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6.4</v>
      </c>
      <c r="AI27" s="13">
        <f>IF('Données projet'!$A$62&gt;35,AI26+AH27-AQ26,IF(A27&lt;'Données projet'!$A$62,$AF$205^A27,IF(A27='Données projet'!$A$62,'Données projet'!$B$62,AI26+AH27-AQ26)))</f>
        <v>67.599999999999994</v>
      </c>
      <c r="AJ27" s="13">
        <f>AI27*VLOOKUP('Données projet'!$B$10,Paramètres!$A$1:$I$89,3,0)*VLOOKUP('Données projet'!$B$10,Paramètres!$A$1:$I$89,5,0)</f>
        <v>73.819199999999995</v>
      </c>
      <c r="AK27" s="13">
        <f t="shared" si="35"/>
        <v>20.618947302373449</v>
      </c>
      <c r="AL27" s="20">
        <f t="shared" si="4"/>
        <v>164.47977321830038</v>
      </c>
      <c r="AM27" s="59">
        <f t="shared" si="5"/>
        <v>457.81310655163372</v>
      </c>
      <c r="AN27" s="59">
        <f ca="1">AVERAGE(OFFSET($AM$3,0,0,'Données projet'!$E$10+1,1))-AVERAGE(OFFSET($H$3,0,0,'Données projet'!$E$10+1,1))</f>
        <v>383.65240271197735</v>
      </c>
      <c r="AO27" s="59">
        <f t="shared" si="36"/>
        <v>217.01620644087626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6.4</v>
      </c>
      <c r="AI28" s="13">
        <f>IF('Données projet'!$A$62&gt;35,AI27+AH28-AQ27,IF(A28&lt;'Données projet'!$A$62,$AF$205^A28,IF(A28='Données projet'!$A$62,'Données projet'!$B$62,AI27+AH28-AQ27)))</f>
        <v>74</v>
      </c>
      <c r="AJ28" s="13">
        <f>AI28*VLOOKUP('Données projet'!$B$10,Paramètres!$A$1:$I$89,3,0)*VLOOKUP('Données projet'!$B$10,Paramètres!$A$1:$I$89,5,0)</f>
        <v>80.807999999999993</v>
      </c>
      <c r="AK28" s="13">
        <f t="shared" si="35"/>
        <v>22.334628633536209</v>
      </c>
      <c r="AL28" s="20">
        <f t="shared" si="4"/>
        <v>179.64007820340888</v>
      </c>
      <c r="AM28" s="59">
        <f t="shared" si="5"/>
        <v>472.97341153674222</v>
      </c>
      <c r="AN28" s="59">
        <f ca="1">AVERAGE(OFFSET($AM$3,0,0,'Données projet'!$E$10+1,1))-AVERAGE(OFFSET($H$3,0,0,'Données projet'!$E$10+1,1))</f>
        <v>383.65240271197735</v>
      </c>
      <c r="AO28" s="59">
        <f t="shared" si="36"/>
        <v>217.01620644087626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6.4</v>
      </c>
      <c r="AI29" s="13">
        <f>IF('Données projet'!$A$62&gt;35,AI28+AH29-AQ28,IF(A29&lt;'Données projet'!$A$62,$AF$205^A29,IF(A29='Données projet'!$A$62,'Données projet'!$B$62,AI28+AH29-AQ28)))</f>
        <v>80.400000000000006</v>
      </c>
      <c r="AJ29" s="13">
        <f>AI29*VLOOKUP('Données projet'!$B$10,Paramètres!$A$1:$I$89,3,0)*VLOOKUP('Données projet'!$B$10,Paramètres!$A$1:$I$89,5,0)</f>
        <v>87.796800000000005</v>
      </c>
      <c r="AK29" s="13">
        <f t="shared" si="35"/>
        <v>24.033102173590827</v>
      </c>
      <c r="AL29" s="20">
        <f t="shared" si="4"/>
        <v>194.77041295233732</v>
      </c>
      <c r="AM29" s="59">
        <f t="shared" si="5"/>
        <v>488.10374628567064</v>
      </c>
      <c r="AN29" s="59">
        <f ca="1">AVERAGE(OFFSET($AM$3,0,0,'Données projet'!$E$10+1,1))-AVERAGE(OFFSET($H$3,0,0,'Données projet'!$E$10+1,1))</f>
        <v>383.65240271197735</v>
      </c>
      <c r="AO29" s="59">
        <f t="shared" si="36"/>
        <v>217.01620644087626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6.4</v>
      </c>
      <c r="AI30" s="13">
        <f>IF('Données projet'!$A$62&gt;35,AI29+AH30-AQ29,IF(A30&lt;'Données projet'!$A$62,$AF$205^A30,IF(A30='Données projet'!$A$62,'Données projet'!$B$62,AI29+AH30-AQ29)))</f>
        <v>86.800000000000011</v>
      </c>
      <c r="AJ30" s="13">
        <f>AI30*VLOOKUP('Données projet'!$B$10,Paramètres!$A$1:$I$89,3,0)*VLOOKUP('Données projet'!$B$10,Paramètres!$A$1:$I$89,5,0)</f>
        <v>94.785600000000017</v>
      </c>
      <c r="AK30" s="13">
        <f t="shared" si="35"/>
        <v>25.715893428674548</v>
      </c>
      <c r="AL30" s="20">
        <f t="shared" si="4"/>
        <v>209.87343438827486</v>
      </c>
      <c r="AM30" s="59">
        <f t="shared" si="5"/>
        <v>503.20676772160817</v>
      </c>
      <c r="AN30" s="59">
        <f ca="1">AVERAGE(OFFSET($AM$3,0,0,'Données projet'!$E$10+1,1))-AVERAGE(OFFSET($H$3,0,0,'Données projet'!$E$10+1,1))</f>
        <v>383.65240271197735</v>
      </c>
      <c r="AO30" s="59">
        <f t="shared" si="36"/>
        <v>217.01620644087626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6.4</v>
      </c>
      <c r="AI31" s="13">
        <f>IF('Données projet'!$A$62&gt;35,AI30+AH31-AQ30,IF(A31&lt;'Données projet'!$A$62,$AF$205^A31,IF(A31='Données projet'!$A$62,'Données projet'!$B$62,AI30+AH31-AQ30)))</f>
        <v>93.200000000000017</v>
      </c>
      <c r="AJ31" s="13">
        <f>AI31*VLOOKUP('Données projet'!$B$10,Paramètres!$A$1:$I$89,3,0)*VLOOKUP('Données projet'!$B$10,Paramètres!$A$1:$I$89,5,0)</f>
        <v>101.77440000000001</v>
      </c>
      <c r="AK31" s="13">
        <f t="shared" si="35"/>
        <v>27.384290185982298</v>
      </c>
      <c r="AL31" s="20">
        <f t="shared" si="4"/>
        <v>224.95138540725256</v>
      </c>
      <c r="AM31" s="59">
        <f t="shared" si="5"/>
        <v>518.28471874058584</v>
      </c>
      <c r="AN31" s="59">
        <f ca="1">AVERAGE(OFFSET($AM$3,0,0,'Données projet'!$E$10+1,1))-AVERAGE(OFFSET($H$3,0,0,'Données projet'!$E$10+1,1))</f>
        <v>383.65240271197735</v>
      </c>
      <c r="AO31" s="59">
        <f t="shared" si="36"/>
        <v>217.01620644087626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6.4</v>
      </c>
      <c r="AI32" s="13">
        <f>IF('Données projet'!$A$62&gt;35,AI31+AH32-AQ31,IF(A32&lt;'Données projet'!$A$62,$AF$205^A32,IF(A32='Données projet'!$A$62,'Données projet'!$B$62,AI31+AH32-AQ31)))</f>
        <v>99.600000000000023</v>
      </c>
      <c r="AJ32" s="13">
        <f>AI32*VLOOKUP('Données projet'!$B$10,Paramètres!$A$1:$I$89,3,0)*VLOOKUP('Données projet'!$B$10,Paramètres!$A$1:$I$89,5,0)</f>
        <v>108.76320000000003</v>
      </c>
      <c r="AK32" s="13">
        <f t="shared" si="35"/>
        <v>29.039393357192587</v>
      </c>
      <c r="AL32" s="20">
        <f t="shared" si="4"/>
        <v>240.0061834304438</v>
      </c>
      <c r="AM32" s="59">
        <f t="shared" si="5"/>
        <v>533.33951676377706</v>
      </c>
      <c r="AN32" s="59">
        <f ca="1">AVERAGE(OFFSET($AM$3,0,0,'Données projet'!$E$10+1,1))-AVERAGE(OFFSET($H$3,0,0,'Données projet'!$E$10+1,1))</f>
        <v>383.65240271197735</v>
      </c>
      <c r="AO32" s="59">
        <f t="shared" si="36"/>
        <v>217.01620644087626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106</v>
      </c>
      <c r="AG33" s="12">
        <f>VLOOKUP(A33,'Données projet'!$A$61:$I$81,9,0)</f>
        <v>6.4</v>
      </c>
      <c r="AH33" s="12">
        <f t="array" ref="AH33">INDEX(AG:AG,MIN(IF(ISNUMBER(AG33:AG229),ROW(AG33:AG229),"")))</f>
        <v>6.4</v>
      </c>
      <c r="AI33" s="13">
        <f>IF('Données projet'!$A$62&gt;35,AI32+AH33-AQ32,IF(A33&lt;'Données projet'!$A$62,$AF$205^A33,IF(A33='Données projet'!$A$62,'Données projet'!$B$62,AI32+AH33-AQ32)))</f>
        <v>106.00000000000003</v>
      </c>
      <c r="AJ33" s="13">
        <f>AI33*VLOOKUP('Données projet'!$B$10,Paramètres!$A$1:$I$89,3,0)*VLOOKUP('Données projet'!$B$10,Paramètres!$A$1:$I$89,5,0)</f>
        <v>115.75200000000002</v>
      </c>
      <c r="AK33" s="13">
        <f t="shared" si="35"/>
        <v>30.682154371876024</v>
      </c>
      <c r="AL33" s="20">
        <f t="shared" si="4"/>
        <v>255.03948553101745</v>
      </c>
      <c r="AM33" s="59">
        <f t="shared" si="5"/>
        <v>548.37281886435073</v>
      </c>
      <c r="AN33" s="59">
        <f ca="1">AVERAGE(OFFSET($AM$3,0,0,'Données projet'!$E$10+1,1))-AVERAGE(OFFSET($H$3,0,0,'Données projet'!$E$10+1,1))</f>
        <v>383.65240271197735</v>
      </c>
      <c r="AO33" s="59">
        <f t="shared" si="36"/>
        <v>217.01620644087626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85.100000000000023</v>
      </c>
      <c r="AJ34" s="13">
        <f>AI34*VLOOKUP('Données projet'!$B$10,Paramètres!$A$1:$I$89,3,0)*VLOOKUP('Données projet'!$B$10,Paramètres!$A$1:$I$89,5,0)</f>
        <v>92.929200000000023</v>
      </c>
      <c r="AK34" s="13">
        <f t="shared" si="35"/>
        <v>25.270355259279579</v>
      </c>
      <c r="AL34" s="20">
        <f t="shared" si="4"/>
        <v>205.86422540991194</v>
      </c>
      <c r="AM34" s="59">
        <f t="shared" si="5"/>
        <v>499.19755874324528</v>
      </c>
      <c r="AN34" s="59">
        <f ca="1">AVERAGE(OFFSET($AM$3,0,0,'Données projet'!$E$10+1,1))-AVERAGE(OFFSET($H$3,0,0,'Données projet'!$E$10+1,1))</f>
        <v>383.65240271197735</v>
      </c>
      <c r="AO34" s="59">
        <f t="shared" si="36"/>
        <v>217.01620644087626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93.200000000000017</v>
      </c>
      <c r="AJ35" s="13">
        <f>AI35*VLOOKUP('Données projet'!$B$10,Paramètres!$A$1:$I$89,3,0)*VLOOKUP('Données projet'!$B$10,Paramètres!$A$1:$I$89,5,0)</f>
        <v>101.77440000000001</v>
      </c>
      <c r="AK35" s="13">
        <f t="shared" si="35"/>
        <v>27.384290185982298</v>
      </c>
      <c r="AL35" s="20">
        <f t="shared" si="4"/>
        <v>224.95138540725256</v>
      </c>
      <c r="AM35" s="59">
        <f t="shared" si="5"/>
        <v>518.28471874058584</v>
      </c>
      <c r="AN35" s="59">
        <f ca="1">AVERAGE(OFFSET($AM$3,0,0,'Données projet'!$E$10+1,1))-AVERAGE(OFFSET($H$3,0,0,'Données projet'!$E$10+1,1))</f>
        <v>383.65240271197735</v>
      </c>
      <c r="AO35" s="59">
        <f t="shared" si="36"/>
        <v>217.01620644087626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101.30000000000001</v>
      </c>
      <c r="AJ36" s="13">
        <f>AI36*VLOOKUP('Données projet'!$B$10,Paramètres!$A$1:$I$89,3,0)*VLOOKUP('Données projet'!$B$10,Paramètres!$A$1:$I$89,5,0)</f>
        <v>110.61960000000001</v>
      </c>
      <c r="AK36" s="13">
        <f t="shared" si="35"/>
        <v>29.476919408572659</v>
      </c>
      <c r="AL36" s="20">
        <f t="shared" si="4"/>
        <v>244.00143796993075</v>
      </c>
      <c r="AM36" s="59">
        <f t="shared" si="5"/>
        <v>537.33477130326401</v>
      </c>
      <c r="AN36" s="59">
        <f ca="1">AVERAGE(OFFSET($AM$3,0,0,'Données projet'!$E$10+1,1))-AVERAGE(OFFSET($H$3,0,0,'Données projet'!$E$10+1,1))</f>
        <v>383.65240271197735</v>
      </c>
      <c r="AO36" s="59">
        <f t="shared" si="36"/>
        <v>217.01620644087626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109.4</v>
      </c>
      <c r="AJ37" s="13">
        <f>AI37*VLOOKUP('Données projet'!$B$10,Paramètres!$A$1:$I$89,3,0)*VLOOKUP('Données projet'!$B$10,Paramètres!$A$1:$I$89,5,0)</f>
        <v>119.4648</v>
      </c>
      <c r="AK37" s="13">
        <f t="shared" si="35"/>
        <v>31.550140227707256</v>
      </c>
      <c r="AL37" s="20">
        <f t="shared" si="4"/>
        <v>263.0176875632568</v>
      </c>
      <c r="AM37" s="59">
        <f t="shared" si="5"/>
        <v>556.35102089659017</v>
      </c>
      <c r="AN37" s="59">
        <f ca="1">AVERAGE(OFFSET($AM$3,0,0,'Données projet'!$E$10+1,1))-AVERAGE(OFFSET($H$3,0,0,'Données projet'!$E$10+1,1))</f>
        <v>383.65240271197735</v>
      </c>
      <c r="AO37" s="59">
        <f t="shared" si="36"/>
        <v>217.01620644087626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117.5</v>
      </c>
      <c r="AJ38" s="13">
        <f>AI38*VLOOKUP('Données projet'!$B$10,Paramètres!$A$1:$I$89,3,0)*VLOOKUP('Données projet'!$B$10,Paramètres!$A$1:$I$89,5,0)</f>
        <v>128.31</v>
      </c>
      <c r="AK38" s="13">
        <f t="shared" si="35"/>
        <v>33.605553053308078</v>
      </c>
      <c r="AL38" s="20">
        <f t="shared" si="4"/>
        <v>282.00292156784491</v>
      </c>
      <c r="AM38" s="59">
        <f t="shared" si="5"/>
        <v>575.33625490117822</v>
      </c>
      <c r="AN38" s="59">
        <f ca="1">AVERAGE(OFFSET($AM$3,0,0,'Données projet'!$E$10+1,1))-AVERAGE(OFFSET($H$3,0,0,'Données projet'!$E$10+1,1))</f>
        <v>383.65240271197735</v>
      </c>
      <c r="AO38" s="59">
        <f t="shared" si="36"/>
        <v>217.01620644087626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125.6</v>
      </c>
      <c r="AJ39" s="13">
        <f>AI39*VLOOKUP('Données projet'!$B$10,Paramètres!$A$1:$I$89,3,0)*VLOOKUP('Données projet'!$B$10,Paramètres!$A$1:$I$89,5,0)</f>
        <v>137.15519999999998</v>
      </c>
      <c r="AK39" s="13">
        <f t="shared" si="35"/>
        <v>35.644525151069693</v>
      </c>
      <c r="AL39" s="20">
        <f t="shared" si="4"/>
        <v>300.95952130477968</v>
      </c>
      <c r="AM39" s="59">
        <f t="shared" si="5"/>
        <v>594.292854638113</v>
      </c>
      <c r="AN39" s="59">
        <f ca="1">AVERAGE(OFFSET($AM$3,0,0,'Données projet'!$E$10+1,1))-AVERAGE(OFFSET($H$3,0,0,'Données projet'!$E$10+1,1))</f>
        <v>383.65240271197735</v>
      </c>
      <c r="AO39" s="59">
        <f t="shared" si="36"/>
        <v>217.01620644087626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133.69999999999999</v>
      </c>
      <c r="AJ40" s="13">
        <f>AI40*VLOOKUP('Données projet'!$B$10,Paramètres!$A$1:$I$89,3,0)*VLOOKUP('Données projet'!$B$10,Paramètres!$A$1:$I$89,5,0)</f>
        <v>146.00039999999998</v>
      </c>
      <c r="AK40" s="13">
        <f t="shared" si="35"/>
        <v>37.668237464049504</v>
      </c>
      <c r="AL40" s="20">
        <f t="shared" si="4"/>
        <v>319.88954358321945</v>
      </c>
      <c r="AM40" s="59">
        <f t="shared" si="5"/>
        <v>613.22287691655276</v>
      </c>
      <c r="AN40" s="59">
        <f ca="1">AVERAGE(OFFSET($AM$3,0,0,'Données projet'!$E$10+1,1))-AVERAGE(OFFSET($H$3,0,0,'Données projet'!$E$10+1,1))</f>
        <v>383.65240271197735</v>
      </c>
      <c r="AO40" s="59">
        <f t="shared" si="36"/>
        <v>217.01620644087626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141.79999999999998</v>
      </c>
      <c r="AJ41" s="13">
        <f>AI41*VLOOKUP('Données projet'!$B$10,Paramètres!$A$1:$I$89,3,0)*VLOOKUP('Données projet'!$B$10,Paramètres!$A$1:$I$89,5,0)</f>
        <v>154.84559999999996</v>
      </c>
      <c r="AK41" s="13">
        <f t="shared" si="35"/>
        <v>39.677719759195263</v>
      </c>
      <c r="AL41" s="20">
        <f t="shared" si="4"/>
        <v>338.79478191393167</v>
      </c>
      <c r="AM41" s="59">
        <f t="shared" si="5"/>
        <v>632.12811524726499</v>
      </c>
      <c r="AN41" s="59">
        <f ca="1">AVERAGE(OFFSET($AM$3,0,0,'Données projet'!$E$10+1,1))-AVERAGE(OFFSET($H$3,0,0,'Données projet'!$E$10+1,1))</f>
        <v>383.65240271197735</v>
      </c>
      <c r="AO41" s="59">
        <f t="shared" si="36"/>
        <v>217.01620644087626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149.89999999999998</v>
      </c>
      <c r="AJ42" s="13">
        <f>AI42*VLOOKUP('Données projet'!$B$10,Paramètres!$A$1:$I$89,3,0)*VLOOKUP('Données projet'!$B$10,Paramètres!$A$1:$I$89,5,0)</f>
        <v>163.69079999999997</v>
      </c>
      <c r="AK42" s="13">
        <f t="shared" si="35"/>
        <v>41.673877512303363</v>
      </c>
      <c r="AL42" s="20">
        <f t="shared" si="4"/>
        <v>357.67681333392829</v>
      </c>
      <c r="AM42" s="59">
        <f t="shared" si="5"/>
        <v>651.01014666726155</v>
      </c>
      <c r="AN42" s="59">
        <f ca="1">AVERAGE(OFFSET($AM$3,0,0,'Données projet'!$E$10+1,1))-AVERAGE(OFFSET($H$3,0,0,'Données projet'!$E$10+1,1))</f>
        <v>383.65240271197735</v>
      </c>
      <c r="AO42" s="59">
        <f t="shared" si="36"/>
        <v>217.01620644087626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157.99999999999997</v>
      </c>
      <c r="AJ43" s="13">
        <f>AI43*VLOOKUP('Données projet'!$B$10,Paramètres!$A$1:$I$89,3,0)*VLOOKUP('Données projet'!$B$10,Paramètres!$A$1:$I$89,5,0)</f>
        <v>172.53599999999997</v>
      </c>
      <c r="AK43" s="13">
        <f t="shared" si="35"/>
        <v>43.657512815796942</v>
      </c>
      <c r="AL43" s="20">
        <f t="shared" si="4"/>
        <v>376.53703482084626</v>
      </c>
      <c r="AM43" s="59">
        <f t="shared" si="5"/>
        <v>669.87036815417957</v>
      </c>
      <c r="AN43" s="59">
        <f ca="1">AVERAGE(OFFSET($AM$3,0,0,'Données projet'!$E$10+1,1))-AVERAGE(OFFSET($H$3,0,0,'Données projet'!$E$10+1,1))</f>
        <v>383.65240271197735</v>
      </c>
      <c r="AO43" s="59">
        <f t="shared" si="36"/>
        <v>217.01620644087626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124.39999999999998</v>
      </c>
      <c r="AJ44" s="13">
        <f>AI44*VLOOKUP('Données projet'!$B$10,Paramètres!$A$1:$I$89,3,0)*VLOOKUP('Données projet'!$B$10,Paramètres!$A$1:$I$89,5,0)</f>
        <v>135.84479999999999</v>
      </c>
      <c r="AK44" s="13">
        <f t="shared" si="35"/>
        <v>35.343444786954898</v>
      </c>
      <c r="AL44" s="20">
        <f t="shared" si="4"/>
        <v>298.15285967061311</v>
      </c>
      <c r="AM44" s="59">
        <f t="shared" si="5"/>
        <v>591.48619300394648</v>
      </c>
      <c r="AN44" s="59">
        <f ca="1">AVERAGE(OFFSET($AM$3,0,0,'Données projet'!$E$10+1,1))-AVERAGE(OFFSET($H$3,0,0,'Données projet'!$E$10+1,1))</f>
        <v>383.65240271197735</v>
      </c>
      <c r="AO44" s="59">
        <f t="shared" si="36"/>
        <v>217.01620644087626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132.79999999999998</v>
      </c>
      <c r="AJ45" s="13">
        <f>AI45*VLOOKUP('Données projet'!$B$10,Paramètres!$A$1:$I$89,3,0)*VLOOKUP('Données projet'!$B$10,Paramètres!$A$1:$I$89,5,0)</f>
        <v>145.01759999999996</v>
      </c>
      <c r="AK45" s="13">
        <f t="shared" si="35"/>
        <v>37.444100932065233</v>
      </c>
      <c r="AL45" s="20">
        <f t="shared" si="4"/>
        <v>317.78746245668015</v>
      </c>
      <c r="AM45" s="59">
        <f t="shared" si="5"/>
        <v>611.12079579001352</v>
      </c>
      <c r="AN45" s="59">
        <f ca="1">AVERAGE(OFFSET($AM$3,0,0,'Données projet'!$E$10+1,1))-AVERAGE(OFFSET($H$3,0,0,'Données projet'!$E$10+1,1))</f>
        <v>383.65240271197735</v>
      </c>
      <c r="AO45" s="59">
        <f t="shared" si="36"/>
        <v>217.01620644087626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141.19999999999999</v>
      </c>
      <c r="AJ46" s="13">
        <f>AI46*VLOOKUP('Données projet'!$B$10,Paramètres!$A$1:$I$89,3,0)*VLOOKUP('Données projet'!$B$10,Paramètres!$A$1:$I$89,5,0)</f>
        <v>154.19039999999998</v>
      </c>
      <c r="AK46" s="13">
        <f t="shared" si="35"/>
        <v>39.529336625598283</v>
      </c>
      <c r="AL46" s="20">
        <f t="shared" si="4"/>
        <v>337.39520795625032</v>
      </c>
      <c r="AM46" s="59">
        <f t="shared" si="5"/>
        <v>630.72854128958363</v>
      </c>
      <c r="AN46" s="59">
        <f ca="1">AVERAGE(OFFSET($AM$3,0,0,'Données projet'!$E$10+1,1))-AVERAGE(OFFSET($H$3,0,0,'Données projet'!$E$10+1,1))</f>
        <v>383.65240271197735</v>
      </c>
      <c r="AO46" s="59">
        <f t="shared" si="36"/>
        <v>217.01620644087626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</v>
      </c>
      <c r="AJ47" s="13">
        <f>AI47*VLOOKUP('Données projet'!$B$10,Paramètres!$A$1:$I$89,3,0)*VLOOKUP('Données projet'!$B$10,Paramètres!$A$1:$I$89,5,0)</f>
        <v>163.36319999999998</v>
      </c>
      <c r="AK47" s="13">
        <f t="shared" si="35"/>
        <v>41.600173715581626</v>
      </c>
      <c r="AL47" s="20">
        <f t="shared" si="4"/>
        <v>356.97787588797127</v>
      </c>
      <c r="AM47" s="59">
        <f t="shared" si="5"/>
        <v>650.31120922130458</v>
      </c>
      <c r="AN47" s="59">
        <f ca="1">AVERAGE(OFFSET($AM$3,0,0,'Données projet'!$E$10+1,1))-AVERAGE(OFFSET($H$3,0,0,'Données projet'!$E$10+1,1))</f>
        <v>383.65240271197735</v>
      </c>
      <c r="AO47" s="59">
        <f t="shared" si="36"/>
        <v>217.01620644087626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</v>
      </c>
      <c r="AJ48" s="13">
        <f>AI48*VLOOKUP('Données projet'!$B$10,Paramètres!$A$1:$I$89,3,0)*VLOOKUP('Données projet'!$B$10,Paramètres!$A$1:$I$89,5,0)</f>
        <v>172.536</v>
      </c>
      <c r="AK48" s="13">
        <f t="shared" si="35"/>
        <v>43.657512815796942</v>
      </c>
      <c r="AL48" s="20">
        <f t="shared" si="4"/>
        <v>376.53703482084626</v>
      </c>
      <c r="AM48" s="59">
        <f t="shared" si="5"/>
        <v>669.87036815417957</v>
      </c>
      <c r="AN48" s="59">
        <f ca="1">AVERAGE(OFFSET($AM$3,0,0,'Données projet'!$E$10+1,1))-AVERAGE(OFFSET($H$3,0,0,'Données projet'!$E$10+1,1))</f>
        <v>383.65240271197735</v>
      </c>
      <c r="AO48" s="59">
        <f t="shared" si="36"/>
        <v>217.01620644087626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8.4</v>
      </c>
      <c r="AI49" s="13">
        <f>IF('Données projet'!$A$62&gt;35,AI48+AH49-AQ48,IF(A49&lt;'Données projet'!$A$62,$AF$205^A49,IF(A49='Données projet'!$A$62,'Données projet'!$B$62,AI48+AH49-AQ48)))</f>
        <v>166.4</v>
      </c>
      <c r="AJ49" s="13">
        <f>AI49*VLOOKUP('Données projet'!$B$10,Paramètres!$A$1:$I$89,3,0)*VLOOKUP('Données projet'!$B$10,Paramètres!$A$1:$I$89,5,0)</f>
        <v>181.7088</v>
      </c>
      <c r="AK49" s="13">
        <f t="shared" si="35"/>
        <v>45.702153370067812</v>
      </c>
      <c r="AL49" s="20">
        <f t="shared" si="4"/>
        <v>396.07407711953471</v>
      </c>
      <c r="AM49" s="59">
        <f t="shared" si="5"/>
        <v>689.40741045286802</v>
      </c>
      <c r="AN49" s="59">
        <f ca="1">AVERAGE(OFFSET($AM$3,0,0,'Données projet'!$E$10+1,1))-AVERAGE(OFFSET($H$3,0,0,'Données projet'!$E$10+1,1))</f>
        <v>383.65240271197735</v>
      </c>
      <c r="AO49" s="59">
        <f t="shared" si="36"/>
        <v>217.01620644087626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8.4</v>
      </c>
      <c r="AI50" s="13">
        <f>IF('Données projet'!$A$62&gt;35,AI49+AH50-AQ49,IF(A50&lt;'Données projet'!$A$62,$AF$205^A50,IF(A50='Données projet'!$A$62,'Données projet'!$B$62,AI49+AH50-AQ49)))</f>
        <v>174.8</v>
      </c>
      <c r="AJ50" s="13">
        <f>AI50*VLOOKUP('Données projet'!$B$10,Paramètres!$A$1:$I$89,3,0)*VLOOKUP('Données projet'!$B$10,Paramètres!$A$1:$I$89,5,0)</f>
        <v>190.88159999999999</v>
      </c>
      <c r="AK50" s="13">
        <f t="shared" si="35"/>
        <v>47.734809549893427</v>
      </c>
      <c r="AL50" s="20">
        <f t="shared" si="4"/>
        <v>415.59024663273107</v>
      </c>
      <c r="AM50" s="59">
        <f t="shared" si="5"/>
        <v>708.92357996606438</v>
      </c>
      <c r="AN50" s="59">
        <f ca="1">AVERAGE(OFFSET($AM$3,0,0,'Données projet'!$E$10+1,1))-AVERAGE(OFFSET($H$3,0,0,'Données projet'!$E$10+1,1))</f>
        <v>383.65240271197735</v>
      </c>
      <c r="AO50" s="59">
        <f t="shared" si="36"/>
        <v>217.01620644087626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8.4</v>
      </c>
      <c r="AI51" s="13">
        <f>IF('Données projet'!$A$62&gt;35,AI50+AH51-AQ50,IF(A51&lt;'Données projet'!$A$62,$AF$205^A51,IF(A51='Données projet'!$A$62,'Données projet'!$B$62,AI50+AH51-AQ50)))</f>
        <v>183.20000000000002</v>
      </c>
      <c r="AJ51" s="13">
        <f>AI51*VLOOKUP('Données projet'!$B$10,Paramètres!$A$1:$I$89,3,0)*VLOOKUP('Données projet'!$B$10,Paramètres!$A$1:$I$89,5,0)</f>
        <v>200.05440000000002</v>
      </c>
      <c r="AK51" s="13">
        <f t="shared" si="35"/>
        <v>49.756123009618186</v>
      </c>
      <c r="AL51" s="20">
        <f t="shared" si="4"/>
        <v>435.08666090841842</v>
      </c>
      <c r="AM51" s="59">
        <f t="shared" si="5"/>
        <v>728.41999424175174</v>
      </c>
      <c r="AN51" s="59">
        <f ca="1">AVERAGE(OFFSET($AM$3,0,0,'Données projet'!$E$10+1,1))-AVERAGE(OFFSET($H$3,0,0,'Données projet'!$E$10+1,1))</f>
        <v>383.65240271197735</v>
      </c>
      <c r="AO51" s="59">
        <f t="shared" si="36"/>
        <v>217.01620644087626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8.4</v>
      </c>
      <c r="AI52" s="13">
        <f>IF('Données projet'!$A$62&gt;35,AI51+AH52-AQ51,IF(A52&lt;'Données projet'!$A$62,$AF$205^A52,IF(A52='Données projet'!$A$62,'Données projet'!$B$62,AI51+AH52-AQ51)))</f>
        <v>191.60000000000002</v>
      </c>
      <c r="AJ52" s="13">
        <f>AI52*VLOOKUP('Données projet'!$B$10,Paramètres!$A$1:$I$89,3,0)*VLOOKUP('Données projet'!$B$10,Paramètres!$A$1:$I$89,5,0)</f>
        <v>209.22720000000001</v>
      </c>
      <c r="AK52" s="13">
        <f t="shared" si="35"/>
        <v>51.766673236069273</v>
      </c>
      <c r="AL52" s="20">
        <f t="shared" si="4"/>
        <v>454.56432921948732</v>
      </c>
      <c r="AM52" s="59">
        <f t="shared" si="5"/>
        <v>747.89766255282063</v>
      </c>
      <c r="AN52" s="59">
        <f ca="1">AVERAGE(OFFSET($AM$3,0,0,'Données projet'!$E$10+1,1))-AVERAGE(OFFSET($H$3,0,0,'Données projet'!$E$10+1,1))</f>
        <v>383.65240271197735</v>
      </c>
      <c r="AO52" s="59">
        <f t="shared" si="36"/>
        <v>217.01620644087626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200</v>
      </c>
      <c r="AG53" s="12">
        <f>VLOOKUP(A53,'Données projet'!$A$61:$I$81,9,0)</f>
        <v>8.4</v>
      </c>
      <c r="AH53" s="12">
        <f t="array" ref="AH53">INDEX(AG:AG,MIN(IF(ISNUMBER(AG53:AG249),ROW(AG53:AG249),"")))</f>
        <v>8.4</v>
      </c>
      <c r="AI53" s="13">
        <f>IF('Données projet'!$A$62&gt;35,AI52+AH53-AQ52,IF(A53&lt;'Données projet'!$A$62,$AF$205^A53,IF(A53='Données projet'!$A$62,'Données projet'!$B$62,AI52+AH53-AQ52)))</f>
        <v>200.00000000000003</v>
      </c>
      <c r="AJ53" s="13">
        <f>AI53*VLOOKUP('Données projet'!$B$10,Paramètres!$A$1:$I$89,3,0)*VLOOKUP('Données projet'!$B$10,Paramètres!$A$1:$I$89,5,0)</f>
        <v>218.4</v>
      </c>
      <c r="AK53" s="13">
        <f t="shared" si="35"/>
        <v>53.76698603199852</v>
      </c>
      <c r="AL53" s="20">
        <f t="shared" si="4"/>
        <v>474.02416733906404</v>
      </c>
      <c r="AM53" s="59">
        <f t="shared" si="5"/>
        <v>767.35750067239735</v>
      </c>
      <c r="AN53" s="59">
        <f ca="1">AVERAGE(OFFSET($AM$3,0,0,'Données projet'!$E$10+1,1))-AVERAGE(OFFSET($H$3,0,0,'Données projet'!$E$10+1,1))</f>
        <v>383.65240271197735</v>
      </c>
      <c r="AO53" s="59">
        <f t="shared" si="36"/>
        <v>217.01620644087626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0.36549999999999999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18.531322769461664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18.531322769461664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7.7</v>
      </c>
      <c r="AI54" s="13">
        <f>IF('Données projet'!$A$62&gt;35,AI53+AH54-AQ53,IF(A54&lt;'Données projet'!$A$62,$AF$205^A54,IF(A54='Données projet'!$A$62,'Données projet'!$B$62,AI53+AH54-AQ53)))</f>
        <v>165.70000000000002</v>
      </c>
      <c r="AJ54" s="13">
        <f>AI54*VLOOKUP('Données projet'!$B$10,Paramètres!$A$1:$I$89,3,0)*VLOOKUP('Données projet'!$B$10,Paramètres!$A$1:$I$89,5,0)</f>
        <v>180.94440000000003</v>
      </c>
      <c r="AK54" s="13">
        <f t="shared" si="35"/>
        <v>45.5322337331095</v>
      </c>
      <c r="AL54" s="20">
        <f t="shared" si="4"/>
        <v>394.44680375183242</v>
      </c>
      <c r="AM54" s="59">
        <f t="shared" si="5"/>
        <v>687.78013708516573</v>
      </c>
      <c r="AN54" s="59">
        <f ca="1">AVERAGE(OFFSET($AM$3,0,0,'Données projet'!$E$10+1,1))-AVERAGE(OFFSET($H$3,0,0,'Données projet'!$E$10+1,1))</f>
        <v>383.65240271197735</v>
      </c>
      <c r="AO54" s="59">
        <f t="shared" si="36"/>
        <v>217.01620644087626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18.167934832943331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18.167934832943331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7.7</v>
      </c>
      <c r="AI55" s="13">
        <f>IF('Données projet'!$A$62&gt;35,AI54+AH55-AQ54,IF(A55&lt;'Données projet'!$A$62,$AF$205^A55,IF(A55='Données projet'!$A$62,'Données projet'!$B$62,AI54+AH55-AQ54)))</f>
        <v>173.4</v>
      </c>
      <c r="AJ55" s="13">
        <f>AI55*VLOOKUP('Données projet'!$B$10,Paramètres!$A$1:$I$89,3,0)*VLOOKUP('Données projet'!$B$10,Paramètres!$A$1:$I$89,5,0)</f>
        <v>189.3528</v>
      </c>
      <c r="AK55" s="13">
        <f t="shared" si="35"/>
        <v>47.396837717691596</v>
      </c>
      <c r="AL55" s="20">
        <f t="shared" si="4"/>
        <v>412.33895235831284</v>
      </c>
      <c r="AM55" s="59">
        <f t="shared" si="5"/>
        <v>705.67228569164615</v>
      </c>
      <c r="AN55" s="59">
        <f ca="1">AVERAGE(OFFSET($AM$3,0,0,'Données projet'!$E$10+1,1))-AVERAGE(OFFSET($H$3,0,0,'Données projet'!$E$10+1,1))</f>
        <v>383.65240271197735</v>
      </c>
      <c r="AO55" s="59">
        <f t="shared" si="36"/>
        <v>217.01620644087626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17.811672712215369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17.811672712215369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7.7</v>
      </c>
      <c r="AI56" s="13">
        <f>IF('Données projet'!$A$62&gt;35,AI55+AH56-AQ55,IF(A56&lt;'Données projet'!$A$62,$AF$205^A56,IF(A56='Données projet'!$A$62,'Données projet'!$B$62,AI55+AH56-AQ55)))</f>
        <v>181.1</v>
      </c>
      <c r="AJ56" s="13">
        <f>AI56*VLOOKUP('Données projet'!$B$10,Paramètres!$A$1:$I$89,3,0)*VLOOKUP('Données projet'!$B$10,Paramètres!$A$1:$I$89,5,0)</f>
        <v>197.76119999999997</v>
      </c>
      <c r="AK56" s="13">
        <f t="shared" si="35"/>
        <v>49.251825357050322</v>
      </c>
      <c r="AL56" s="20">
        <f t="shared" si="4"/>
        <v>430.2143524968626</v>
      </c>
      <c r="AM56" s="59">
        <f t="shared" si="5"/>
        <v>723.54768583019586</v>
      </c>
      <c r="AN56" s="59">
        <f ca="1">AVERAGE(OFFSET($AM$3,0,0,'Données projet'!$E$10+1,1))-AVERAGE(OFFSET($H$3,0,0,'Données projet'!$E$10+1,1))</f>
        <v>383.65240271197735</v>
      </c>
      <c r="AO56" s="59">
        <f t="shared" si="36"/>
        <v>217.01620644087626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17.462396674376446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17.462396674376446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7.7</v>
      </c>
      <c r="AI57" s="13">
        <f>IF('Données projet'!$A$62&gt;35,AI56+AH57-AQ56,IF(A57&lt;'Données projet'!$A$62,$AF$205^A57,IF(A57='Données projet'!$A$62,'Données projet'!$B$62,AI56+AH57-AQ56)))</f>
        <v>188.79999999999998</v>
      </c>
      <c r="AJ57" s="13">
        <f>AI57*VLOOKUP('Données projet'!$B$10,Paramètres!$A$1:$I$89,3,0)*VLOOKUP('Données projet'!$B$10,Paramètres!$A$1:$I$89,5,0)</f>
        <v>206.16959999999995</v>
      </c>
      <c r="AK57" s="13">
        <f t="shared" si="35"/>
        <v>51.097652263007333</v>
      </c>
      <c r="AL57" s="20">
        <f t="shared" si="4"/>
        <v>448.07379769140431</v>
      </c>
      <c r="AM57" s="59">
        <f t="shared" si="5"/>
        <v>741.40713102473762</v>
      </c>
      <c r="AN57" s="59">
        <f ca="1">AVERAGE(OFFSET($AM$3,0,0,'Données projet'!$E$10+1,1))-AVERAGE(OFFSET($H$3,0,0,'Données projet'!$E$10+1,1))</f>
        <v>383.65240271197735</v>
      </c>
      <c r="AO57" s="59">
        <f t="shared" si="36"/>
        <v>217.01620644087626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17.119969726602196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17.119969726602196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7.7</v>
      </c>
      <c r="AI58" s="13">
        <f>IF('Données projet'!$A$62&gt;35,AI57+AH58-AQ57,IF(A58&lt;'Données projet'!$A$62,$AF$205^A58,IF(A58='Données projet'!$A$62,'Données projet'!$B$62,AI57+AH58-AQ57)))</f>
        <v>196.49999999999997</v>
      </c>
      <c r="AJ58" s="13">
        <f>AI58*VLOOKUP('Données projet'!$B$10,Paramètres!$A$1:$I$89,3,0)*VLOOKUP('Données projet'!$B$10,Paramètres!$A$1:$I$89,5,0)</f>
        <v>214.57799999999997</v>
      </c>
      <c r="AK58" s="13">
        <f t="shared" si="35"/>
        <v>52.934734781064783</v>
      </c>
      <c r="AL58" s="20">
        <f t="shared" si="4"/>
        <v>465.91801307702104</v>
      </c>
      <c r="AM58" s="59">
        <f t="shared" si="5"/>
        <v>759.25134641035436</v>
      </c>
      <c r="AN58" s="59">
        <f ca="1">AVERAGE(OFFSET($AM$3,0,0,'Données projet'!$E$10+1,1))-AVERAGE(OFFSET($H$3,0,0,'Données projet'!$E$10+1,1))</f>
        <v>383.65240271197735</v>
      </c>
      <c r="AO58" s="59">
        <f t="shared" si="36"/>
        <v>217.01620644087626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16.784257562413984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16.784257562413984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7.7</v>
      </c>
      <c r="AI59" s="13">
        <f>IF('Données projet'!$A$62&gt;35,AI58+AH59-AQ58,IF(A59&lt;'Données projet'!$A$62,$AF$205^A59,IF(A59='Données projet'!$A$62,'Données projet'!$B$62,AI58+AH59-AQ58)))</f>
        <v>204.19999999999996</v>
      </c>
      <c r="AJ59" s="13">
        <f>AI59*VLOOKUP('Données projet'!$B$10,Paramètres!$A$1:$I$89,3,0)*VLOOKUP('Données projet'!$B$10,Paramètres!$A$1:$I$89,5,0)</f>
        <v>222.98639999999995</v>
      </c>
      <c r="AK59" s="13">
        <f t="shared" si="35"/>
        <v>54.763454779688573</v>
      </c>
      <c r="AL59" s="20">
        <f t="shared" si="4"/>
        <v>483.74766374129075</v>
      </c>
      <c r="AM59" s="59">
        <f t="shared" si="5"/>
        <v>777.08099707462407</v>
      </c>
      <c r="AN59" s="59">
        <f ca="1">AVERAGE(OFFSET($AM$3,0,0,'Données projet'!$E$10+1,1))-AVERAGE(OFFSET($H$3,0,0,'Données projet'!$E$10+1,1))</f>
        <v>383.65240271197735</v>
      </c>
      <c r="AO59" s="59">
        <f t="shared" si="36"/>
        <v>217.01620644087626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16.455128509001302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16.455128509001302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7.7</v>
      </c>
      <c r="AI60" s="13">
        <f>IF('Données projet'!$A$62&gt;35,AI59+AH60-AQ59,IF(A60&lt;'Données projet'!$A$62,$AF$205^A60,IF(A60='Données projet'!$A$62,'Données projet'!$B$62,AI59+AH60-AQ59)))</f>
        <v>211.89999999999995</v>
      </c>
      <c r="AJ60" s="13">
        <f>AI60*VLOOKUP('Données projet'!$B$10,Paramètres!$A$1:$I$89,3,0)*VLOOKUP('Données projet'!$B$10,Paramètres!$A$1:$I$89,5,0)</f>
        <v>231.39479999999995</v>
      </c>
      <c r="AK60" s="13">
        <f t="shared" si="35"/>
        <v>56.584163696899495</v>
      </c>
      <c r="AL60" s="20">
        <f t="shared" si="4"/>
        <v>501.56336177209982</v>
      </c>
      <c r="AM60" s="59">
        <f t="shared" si="5"/>
        <v>794.89669510543308</v>
      </c>
      <c r="AN60" s="59">
        <f ca="1">AVERAGE(OFFSET($AM$3,0,0,'Données projet'!$E$10+1,1))-AVERAGE(OFFSET($H$3,0,0,'Données projet'!$E$10+1,1))</f>
        <v>383.65240271197735</v>
      </c>
      <c r="AO60" s="59">
        <f t="shared" si="36"/>
        <v>217.01620644087626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16.13245347557714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16.13245347557714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7.7</v>
      </c>
      <c r="AI61" s="13">
        <f>IF('Données projet'!$A$62&gt;35,AI60+AH61-AQ60,IF(A61&lt;'Données projet'!$A$62,$AF$205^A61,IF(A61='Données projet'!$A$62,'Données projet'!$B$62,AI60+AH61-AQ60)))</f>
        <v>219.59999999999994</v>
      </c>
      <c r="AJ61" s="13">
        <f>AI61*VLOOKUP('Données projet'!$B$10,Paramètres!$A$1:$I$89,3,0)*VLOOKUP('Données projet'!$B$10,Paramètres!$A$1:$I$89,5,0)</f>
        <v>239.80319999999992</v>
      </c>
      <c r="AK61" s="13">
        <f t="shared" si="35"/>
        <v>58.397185982155214</v>
      </c>
      <c r="AL61" s="20">
        <f t="shared" si="4"/>
        <v>519.36567225225349</v>
      </c>
      <c r="AM61" s="59">
        <f t="shared" si="5"/>
        <v>812.69900558558675</v>
      </c>
      <c r="AN61" s="59">
        <f ca="1">AVERAGE(OFFSET($AM$3,0,0,'Données projet'!$E$10+1,1))-AVERAGE(OFFSET($H$3,0,0,'Données projet'!$E$10+1,1))</f>
        <v>383.65240271197735</v>
      </c>
      <c r="AO61" s="59">
        <f t="shared" si="36"/>
        <v>217.01620644087626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15.816105902746092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15.816105902746092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7.7</v>
      </c>
      <c r="AI62" s="13">
        <f>IF('Données projet'!$A$62&gt;35,AI61+AH62-AQ61,IF(A62&lt;'Données projet'!$A$62,$AF$205^A62,IF(A62='Données projet'!$A$62,'Données projet'!$B$62,AI61+AH62-AQ61)))</f>
        <v>227.29999999999993</v>
      </c>
      <c r="AJ62" s="13">
        <f>AI62*VLOOKUP('Données projet'!$B$10,Paramètres!$A$1:$I$89,3,0)*VLOOKUP('Données projet'!$B$10,Paramètres!$A$1:$I$89,5,0)</f>
        <v>248.21159999999989</v>
      </c>
      <c r="AK62" s="13">
        <f t="shared" si="35"/>
        <v>60.202822041926851</v>
      </c>
      <c r="AL62" s="20">
        <f t="shared" si="4"/>
        <v>537.15511838968905</v>
      </c>
      <c r="AM62" s="59">
        <f t="shared" si="5"/>
        <v>830.48845172302231</v>
      </c>
      <c r="AN62" s="59">
        <f ca="1">AVERAGE(OFFSET($AM$3,0,0,'Données projet'!$E$10+1,1))-AVERAGE(OFFSET($H$3,0,0,'Données projet'!$E$10+1,1))</f>
        <v>383.65240271197735</v>
      </c>
      <c r="AO62" s="59">
        <f t="shared" si="36"/>
        <v>217.01620644087626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15.505961712865291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15.505961712865291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7.7</v>
      </c>
      <c r="AH63" s="12">
        <f t="array" ref="AH63">INDEX(AG:AG,MIN(IF(ISNUMBER(AG63:AG259),ROW(AG63:AG259),"")))</f>
        <v>7.7</v>
      </c>
      <c r="AI63" s="13">
        <f>IF('Données projet'!$A$62&gt;35,AI62+AH63-AQ62,IF(A63&lt;'Données projet'!$A$62,$AF$205^A63,IF(A63='Données projet'!$A$62,'Données projet'!$B$62,AI62+AH63-AQ62)))</f>
        <v>234.99999999999991</v>
      </c>
      <c r="AJ63" s="13">
        <f>AI63*VLOOKUP('Données projet'!$B$10,Paramètres!$A$1:$I$89,3,0)*VLOOKUP('Données projet'!$B$10,Paramètres!$A$1:$I$89,5,0)</f>
        <v>256.61999999999995</v>
      </c>
      <c r="AK63" s="13">
        <f t="shared" si="35"/>
        <v>62.001350774926514</v>
      </c>
      <c r="AL63" s="20">
        <f t="shared" si="4"/>
        <v>554.93218593299684</v>
      </c>
      <c r="AM63" s="59">
        <f t="shared" si="5"/>
        <v>848.2655192663301</v>
      </c>
      <c r="AN63" s="59">
        <f ca="1">AVERAGE(OFFSET($AM$3,0,0,'Données projet'!$E$10+1,1))-AVERAGE(OFFSET($H$3,0,0,'Données projet'!$E$10+1,1))</f>
        <v>383.65240271197735</v>
      </c>
      <c r="AO63" s="59">
        <f t="shared" si="36"/>
        <v>217.01620644087626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0.36549999999999999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33.733222030840437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33.733222030840437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199.99999999999991</v>
      </c>
      <c r="AJ64" s="13">
        <f>AI64*VLOOKUP('Données projet'!$B$10,Paramètres!$A$1:$I$89,3,0)*VLOOKUP('Données projet'!$B$10,Paramètres!$A$1:$I$89,5,0)</f>
        <v>218.39999999999992</v>
      </c>
      <c r="AK64" s="13">
        <f t="shared" si="35"/>
        <v>53.76698603199852</v>
      </c>
      <c r="AL64" s="20">
        <f t="shared" si="4"/>
        <v>474.02416733906381</v>
      </c>
      <c r="AM64" s="59">
        <f t="shared" si="5"/>
        <v>767.35750067239712</v>
      </c>
      <c r="AN64" s="59">
        <f ca="1">AVERAGE(OFFSET($AM$3,0,0,'Données projet'!$E$10+1,1))-AVERAGE(OFFSET($H$3,0,0,'Données projet'!$E$10+1,1))</f>
        <v>383.65240271197735</v>
      </c>
      <c r="AO64" s="59">
        <f t="shared" si="36"/>
        <v>217.01620644087626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33.071734122049456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33.071734122049456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206.99999999999991</v>
      </c>
      <c r="AJ65" s="13">
        <f>AI65*VLOOKUP('Données projet'!$B$10,Paramètres!$A$1:$I$89,3,0)*VLOOKUP('Données projet'!$B$10,Paramètres!$A$1:$I$89,5,0)</f>
        <v>226.0439999999999</v>
      </c>
      <c r="AK65" s="13">
        <f t="shared" si="35"/>
        <v>55.426440039423454</v>
      </c>
      <c r="AL65" s="20">
        <f t="shared" si="4"/>
        <v>490.22768306866232</v>
      </c>
      <c r="AM65" s="59">
        <f t="shared" si="5"/>
        <v>783.56101640199563</v>
      </c>
      <c r="AN65" s="59">
        <f ca="1">AVERAGE(OFFSET($AM$3,0,0,'Données projet'!$E$10+1,1))-AVERAGE(OFFSET($H$3,0,0,'Données projet'!$E$10+1,1))</f>
        <v>383.65240271197735</v>
      </c>
      <c r="AO65" s="59">
        <f t="shared" si="36"/>
        <v>217.01620644087626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32.423217587682082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32.423217587682082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213.99999999999991</v>
      </c>
      <c r="AJ66" s="13">
        <f>AI66*VLOOKUP('Données projet'!$B$10,Paramètres!$A$1:$I$89,3,0)*VLOOKUP('Données projet'!$B$10,Paramètres!$A$1:$I$89,5,0)</f>
        <v>233.6879999999999</v>
      </c>
      <c r="AK66" s="13">
        <f t="shared" si="35"/>
        <v>57.079373577094941</v>
      </c>
      <c r="AL66" s="20">
        <f t="shared" si="4"/>
        <v>506.41984231344026</v>
      </c>
      <c r="AM66" s="59">
        <f t="shared" si="5"/>
        <v>799.75317564677357</v>
      </c>
      <c r="AN66" s="59">
        <f ca="1">AVERAGE(OFFSET($AM$3,0,0,'Données projet'!$E$10+1,1))-AVERAGE(OFFSET($H$3,0,0,'Données projet'!$E$10+1,1))</f>
        <v>383.65240271197735</v>
      </c>
      <c r="AO66" s="59">
        <f t="shared" si="36"/>
        <v>217.01620644087626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31.787418066997628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31.787418066997628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220.99999999999991</v>
      </c>
      <c r="AJ67" s="13">
        <f>AI67*VLOOKUP('Données projet'!$B$10,Paramètres!$A$1:$I$89,3,0)*VLOOKUP('Données projet'!$B$10,Paramètres!$A$1:$I$89,5,0)</f>
        <v>241.33199999999991</v>
      </c>
      <c r="AK67" s="13">
        <f t="shared" si="35"/>
        <v>58.726024391301053</v>
      </c>
      <c r="AL67" s="20">
        <f t="shared" si="4"/>
        <v>522.60105914818246</v>
      </c>
      <c r="AM67" s="59">
        <f t="shared" si="5"/>
        <v>815.93439248151572</v>
      </c>
      <c r="AN67" s="59">
        <f ca="1">AVERAGE(OFFSET($AM$3,0,0,'Données projet'!$E$10+1,1))-AVERAGE(OFFSET($H$3,0,0,'Données projet'!$E$10+1,1))</f>
        <v>383.65240271197735</v>
      </c>
      <c r="AO67" s="59">
        <f t="shared" si="36"/>
        <v>217.01620644087626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31.164086187114378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31.164086187114378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227.99999999999991</v>
      </c>
      <c r="AJ68" s="13">
        <f>AI68*VLOOKUP('Données projet'!$B$10,Paramètres!$A$1:$I$89,3,0)*VLOOKUP('Données projet'!$B$10,Paramètres!$A$1:$I$89,5,0)</f>
        <v>248.97599999999991</v>
      </c>
      <c r="AK68" s="13">
        <f t="shared" si="35"/>
        <v>60.366614312202735</v>
      </c>
      <c r="AL68" s="20">
        <f t="shared" ref="AL68:AL131" si="58">(AJ68+AK68)*0.475*44/12</f>
        <v>538.77171992708634</v>
      </c>
      <c r="AM68" s="59">
        <f t="shared" ref="AM68:AM131" si="59">AL68+(AD68+AE68)*44/12</f>
        <v>832.10505326041971</v>
      </c>
      <c r="AN68" s="59">
        <f ca="1">AVERAGE(OFFSET($AM$3,0,0,'Données projet'!$E$10+1,1))-AVERAGE(OFFSET($H$3,0,0,'Données projet'!$E$10+1,1))</f>
        <v>383.65240271197735</v>
      </c>
      <c r="AO68" s="59">
        <f t="shared" si="36"/>
        <v>217.01620644087626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30.552977465200733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30.552977465200733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234.99999999999991</v>
      </c>
      <c r="AJ69" s="13">
        <f>AI69*VLOOKUP('Données projet'!$B$10,Paramètres!$A$1:$I$89,3,0)*VLOOKUP('Données projet'!$B$10,Paramètres!$A$1:$I$89,5,0)</f>
        <v>256.61999999999995</v>
      </c>
      <c r="AK69" s="13">
        <f t="shared" ref="AK69:AK132" si="89">EXP(-1.0587+0.8836*LN(AJ69)+0.284)</f>
        <v>62.001350774926514</v>
      </c>
      <c r="AL69" s="20">
        <f t="shared" si="58"/>
        <v>554.93218593299684</v>
      </c>
      <c r="AM69" s="59">
        <f t="shared" si="59"/>
        <v>848.2655192663301</v>
      </c>
      <c r="AN69" s="59">
        <f ca="1">AVERAGE(OFFSET($AM$3,0,0,'Données projet'!$E$10+1,1))-AVERAGE(OFFSET($H$3,0,0,'Données projet'!$E$10+1,1))</f>
        <v>383.65240271197735</v>
      </c>
      <c r="AO69" s="59">
        <f t="shared" ref="AO69:AO132" si="90">$AO$3</f>
        <v>217.01620644087626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29.953852212584302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29.953852212584302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241.99999999999991</v>
      </c>
      <c r="AJ70" s="13">
        <f>AI70*VLOOKUP('Données projet'!$B$10,Paramètres!$A$1:$I$89,3,0)*VLOOKUP('Données projet'!$B$10,Paramètres!$A$1:$I$89,5,0)</f>
        <v>264.2639999999999</v>
      </c>
      <c r="AK70" s="13">
        <f t="shared" si="89"/>
        <v>63.630428154328875</v>
      </c>
      <c r="AL70" s="20">
        <f t="shared" si="58"/>
        <v>571.08279570212255</v>
      </c>
      <c r="AM70" s="59">
        <f t="shared" si="59"/>
        <v>864.41612903545592</v>
      </c>
      <c r="AN70" s="59">
        <f ca="1">AVERAGE(OFFSET($AM$3,0,0,'Données projet'!$E$10+1,1))-AVERAGE(OFFSET($H$3,0,0,'Données projet'!$E$10+1,1))</f>
        <v>383.65240271197735</v>
      </c>
      <c r="AO70" s="59">
        <f t="shared" si="90"/>
        <v>217.01620644087626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29.366475440741358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29.366475440741358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248.99999999999991</v>
      </c>
      <c r="AJ71" s="13">
        <f>AI71*VLOOKUP('Données projet'!$B$10,Paramètres!$A$1:$I$89,3,0)*VLOOKUP('Données projet'!$B$10,Paramètres!$A$1:$I$89,5,0)</f>
        <v>271.9079999999999</v>
      </c>
      <c r="AK71" s="13">
        <f t="shared" si="89"/>
        <v>65.25402894098427</v>
      </c>
      <c r="AL71" s="20">
        <f t="shared" si="58"/>
        <v>587.22386707221403</v>
      </c>
      <c r="AM71" s="59">
        <f t="shared" si="59"/>
        <v>880.55720040554729</v>
      </c>
      <c r="AN71" s="59">
        <f ca="1">AVERAGE(OFFSET($AM$3,0,0,'Données projet'!$E$10+1,1))-AVERAGE(OFFSET($H$3,0,0,'Données projet'!$E$10+1,1))</f>
        <v>383.65240271197735</v>
      </c>
      <c r="AO71" s="59">
        <f t="shared" si="90"/>
        <v>217.01620644087626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28.790616769129798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28.790616769129798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255.99999999999991</v>
      </c>
      <c r="AJ72" s="13">
        <f>AI72*VLOOKUP('Données projet'!$B$10,Paramètres!$A$1:$I$89,3,0)*VLOOKUP('Données projet'!$B$10,Paramètres!$A$1:$I$89,5,0)</f>
        <v>279.55199999999991</v>
      </c>
      <c r="AK72" s="13">
        <f t="shared" si="89"/>
        <v>66.872324781216591</v>
      </c>
      <c r="AL72" s="20">
        <f t="shared" si="58"/>
        <v>603.35569899395205</v>
      </c>
      <c r="AM72" s="59">
        <f t="shared" si="59"/>
        <v>896.6890323272853</v>
      </c>
      <c r="AN72" s="59">
        <f ca="1">AVERAGE(OFFSET($AM$3,0,0,'Données projet'!$E$10+1,1))-AVERAGE(OFFSET($H$3,0,0,'Données projet'!$E$10+1,1))</f>
        <v>383.65240271197735</v>
      </c>
      <c r="AO72" s="59">
        <f t="shared" si="90"/>
        <v>217.01620644087626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28.226050334829431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28.226050334829431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287.19599999999986</v>
      </c>
      <c r="AK73" s="13">
        <f t="shared" si="89"/>
        <v>68.485477400178112</v>
      </c>
      <c r="AL73" s="20">
        <f t="shared" si="58"/>
        <v>619.47857313864336</v>
      </c>
      <c r="AM73" s="59">
        <f t="shared" si="59"/>
        <v>912.81190647197673</v>
      </c>
      <c r="AN73" s="59">
        <f ca="1">AVERAGE(OFFSET($AM$3,0,0,'Données projet'!$E$10+1,1))-AVERAGE(OFFSET($H$3,0,0,'Données projet'!$E$10+1,1))</f>
        <v>383.65240271197735</v>
      </c>
      <c r="AO73" s="59">
        <f t="shared" si="90"/>
        <v>217.01620644087626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0.36549999999999999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46.203877473415837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46.203877473415837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227.19999999999987</v>
      </c>
      <c r="AJ74" s="13">
        <f>AI74*VLOOKUP('Données projet'!$B$10,Paramètres!$A$1:$I$89,3,0)*VLOOKUP('Données projet'!$B$10,Paramètres!$A$1:$I$89,5,0)</f>
        <v>248.10239999999988</v>
      </c>
      <c r="AK74" s="13">
        <f t="shared" si="89"/>
        <v>60.179418356999925</v>
      </c>
      <c r="AL74" s="20">
        <f t="shared" si="58"/>
        <v>536.92416697177464</v>
      </c>
      <c r="AM74" s="59">
        <f t="shared" si="59"/>
        <v>830.2575003051079</v>
      </c>
      <c r="AN74" s="59">
        <f ca="1">AVERAGE(OFFSET($AM$3,0,0,'Données projet'!$E$10+1,1))-AVERAGE(OFFSET($H$3,0,0,'Données projet'!$E$10+1,1))</f>
        <v>383.65240271197735</v>
      </c>
      <c r="AO74" s="59">
        <f t="shared" si="90"/>
        <v>217.01620644087626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45.297847617744708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45.297847617744708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233.39999999999986</v>
      </c>
      <c r="AJ75" s="13">
        <f>AI75*VLOOKUP('Données projet'!$B$10,Paramètres!$A$1:$I$89,3,0)*VLOOKUP('Données projet'!$B$10,Paramètres!$A$1:$I$89,5,0)</f>
        <v>254.87279999999981</v>
      </c>
      <c r="AK75" s="13">
        <f t="shared" si="89"/>
        <v>61.628202469540383</v>
      </c>
      <c r="AL75" s="20">
        <f t="shared" si="58"/>
        <v>551.23924596778249</v>
      </c>
      <c r="AM75" s="59">
        <f t="shared" si="59"/>
        <v>844.57257930111587</v>
      </c>
      <c r="AN75" s="59">
        <f ca="1">AVERAGE(OFFSET($AM$3,0,0,'Données projet'!$E$10+1,1))-AVERAGE(OFFSET($H$3,0,0,'Données projet'!$E$10+1,1))</f>
        <v>383.65240271197735</v>
      </c>
      <c r="AO75" s="59">
        <f t="shared" si="90"/>
        <v>217.01620644087626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44.409584454919646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44.409584454919646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239.59999999999985</v>
      </c>
      <c r="AJ76" s="13">
        <f>AI76*VLOOKUP('Données projet'!$B$10,Paramètres!$A$1:$I$89,3,0)*VLOOKUP('Données projet'!$B$10,Paramètres!$A$1:$I$89,5,0)</f>
        <v>261.64319999999981</v>
      </c>
      <c r="AK76" s="13">
        <f t="shared" si="89"/>
        <v>63.072513259498017</v>
      </c>
      <c r="AL76" s="20">
        <f t="shared" si="58"/>
        <v>565.54653392695866</v>
      </c>
      <c r="AM76" s="59">
        <f t="shared" si="59"/>
        <v>858.87986726029203</v>
      </c>
      <c r="AN76" s="59">
        <f ca="1">AVERAGE(OFFSET($AM$3,0,0,'Données projet'!$E$10+1,1))-AVERAGE(OFFSET($H$3,0,0,'Données projet'!$E$10+1,1))</f>
        <v>383.65240271197735</v>
      </c>
      <c r="AO76" s="59">
        <f t="shared" si="90"/>
        <v>217.01620644087626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43.538739590930554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43.538739590930554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245.79999999999984</v>
      </c>
      <c r="AJ77" s="13">
        <f>AI77*VLOOKUP('Données projet'!$B$10,Paramètres!$A$1:$I$89,3,0)*VLOOKUP('Données projet'!$B$10,Paramètres!$A$1:$I$89,5,0)</f>
        <v>268.41359999999986</v>
      </c>
      <c r="AK77" s="13">
        <f t="shared" si="89"/>
        <v>64.512479789093717</v>
      </c>
      <c r="AL77" s="20">
        <f t="shared" si="58"/>
        <v>579.84625563267139</v>
      </c>
      <c r="AM77" s="59">
        <f t="shared" si="59"/>
        <v>873.17958896600476</v>
      </c>
      <c r="AN77" s="59">
        <f ca="1">AVERAGE(OFFSET($AM$3,0,0,'Données projet'!$E$10+1,1))-AVERAGE(OFFSET($H$3,0,0,'Données projet'!$E$10+1,1))</f>
        <v>383.65240271197735</v>
      </c>
      <c r="AO77" s="59">
        <f t="shared" si="90"/>
        <v>217.01620644087626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42.684971463561368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42.684971463561368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251.99999999999983</v>
      </c>
      <c r="AJ78" s="13">
        <f>AI78*VLOOKUP('Données projet'!$B$10,Paramètres!$A$1:$I$89,3,0)*VLOOKUP('Données projet'!$B$10,Paramètres!$A$1:$I$89,5,0)</f>
        <v>275.1839999999998</v>
      </c>
      <c r="AK78" s="13">
        <f t="shared" si="89"/>
        <v>65.948224238651079</v>
      </c>
      <c r="AL78" s="20">
        <f t="shared" si="58"/>
        <v>594.13862388231701</v>
      </c>
      <c r="AM78" s="59">
        <f t="shared" si="59"/>
        <v>887.47195721565026</v>
      </c>
      <c r="AN78" s="59">
        <f ca="1">AVERAGE(OFFSET($AM$3,0,0,'Données projet'!$E$10+1,1))-AVERAGE(OFFSET($H$3,0,0,'Données projet'!$E$10+1,1))</f>
        <v>383.65240271197735</v>
      </c>
      <c r="AO78" s="59">
        <f t="shared" si="90"/>
        <v>217.01620644087626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41.84794520842275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41.84794520842275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6.2</v>
      </c>
      <c r="AI79" s="13">
        <f>IF('Données projet'!$A$62&gt;35,AI78+AH79-AQ78,IF(A79&lt;'Données projet'!$A$62,$AF$205^A79,IF(A79='Données projet'!$A$62,'Données projet'!$B$62,AI78+AH79-AQ78)))</f>
        <v>258.19999999999982</v>
      </c>
      <c r="AJ79" s="13">
        <f>AI79*VLOOKUP('Données projet'!$B$10,Paramètres!$A$1:$I$89,3,0)*VLOOKUP('Données projet'!$B$10,Paramètres!$A$1:$I$89,5,0)</f>
        <v>281.95439999999979</v>
      </c>
      <c r="AK79" s="13">
        <f t="shared" si="89"/>
        <v>67.379862433713853</v>
      </c>
      <c r="AL79" s="20">
        <f t="shared" si="58"/>
        <v>608.42384040538457</v>
      </c>
      <c r="AM79" s="59">
        <f t="shared" si="59"/>
        <v>901.75717373871794</v>
      </c>
      <c r="AN79" s="59">
        <f ca="1">AVERAGE(OFFSET($AM$3,0,0,'Données projet'!$E$10+1,1))-AVERAGE(OFFSET($H$3,0,0,'Données projet'!$E$10+1,1))</f>
        <v>383.65240271197735</v>
      </c>
      <c r="AO79" s="59">
        <f t="shared" si="90"/>
        <v>217.01620644087626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41.027332527611797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41.027332527611797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6.2</v>
      </c>
      <c r="AI80" s="13">
        <f>IF('Données projet'!$A$62&gt;35,AI79+AH80-AQ79,IF(A80&lt;'Données projet'!$A$62,$AF$205^A80,IF(A80='Données projet'!$A$62,'Données projet'!$B$62,AI79+AH80-AQ79)))</f>
        <v>264.39999999999981</v>
      </c>
      <c r="AJ80" s="13">
        <f>AI80*VLOOKUP('Données projet'!$B$10,Paramètres!$A$1:$I$89,3,0)*VLOOKUP('Données projet'!$B$10,Paramètres!$A$1:$I$89,5,0)</f>
        <v>288.72479999999979</v>
      </c>
      <c r="AK80" s="13">
        <f t="shared" si="89"/>
        <v>68.807504320108364</v>
      </c>
      <c r="AL80" s="20">
        <f t="shared" si="58"/>
        <v>622.702096690855</v>
      </c>
      <c r="AM80" s="59">
        <f t="shared" si="59"/>
        <v>916.03543002418837</v>
      </c>
      <c r="AN80" s="59">
        <f ca="1">AVERAGE(OFFSET($AM$3,0,0,'Données projet'!$E$10+1,1))-AVERAGE(OFFSET($H$3,0,0,'Données projet'!$E$10+1,1))</f>
        <v>383.65240271197735</v>
      </c>
      <c r="AO80" s="59">
        <f t="shared" si="90"/>
        <v>217.01620644087626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40.222811560947235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40.222811560947235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6.2</v>
      </c>
      <c r="AI81" s="13">
        <f>IF('Données projet'!$A$62&gt;35,AI80+AH81-AQ80,IF(A81&lt;'Données projet'!$A$62,$AF$205^A81,IF(A81='Données projet'!$A$62,'Données projet'!$B$62,AI80+AH81-AQ80)))</f>
        <v>270.5999999999998</v>
      </c>
      <c r="AJ81" s="13">
        <f>AI81*VLOOKUP('Données projet'!$B$10,Paramètres!$A$1:$I$89,3,0)*VLOOKUP('Données projet'!$B$10,Paramètres!$A$1:$I$89,5,0)</f>
        <v>295.49519999999978</v>
      </c>
      <c r="AK81" s="13">
        <f t="shared" si="89"/>
        <v>70.231254393190312</v>
      </c>
      <c r="AL81" s="20">
        <f t="shared" si="58"/>
        <v>636.97357473480622</v>
      </c>
      <c r="AM81" s="59">
        <f t="shared" si="59"/>
        <v>930.30690806813959</v>
      </c>
      <c r="AN81" s="59">
        <f ca="1">AVERAGE(OFFSET($AM$3,0,0,'Données projet'!$E$10+1,1))-AVERAGE(OFFSET($H$3,0,0,'Données projet'!$E$10+1,1))</f>
        <v>383.65240271197735</v>
      </c>
      <c r="AO81" s="59">
        <f t="shared" si="90"/>
        <v>217.01620644087626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39.434066759729632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39.434066759729632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6.2</v>
      </c>
      <c r="AI82" s="13">
        <f>IF('Données projet'!$A$62&gt;35,AI81+AH82-AQ81,IF(A82&lt;'Données projet'!$A$62,$AF$205^A82,IF(A82='Données projet'!$A$62,'Données projet'!$B$62,AI81+AH82-AQ81)))</f>
        <v>276.79999999999978</v>
      </c>
      <c r="AJ82" s="13">
        <f>AI82*VLOOKUP('Données projet'!$B$10,Paramètres!$A$1:$I$89,3,0)*VLOOKUP('Données projet'!$B$10,Paramètres!$A$1:$I$89,5,0)</f>
        <v>302.26559999999978</v>
      </c>
      <c r="AK82" s="13">
        <f t="shared" si="89"/>
        <v>71.651212086643895</v>
      </c>
      <c r="AL82" s="20">
        <f t="shared" si="58"/>
        <v>651.23844771757103</v>
      </c>
      <c r="AM82" s="59">
        <f t="shared" si="59"/>
        <v>944.57178105090429</v>
      </c>
      <c r="AN82" s="59">
        <f ca="1">AVERAGE(OFFSET($AM$3,0,0,'Données projet'!$E$10+1,1))-AVERAGE(OFFSET($H$3,0,0,'Données projet'!$E$10+1,1))</f>
        <v>383.65240271197735</v>
      </c>
      <c r="AO82" s="59">
        <f t="shared" si="90"/>
        <v>217.01620644087626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38.660788762977077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38.660788762977077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283</v>
      </c>
      <c r="AG83" s="12">
        <f>VLOOKUP(A83,'Données projet'!$A$61:$I$81,9,0)</f>
        <v>6.2</v>
      </c>
      <c r="AH83" s="12">
        <f t="array" ref="AH83">INDEX(AG:AG,MIN(IF(ISNUMBER(AG83:AG279),ROW(AG83:AG279),"")))</f>
        <v>6.2</v>
      </c>
      <c r="AI83" s="13">
        <f>IF('Données projet'!$A$62&gt;35,AI82+AH83-AQ82,IF(A83&lt;'Données projet'!$A$62,$AF$205^A83,IF(A83='Données projet'!$A$62,'Données projet'!$B$62,AI82+AH83-AQ82)))</f>
        <v>282.99999999999977</v>
      </c>
      <c r="AJ83" s="13">
        <f>AI83*VLOOKUP('Données projet'!$B$10,Paramètres!$A$1:$I$89,3,0)*VLOOKUP('Données projet'!$B$10,Paramètres!$A$1:$I$89,5,0)</f>
        <v>309.03599999999972</v>
      </c>
      <c r="AK83" s="13">
        <f t="shared" si="89"/>
        <v>73.067472125463667</v>
      </c>
      <c r="AL83" s="20">
        <f t="shared" si="58"/>
        <v>665.49688061851532</v>
      </c>
      <c r="AM83" s="59">
        <f t="shared" si="59"/>
        <v>958.83021395184869</v>
      </c>
      <c r="AN83" s="59">
        <f ca="1">AVERAGE(OFFSET($AM$3,0,0,'Données projet'!$E$10+1,1))-AVERAGE(OFFSET($H$3,0,0,'Données projet'!$E$10+1,1))</f>
        <v>383.65240271197735</v>
      </c>
      <c r="AO83" s="59">
        <f t="shared" si="90"/>
        <v>217.01620644087626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0.36549999999999999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56.433997045549503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56.433997045549503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</v>
      </c>
      <c r="AI84" s="13">
        <f>IF('Données projet'!$A$62&gt;35,AI83+AH84-AQ83,IF(A84&lt;'Données projet'!$A$62,$AF$205^A84,IF(A84='Données projet'!$A$62,'Données projet'!$B$62,AI83+AH84-AQ83)))</f>
        <v>246.49999999999977</v>
      </c>
      <c r="AJ84" s="13">
        <f>AI84*VLOOKUP('Données projet'!$B$10,Paramètres!$A$1:$I$89,3,0)*VLOOKUP('Données projet'!$B$10,Paramètres!$A$1:$I$89,5,0)</f>
        <v>269.17799999999977</v>
      </c>
      <c r="AK84" s="13">
        <f t="shared" si="89"/>
        <v>64.674789196812398</v>
      </c>
      <c r="AL84" s="20">
        <f t="shared" si="58"/>
        <v>581.46027451778116</v>
      </c>
      <c r="AM84" s="59">
        <f t="shared" si="59"/>
        <v>874.79360785111453</v>
      </c>
      <c r="AN84" s="59">
        <f ca="1">AVERAGE(OFFSET($AM$3,0,0,'Données projet'!$E$10+1,1))-AVERAGE(OFFSET($H$3,0,0,'Données projet'!$E$10+1,1))</f>
        <v>383.65240271197735</v>
      </c>
      <c r="AO84" s="59">
        <f t="shared" si="90"/>
        <v>217.01620644087626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55.32736078482565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55.32736078482565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</v>
      </c>
      <c r="AI85" s="13">
        <f>IF('Données projet'!$A$62&gt;35,AI84+AH85-AQ84,IF(A85&lt;'Données projet'!$A$62,$AF$205^A85,IF(A85='Données projet'!$A$62,'Données projet'!$B$62,AI84+AH85-AQ84)))</f>
        <v>251.99999999999977</v>
      </c>
      <c r="AJ85" s="13">
        <f>AI85*VLOOKUP('Données projet'!$B$10,Paramètres!$A$1:$I$89,3,0)*VLOOKUP('Données projet'!$B$10,Paramètres!$A$1:$I$89,5,0)</f>
        <v>275.18399999999974</v>
      </c>
      <c r="AK85" s="13">
        <f t="shared" si="89"/>
        <v>65.948224238651022</v>
      </c>
      <c r="AL85" s="20">
        <f t="shared" si="58"/>
        <v>594.13862388231678</v>
      </c>
      <c r="AM85" s="59">
        <f t="shared" si="59"/>
        <v>887.47195721565004</v>
      </c>
      <c r="AN85" s="59">
        <f ca="1">AVERAGE(OFFSET($AM$3,0,0,'Données projet'!$E$10+1,1))-AVERAGE(OFFSET($H$3,0,0,'Données projet'!$E$10+1,1))</f>
        <v>383.65240271197735</v>
      </c>
      <c r="AO85" s="59">
        <f t="shared" si="90"/>
        <v>217.01620644087626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54.242424986193122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54.242424986193122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</v>
      </c>
      <c r="AI86" s="13">
        <f>IF('Données projet'!$A$62&gt;35,AI85+AH86-AQ85,IF(A86&lt;'Données projet'!$A$62,$AF$205^A86,IF(A86='Données projet'!$A$62,'Données projet'!$B$62,AI85+AH86-AQ85)))</f>
        <v>257.49999999999977</v>
      </c>
      <c r="AJ86" s="13">
        <f>AI86*VLOOKUP('Données projet'!$B$10,Paramètres!$A$1:$I$89,3,0)*VLOOKUP('Données projet'!$B$10,Paramètres!$A$1:$I$89,5,0)</f>
        <v>281.18999999999977</v>
      </c>
      <c r="AK86" s="13">
        <f t="shared" si="89"/>
        <v>67.218427983841167</v>
      </c>
      <c r="AL86" s="20">
        <f t="shared" si="58"/>
        <v>606.81134540518963</v>
      </c>
      <c r="AM86" s="59">
        <f t="shared" si="59"/>
        <v>900.144678738523</v>
      </c>
      <c r="AN86" s="59">
        <f ca="1">AVERAGE(OFFSET($AM$3,0,0,'Données projet'!$E$10+1,1))-AVERAGE(OFFSET($H$3,0,0,'Données projet'!$E$10+1,1))</f>
        <v>383.65240271197735</v>
      </c>
      <c r="AO86" s="59">
        <f t="shared" si="90"/>
        <v>217.01620644087626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53.178764116826279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53.178764116826279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5.5</v>
      </c>
      <c r="AI87" s="13">
        <f>IF('Données projet'!$A$62&gt;35,AI86+AH87-AQ86,IF(A87&lt;'Données projet'!$A$62,$AF$205^A87,IF(A87='Données projet'!$A$62,'Données projet'!$B$62,AI86+AH87-AQ86)))</f>
        <v>262.99999999999977</v>
      </c>
      <c r="AJ87" s="13">
        <f>AI87*VLOOKUP('Données projet'!$B$10,Paramètres!$A$1:$I$89,3,0)*VLOOKUP('Données projet'!$B$10,Paramètres!$A$1:$I$89,5,0)</f>
        <v>287.19599999999974</v>
      </c>
      <c r="AK87" s="13">
        <f t="shared" si="89"/>
        <v>68.485477400178041</v>
      </c>
      <c r="AL87" s="20">
        <f t="shared" si="58"/>
        <v>619.4785731386429</v>
      </c>
      <c r="AM87" s="59">
        <f t="shared" si="59"/>
        <v>912.81190647197627</v>
      </c>
      <c r="AN87" s="59">
        <f ca="1">AVERAGE(OFFSET($AM$3,0,0,'Données projet'!$E$10+1,1))-AVERAGE(OFFSET($H$3,0,0,'Données projet'!$E$10+1,1))</f>
        <v>383.65240271197735</v>
      </c>
      <c r="AO87" s="59">
        <f t="shared" si="90"/>
        <v>217.01620644087626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52.135960988338653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52.135960988338653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5.5</v>
      </c>
      <c r="AI88" s="13">
        <f>IF('Données projet'!$A$62&gt;35,AI87+AH88-AQ87,IF(A88&lt;'Données projet'!$A$62,$AF$205^A88,IF(A88='Données projet'!$A$62,'Données projet'!$B$62,AI87+AH88-AQ87)))</f>
        <v>268.49999999999977</v>
      </c>
      <c r="AJ88" s="13">
        <f>AI88*VLOOKUP('Données projet'!$B$10,Paramètres!$A$1:$I$89,3,0)*VLOOKUP('Données projet'!$B$10,Paramètres!$A$1:$I$89,5,0)</f>
        <v>293.20199999999971</v>
      </c>
      <c r="AK88" s="13">
        <f t="shared" si="89"/>
        <v>69.749446052312891</v>
      </c>
      <c r="AL88" s="20">
        <f t="shared" si="58"/>
        <v>632.14043520777773</v>
      </c>
      <c r="AM88" s="59">
        <f t="shared" si="59"/>
        <v>925.47376854111099</v>
      </c>
      <c r="AN88" s="59">
        <f ca="1">AVERAGE(OFFSET($AM$3,0,0,'Données projet'!$E$10+1,1))-AVERAGE(OFFSET($H$3,0,0,'Données projet'!$E$10+1,1))</f>
        <v>383.65240271197735</v>
      </c>
      <c r="AO88" s="59">
        <f t="shared" si="90"/>
        <v>217.01620644087626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51.113606593153563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51.113606593153563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5.5</v>
      </c>
      <c r="AI89" s="13">
        <f>IF('Données projet'!$A$62&gt;35,AI88+AH89-AQ88,IF(A89&lt;'Données projet'!$A$62,$AF$205^A89,IF(A89='Données projet'!$A$62,'Données projet'!$B$62,AI88+AH89-AQ88)))</f>
        <v>273.99999999999977</v>
      </c>
      <c r="AJ89" s="13">
        <f>AI89*VLOOKUP('Données projet'!$B$10,Paramètres!$A$1:$I$89,3,0)*VLOOKUP('Données projet'!$B$10,Paramètres!$A$1:$I$89,5,0)</f>
        <v>299.20799999999974</v>
      </c>
      <c r="AK89" s="13">
        <f t="shared" si="89"/>
        <v>71.010404318801179</v>
      </c>
      <c r="AL89" s="20">
        <f t="shared" si="58"/>
        <v>644.79705418857827</v>
      </c>
      <c r="AM89" s="59">
        <f t="shared" si="59"/>
        <v>938.13038752191164</v>
      </c>
      <c r="AN89" s="59">
        <f ca="1">AVERAGE(OFFSET($AM$3,0,0,'Données projet'!$E$10+1,1))-AVERAGE(OFFSET($H$3,0,0,'Données projet'!$E$10+1,1))</f>
        <v>383.65240271197735</v>
      </c>
      <c r="AO89" s="59">
        <f t="shared" si="90"/>
        <v>217.01620644087626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50.111299944083449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50.111299944083449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5.5</v>
      </c>
      <c r="AI90" s="13">
        <f>IF('Données projet'!$A$62&gt;35,AI89+AH90-AQ89,IF(A90&lt;'Données projet'!$A$62,$AF$205^A90,IF(A90='Données projet'!$A$62,'Données projet'!$B$62,AI89+AH90-AQ89)))</f>
        <v>279.49999999999977</v>
      </c>
      <c r="AJ90" s="13">
        <f>AI90*VLOOKUP('Données projet'!$B$10,Paramètres!$A$1:$I$89,3,0)*VLOOKUP('Données projet'!$B$10,Paramètres!$A$1:$I$89,5,0)</f>
        <v>305.21399999999977</v>
      </c>
      <c r="AK90" s="13">
        <f t="shared" si="89"/>
        <v>72.268419591231265</v>
      </c>
      <c r="AL90" s="20">
        <f t="shared" si="58"/>
        <v>657.44854745472742</v>
      </c>
      <c r="AM90" s="59">
        <f t="shared" si="59"/>
        <v>950.78188078806079</v>
      </c>
      <c r="AN90" s="59">
        <f ca="1">AVERAGE(OFFSET($AM$3,0,0,'Données projet'!$E$10+1,1))-AVERAGE(OFFSET($H$3,0,0,'Données projet'!$E$10+1,1))</f>
        <v>383.65240271197735</v>
      </c>
      <c r="AO90" s="59">
        <f t="shared" si="90"/>
        <v>217.01620644087626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49.128647917054906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49.128647917054906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5.5</v>
      </c>
      <c r="AI91" s="13">
        <f>IF('Données projet'!$A$62&gt;35,AI90+AH91-AQ90,IF(A91&lt;'Données projet'!$A$62,$AF$205^A91,IF(A91='Données projet'!$A$62,'Données projet'!$B$62,AI90+AH91-AQ90)))</f>
        <v>284.99999999999977</v>
      </c>
      <c r="AJ91" s="13">
        <f>AI91*VLOOKUP('Données projet'!$B$10,Paramètres!$A$1:$I$89,3,0)*VLOOKUP('Données projet'!$B$10,Paramètres!$A$1:$I$89,5,0)</f>
        <v>311.21999999999974</v>
      </c>
      <c r="AK91" s="13">
        <f t="shared" si="89"/>
        <v>73.523556457235884</v>
      </c>
      <c r="AL91" s="20">
        <f t="shared" si="58"/>
        <v>670.09502749635203</v>
      </c>
      <c r="AM91" s="59">
        <f t="shared" si="59"/>
        <v>963.42836082968529</v>
      </c>
      <c r="AN91" s="59">
        <f ca="1">AVERAGE(OFFSET($AM$3,0,0,'Données projet'!$E$10+1,1))-AVERAGE(OFFSET($H$3,0,0,'Données projet'!$E$10+1,1))</f>
        <v>383.65240271197735</v>
      </c>
      <c r="AO91" s="59">
        <f t="shared" si="90"/>
        <v>217.01620644087626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48.165265096917842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48.165265096917842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5.5</v>
      </c>
      <c r="AI92" s="13">
        <f>IF('Données projet'!$A$62&gt;35,AI91+AH92-AQ91,IF(A92&lt;'Données projet'!$A$62,$AF$205^A92,IF(A92='Données projet'!$A$62,'Données projet'!$B$62,AI91+AH92-AQ91)))</f>
        <v>290.49999999999977</v>
      </c>
      <c r="AJ92" s="13">
        <f>AI92*VLOOKUP('Données projet'!$B$10,Paramètres!$A$1:$I$89,3,0)*VLOOKUP('Données projet'!$B$10,Paramètres!$A$1:$I$89,5,0)</f>
        <v>317.22599999999971</v>
      </c>
      <c r="AK92" s="13">
        <f t="shared" si="89"/>
        <v>74.775876868978216</v>
      </c>
      <c r="AL92" s="20">
        <f t="shared" si="58"/>
        <v>682.73660221346984</v>
      </c>
      <c r="AM92" s="59">
        <f t="shared" si="59"/>
        <v>976.06993554680321</v>
      </c>
      <c r="AN92" s="59">
        <f ca="1">AVERAGE(OFFSET($AM$3,0,0,'Données projet'!$E$10+1,1))-AVERAGE(OFFSET($H$3,0,0,'Données projet'!$E$10+1,1))</f>
        <v>383.65240271197735</v>
      </c>
      <c r="AO92" s="59">
        <f t="shared" si="90"/>
        <v>217.01620644087626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47.220773626278167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47.220773626278167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5.5</v>
      </c>
      <c r="AH93" s="12">
        <f t="array" ref="AH93">INDEX(AG:AG,MIN(IF(ISNUMBER(AG93:AG289),ROW(AG93:AG289),"")))</f>
        <v>5.5</v>
      </c>
      <c r="AI93" s="13">
        <f>IF('Données projet'!$A$62&gt;35,AI92+AH93-AQ92,IF(A93&lt;'Données projet'!$A$62,$AF$205^A93,IF(A93='Données projet'!$A$62,'Données projet'!$B$62,AI92+AH93-AQ92)))</f>
        <v>295.99999999999977</v>
      </c>
      <c r="AJ93" s="13">
        <f>AI93*VLOOKUP('Données projet'!$B$10,Paramètres!$A$1:$I$89,3,0)*VLOOKUP('Données projet'!$B$10,Paramètres!$A$1:$I$89,5,0)</f>
        <v>323.23199999999974</v>
      </c>
      <c r="AK93" s="13">
        <f t="shared" si="89"/>
        <v>76.025440298516159</v>
      </c>
      <c r="AL93" s="20">
        <f t="shared" si="58"/>
        <v>695.37337518658171</v>
      </c>
      <c r="AM93" s="59">
        <f t="shared" si="59"/>
        <v>988.70670851991508</v>
      </c>
      <c r="AN93" s="59">
        <f ca="1">AVERAGE(OFFSET($AM$3,0,0,'Données projet'!$E$10+1,1))-AVERAGE(OFFSET($H$3,0,0,'Données projet'!$E$10+1,1))</f>
        <v>383.65240271197735</v>
      </c>
      <c r="AO93" s="59">
        <f t="shared" si="90"/>
        <v>217.01620644087626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0.36549999999999999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64.826125826756481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64.826125826756481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258.89999999999975</v>
      </c>
      <c r="AJ94" s="13">
        <f>AI94*VLOOKUP('Données projet'!$B$10,Paramètres!$A$1:$I$89,3,0)*VLOOKUP('Données projet'!$B$10,Paramètres!$A$1:$I$89,5,0)</f>
        <v>282.7187999999997</v>
      </c>
      <c r="AK94" s="13">
        <f t="shared" si="89"/>
        <v>67.541245947797208</v>
      </c>
      <c r="AL94" s="20">
        <f t="shared" si="58"/>
        <v>610.03624669241299</v>
      </c>
      <c r="AM94" s="59">
        <f t="shared" si="59"/>
        <v>903.36958002574625</v>
      </c>
      <c r="AN94" s="59">
        <f ca="1">AVERAGE(OFFSET($AM$3,0,0,'Données projet'!$E$10+1,1))-AVERAGE(OFFSET($H$3,0,0,'Données projet'!$E$10+1,1))</f>
        <v>383.65240271197735</v>
      </c>
      <c r="AO94" s="59">
        <f t="shared" si="90"/>
        <v>217.01620644087626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63.554925039326285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63.554925039326285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263.79999999999973</v>
      </c>
      <c r="AJ95" s="13">
        <f>AI95*VLOOKUP('Données projet'!$B$10,Paramètres!$A$1:$I$89,3,0)*VLOOKUP('Données projet'!$B$10,Paramètres!$A$1:$I$89,5,0)</f>
        <v>288.0695999999997</v>
      </c>
      <c r="AK95" s="13">
        <f t="shared" si="89"/>
        <v>68.669517147494702</v>
      </c>
      <c r="AL95" s="20">
        <f t="shared" si="58"/>
        <v>621.32062903188614</v>
      </c>
      <c r="AM95" s="59">
        <f t="shared" si="59"/>
        <v>914.65396236521951</v>
      </c>
      <c r="AN95" s="59">
        <f ca="1">AVERAGE(OFFSET($AM$3,0,0,'Données projet'!$E$10+1,1))-AVERAGE(OFFSET($H$3,0,0,'Données projet'!$E$10+1,1))</f>
        <v>383.65240271197735</v>
      </c>
      <c r="AO95" s="59">
        <f t="shared" si="90"/>
        <v>217.01620644087626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62.308651723981676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62.308651723981676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268.6999999999997</v>
      </c>
      <c r="AJ96" s="13">
        <f>AI96*VLOOKUP('Données projet'!$B$10,Paramètres!$A$1:$I$89,3,0)*VLOOKUP('Données projet'!$B$10,Paramètres!$A$1:$I$89,5,0)</f>
        <v>293.42039999999969</v>
      </c>
      <c r="AK96" s="13">
        <f t="shared" si="89"/>
        <v>69.795351407593799</v>
      </c>
      <c r="AL96" s="20">
        <f t="shared" si="58"/>
        <v>632.60076703489187</v>
      </c>
      <c r="AM96" s="59">
        <f t="shared" si="59"/>
        <v>925.93410036822524</v>
      </c>
      <c r="AN96" s="59">
        <f ca="1">AVERAGE(OFFSET($AM$3,0,0,'Données projet'!$E$10+1,1))-AVERAGE(OFFSET($H$3,0,0,'Données projet'!$E$10+1,1))</f>
        <v>383.65240271197735</v>
      </c>
      <c r="AO96" s="59">
        <f t="shared" si="90"/>
        <v>217.01620644087626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61.086817068199309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61.086817068199309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273.59999999999968</v>
      </c>
      <c r="AJ97" s="13">
        <f>AI97*VLOOKUP('Données projet'!$B$10,Paramètres!$A$1:$I$89,3,0)*VLOOKUP('Données projet'!$B$10,Paramètres!$A$1:$I$89,5,0)</f>
        <v>298.77119999999962</v>
      </c>
      <c r="AK97" s="13">
        <f t="shared" si="89"/>
        <v>70.918798293732621</v>
      </c>
      <c r="AL97" s="20">
        <f t="shared" si="58"/>
        <v>643.87674702825018</v>
      </c>
      <c r="AM97" s="59">
        <f t="shared" si="59"/>
        <v>937.21008036158355</v>
      </c>
      <c r="AN97" s="59">
        <f ca="1">AVERAGE(OFFSET($AM$3,0,0,'Données projet'!$E$10+1,1))-AVERAGE(OFFSET($H$3,0,0,'Données projet'!$E$10+1,1))</f>
        <v>383.65240271197735</v>
      </c>
      <c r="AO97" s="59">
        <f t="shared" si="90"/>
        <v>217.01620644087626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59.888941844771281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59.888941844771281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278.49999999999966</v>
      </c>
      <c r="AJ98" s="13">
        <f>AI98*VLOOKUP('Données projet'!$B$10,Paramètres!$A$1:$I$89,3,0)*VLOOKUP('Données projet'!$B$10,Paramètres!$A$1:$I$89,5,0)</f>
        <v>304.12199999999962</v>
      </c>
      <c r="AK98" s="13">
        <f t="shared" si="89"/>
        <v>72.03990549450134</v>
      </c>
      <c r="AL98" s="20">
        <f t="shared" si="58"/>
        <v>655.14865206958905</v>
      </c>
      <c r="AM98" s="59">
        <f t="shared" si="59"/>
        <v>948.48198540292242</v>
      </c>
      <c r="AN98" s="59">
        <f ca="1">AVERAGE(OFFSET($AM$3,0,0,'Données projet'!$E$10+1,1))-AVERAGE(OFFSET($H$3,0,0,'Données projet'!$E$10+1,1))</f>
        <v>383.65240271197735</v>
      </c>
      <c r="AO98" s="59">
        <f t="shared" si="90"/>
        <v>217.01620644087626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58.714556223842941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58.714556223842941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283.39999999999964</v>
      </c>
      <c r="AJ99" s="13">
        <f>AI99*VLOOKUP('Données projet'!$B$10,Paramètres!$A$1:$I$89,3,0)*VLOOKUP('Données projet'!$B$10,Paramètres!$A$1:$I$89,5,0)</f>
        <v>309.47279999999961</v>
      </c>
      <c r="AK99" s="13">
        <f t="shared" si="89"/>
        <v>73.158718924277949</v>
      </c>
      <c r="AL99" s="20">
        <f t="shared" si="58"/>
        <v>666.41656212645</v>
      </c>
      <c r="AM99" s="59">
        <f t="shared" si="59"/>
        <v>959.74989545978337</v>
      </c>
      <c r="AN99" s="59">
        <f ca="1">AVERAGE(OFFSET($AM$3,0,0,'Données projet'!$E$10+1,1))-AVERAGE(OFFSET($H$3,0,0,'Données projet'!$E$10+1,1))</f>
        <v>383.65240271197735</v>
      </c>
      <c r="AO99" s="59">
        <f t="shared" si="90"/>
        <v>217.01620644087626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57.5631995886365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57.5631995886365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288.29999999999961</v>
      </c>
      <c r="AJ100" s="13">
        <f>AI100*VLOOKUP('Données projet'!$B$10,Paramètres!$A$1:$I$89,3,0)*VLOOKUP('Données projet'!$B$10,Paramètres!$A$1:$I$89,5,0)</f>
        <v>314.82359999999954</v>
      </c>
      <c r="AK100" s="13">
        <f t="shared" si="89"/>
        <v>74.275282818750611</v>
      </c>
      <c r="AL100" s="20">
        <f t="shared" si="58"/>
        <v>677.68055424265651</v>
      </c>
      <c r="AM100" s="59">
        <f t="shared" si="59"/>
        <v>971.01388757598988</v>
      </c>
      <c r="AN100" s="59">
        <f ca="1">AVERAGE(OFFSET($AM$3,0,0,'Données projet'!$E$10+1,1))-AVERAGE(OFFSET($H$3,0,0,'Données projet'!$E$10+1,1))</f>
        <v>383.65240271197735</v>
      </c>
      <c r="AO100" s="59">
        <f t="shared" si="90"/>
        <v>217.01620644087626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56.434420354788251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56.434420354788251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293.19999999999959</v>
      </c>
      <c r="AJ101" s="13">
        <f>AI101*VLOOKUP('Données projet'!$B$10,Paramètres!$A$1:$I$89,3,0)*VLOOKUP('Données projet'!$B$10,Paramètres!$A$1:$I$89,5,0)</f>
        <v>320.17439999999954</v>
      </c>
      <c r="AK101" s="13">
        <f t="shared" si="89"/>
        <v>75.38963982376174</v>
      </c>
      <c r="AL101" s="20">
        <f t="shared" si="58"/>
        <v>688.94070269305087</v>
      </c>
      <c r="AM101" s="59">
        <f t="shared" si="59"/>
        <v>982.27403602638424</v>
      </c>
      <c r="AN101" s="59">
        <f ca="1">AVERAGE(OFFSET($AM$3,0,0,'Données projet'!$E$10+1,1))-AVERAGE(OFFSET($H$3,0,0,'Données projet'!$E$10+1,1))</f>
        <v>383.65240271197735</v>
      </c>
      <c r="AO101" s="59">
        <f t="shared" si="90"/>
        <v>217.01620644087626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55.327775793228419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55.327775793228419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298.09999999999957</v>
      </c>
      <c r="AJ102" s="13">
        <f>AI102*VLOOKUP('Données projet'!$B$10,Paramètres!$A$1:$I$89,3,0)*VLOOKUP('Données projet'!$B$10,Paramètres!$A$1:$I$89,5,0)</f>
        <v>325.52519999999953</v>
      </c>
      <c r="AK102" s="13">
        <f t="shared" si="89"/>
        <v>76.501831078044859</v>
      </c>
      <c r="AL102" s="20">
        <f t="shared" si="58"/>
        <v>700.19707912759395</v>
      </c>
      <c r="AM102" s="59">
        <f t="shared" si="59"/>
        <v>993.53041246092721</v>
      </c>
      <c r="AN102" s="59">
        <f ca="1">AVERAGE(OFFSET($AM$3,0,0,'Données projet'!$E$10+1,1))-AVERAGE(OFFSET($H$3,0,0,'Données projet'!$E$10+1,1))</f>
        <v>383.65240271197735</v>
      </c>
      <c r="AO102" s="59">
        <f t="shared" si="90"/>
        <v>217.01620644087626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54.242831856534245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54.242831856534245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302.99999999999955</v>
      </c>
      <c r="AJ103" s="13">
        <f>AI103*VLOOKUP('Données projet'!$B$10,Paramètres!$A$1:$I$89,3,0)*VLOOKUP('Données projet'!$B$10,Paramètres!$A$1:$I$89,5,0)</f>
        <v>330.87599999999952</v>
      </c>
      <c r="AK103" s="13">
        <f t="shared" si="89"/>
        <v>77.611896290366857</v>
      </c>
      <c r="AL103" s="20">
        <f t="shared" si="58"/>
        <v>711.44975270572149</v>
      </c>
      <c r="AM103" s="59">
        <f t="shared" si="59"/>
        <v>1004.7830860390548</v>
      </c>
      <c r="AN103" s="59">
        <f ca="1">AVERAGE(OFFSET($AM$3,0,0,'Données projet'!$E$10+1,1))-AVERAGE(OFFSET($H$3,0,0,'Données projet'!$E$10+1,1))</f>
        <v>383.65240271197735</v>
      </c>
      <c r="AO103" s="59">
        <f t="shared" si="90"/>
        <v>217.01620644087626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0.36549999999999999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71.710485778149845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71.710485778149845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4.3</v>
      </c>
      <c r="AI104" s="13">
        <f>IF('Données projet'!$A$62&gt;35,AI103+AH104-AQ103,IF(A104&lt;'Données projet'!$A$62,$AF$205^A104,IF(A104='Données projet'!$A$62,'Données projet'!$B$62,AI103+AH104-AQ103)))</f>
        <v>265.29999999999956</v>
      </c>
      <c r="AJ104" s="13">
        <f>AI104*VLOOKUP('Données projet'!$B$10,Paramètres!$A$1:$I$89,3,0)*VLOOKUP('Données projet'!$B$10,Paramètres!$A$1:$I$89,5,0)</f>
        <v>289.7075999999995</v>
      </c>
      <c r="AK104" s="13">
        <f t="shared" si="89"/>
        <v>69.014416775566289</v>
      </c>
      <c r="AL104" s="20">
        <f t="shared" si="58"/>
        <v>624.7741792174437</v>
      </c>
      <c r="AM104" s="59">
        <f t="shared" si="59"/>
        <v>918.10751255077707</v>
      </c>
      <c r="AN104" s="59">
        <f ca="1">AVERAGE(OFFSET($AM$3,0,0,'Données projet'!$E$10+1,1))-AVERAGE(OFFSET($H$3,0,0,'Données projet'!$E$10+1,1))</f>
        <v>383.65240271197735</v>
      </c>
      <c r="AO104" s="59">
        <f t="shared" si="90"/>
        <v>217.01620644087626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70.304286891117769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70.304286891117769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4.3</v>
      </c>
      <c r="AI105" s="13">
        <f>IF('Données projet'!$A$62&gt;35,AI104+AH105-AQ104,IF(A105&lt;'Données projet'!$A$62,$AF$205^A105,IF(A105='Données projet'!$A$62,'Données projet'!$B$62,AI104+AH105-AQ104)))</f>
        <v>269.59999999999957</v>
      </c>
      <c r="AJ105" s="13">
        <f>AI105*VLOOKUP('Données projet'!$B$10,Paramètres!$A$1:$I$89,3,0)*VLOOKUP('Données projet'!$B$10,Paramètres!$A$1:$I$89,5,0)</f>
        <v>294.40319999999952</v>
      </c>
      <c r="AK105" s="13">
        <f t="shared" si="89"/>
        <v>70.001876338124077</v>
      </c>
      <c r="AL105" s="20">
        <f t="shared" si="58"/>
        <v>634.67217462223186</v>
      </c>
      <c r="AM105" s="59">
        <f t="shared" si="59"/>
        <v>928.00550795556524</v>
      </c>
      <c r="AN105" s="59">
        <f ca="1">AVERAGE(OFFSET($AM$3,0,0,'Données projet'!$E$10+1,1))-AVERAGE(OFFSET($H$3,0,0,'Données projet'!$E$10+1,1))</f>
        <v>383.65240271197735</v>
      </c>
      <c r="AO105" s="59">
        <f t="shared" si="90"/>
        <v>217.01620644087626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68.92566270656377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68.92566270656377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4.3</v>
      </c>
      <c r="AI106" s="13">
        <f>IF('Données projet'!$A$62&gt;35,AI105+AH106-AQ105,IF(A106&lt;'Données projet'!$A$62,$AF$205^A106,IF(A106='Données projet'!$A$62,'Données projet'!$B$62,AI105+AH106-AQ105)))</f>
        <v>273.89999999999958</v>
      </c>
      <c r="AJ106" s="13">
        <f>AI106*VLOOKUP('Données projet'!$B$10,Paramètres!$A$1:$I$89,3,0)*VLOOKUP('Données projet'!$B$10,Paramètres!$A$1:$I$89,5,0)</f>
        <v>299.09879999999953</v>
      </c>
      <c r="AK106" s="13">
        <f t="shared" si="89"/>
        <v>70.987504272745838</v>
      </c>
      <c r="AL106" s="20">
        <f t="shared" si="58"/>
        <v>644.56697994169815</v>
      </c>
      <c r="AM106" s="59">
        <f t="shared" si="59"/>
        <v>937.90031327503152</v>
      </c>
      <c r="AN106" s="59">
        <f ca="1">AVERAGE(OFFSET($AM$3,0,0,'Données projet'!$E$10+1,1))-AVERAGE(OFFSET($H$3,0,0,'Données projet'!$E$10+1,1))</f>
        <v>383.65240271197735</v>
      </c>
      <c r="AO106" s="59">
        <f t="shared" si="90"/>
        <v>217.01620644087626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67.574072501391157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67.574072501391157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4.3</v>
      </c>
      <c r="AI107" s="13">
        <f>IF('Données projet'!$A$62&gt;35,AI106+AH107-AQ106,IF(A107&lt;'Données projet'!$A$62,$AF$205^A107,IF(A107='Données projet'!$A$62,'Données projet'!$B$62,AI106+AH107-AQ106)))</f>
        <v>278.19999999999959</v>
      </c>
      <c r="AJ107" s="13">
        <f>AI107*VLOOKUP('Données projet'!$B$10,Paramètres!$A$1:$I$89,3,0)*VLOOKUP('Données projet'!$B$10,Paramètres!$A$1:$I$89,5,0)</f>
        <v>303.79439999999954</v>
      </c>
      <c r="AK107" s="13">
        <f t="shared" si="89"/>
        <v>71.971332654877045</v>
      </c>
      <c r="AL107" s="20">
        <f t="shared" si="58"/>
        <v>654.45865104057668</v>
      </c>
      <c r="AM107" s="59">
        <f t="shared" si="59"/>
        <v>947.79198437391005</v>
      </c>
      <c r="AN107" s="59">
        <f ca="1">AVERAGE(OFFSET($AM$3,0,0,'Données projet'!$E$10+1,1))-AVERAGE(OFFSET($H$3,0,0,'Données projet'!$E$10+1,1))</f>
        <v>383.65240271197735</v>
      </c>
      <c r="AO107" s="59">
        <f t="shared" si="90"/>
        <v>217.01620644087626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66.248986155753343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66.248986155753343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4.3</v>
      </c>
      <c r="AI108" s="13">
        <f>IF('Données projet'!$A$62&gt;35,AI107+AH108-AQ107,IF(A108&lt;'Données projet'!$A$62,$AF$205^A108,IF(A108='Données projet'!$A$62,'Données projet'!$B$62,AI107+AH108-AQ107)))</f>
        <v>282.4999999999996</v>
      </c>
      <c r="AJ108" s="13">
        <f>AI108*VLOOKUP('Données projet'!$B$10,Paramètres!$A$1:$I$89,3,0)*VLOOKUP('Données projet'!$B$10,Paramètres!$A$1:$I$89,5,0)</f>
        <v>308.48999999999955</v>
      </c>
      <c r="AK108" s="13">
        <f t="shared" si="89"/>
        <v>72.953392511524768</v>
      </c>
      <c r="AL108" s="20">
        <f t="shared" si="58"/>
        <v>664.34724195757155</v>
      </c>
      <c r="AM108" s="59">
        <f t="shared" si="59"/>
        <v>957.68057529090493</v>
      </c>
      <c r="AN108" s="59">
        <f ca="1">AVERAGE(OFFSET($AM$3,0,0,'Données projet'!$E$10+1,1))-AVERAGE(OFFSET($H$3,0,0,'Données projet'!$E$10+1,1))</f>
        <v>383.65240271197735</v>
      </c>
      <c r="AO108" s="59">
        <f t="shared" si="90"/>
        <v>217.01620644087626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64.949883945130622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64.949883945130622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4.3</v>
      </c>
      <c r="AI109" s="13">
        <f>IF('Données projet'!$A$62&gt;35,AI108+AH109-AQ108,IF(A109&lt;'Données projet'!$A$62,$AF$205^A109,IF(A109='Données projet'!$A$62,'Données projet'!$B$62,AI108+AH109-AQ108)))</f>
        <v>286.79999999999961</v>
      </c>
      <c r="AJ109" s="13">
        <f>AI109*VLOOKUP('Données projet'!$B$10,Paramètres!$A$1:$I$89,3,0)*VLOOKUP('Données projet'!$B$10,Paramètres!$A$1:$I$89,5,0)</f>
        <v>313.18559999999957</v>
      </c>
      <c r="AK109" s="13">
        <f t="shared" si="89"/>
        <v>73.93371387095462</v>
      </c>
      <c r="AL109" s="20">
        <f t="shared" si="58"/>
        <v>674.23280499191185</v>
      </c>
      <c r="AM109" s="59">
        <f t="shared" si="59"/>
        <v>967.56613832524522</v>
      </c>
      <c r="AN109" s="59">
        <f ca="1">AVERAGE(OFFSET($AM$3,0,0,'Données projet'!$E$10+1,1))-AVERAGE(OFFSET($H$3,0,0,'Données projet'!$E$10+1,1))</f>
        <v>383.65240271197735</v>
      </c>
      <c r="AO109" s="59">
        <f t="shared" si="90"/>
        <v>217.01620644087626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63.676256336484109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63.676256336484109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4.3</v>
      </c>
      <c r="AI110" s="13">
        <f>IF('Données projet'!$A$62&gt;35,AI109+AH110-AQ109,IF(A110&lt;'Données projet'!$A$62,$AF$205^A110,IF(A110='Données projet'!$A$62,'Données projet'!$B$62,AI109+AH110-AQ109)))</f>
        <v>291.09999999999962</v>
      </c>
      <c r="AJ110" s="13">
        <f>AI110*VLOOKUP('Données projet'!$B$10,Paramètres!$A$1:$I$89,3,0)*VLOOKUP('Données projet'!$B$10,Paramètres!$A$1:$I$89,5,0)</f>
        <v>317.88119999999958</v>
      </c>
      <c r="AK110" s="13">
        <f t="shared" si="89"/>
        <v>74.912325809322951</v>
      </c>
      <c r="AL110" s="20">
        <f t="shared" si="58"/>
        <v>684.11539078457008</v>
      </c>
      <c r="AM110" s="59">
        <f t="shared" si="59"/>
        <v>977.44872411790334</v>
      </c>
      <c r="AN110" s="59">
        <f ca="1">AVERAGE(OFFSET($AM$3,0,0,'Données projet'!$E$10+1,1))-AVERAGE(OFFSET($H$3,0,0,'Données projet'!$E$10+1,1))</f>
        <v>383.65240271197735</v>
      </c>
      <c r="AO110" s="59">
        <f t="shared" si="90"/>
        <v>217.01620644087626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62.427603788407019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62.427603788407019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4.3</v>
      </c>
      <c r="AI111" s="13">
        <f>IF('Données projet'!$A$62&gt;35,AI110+AH111-AQ110,IF(A111&lt;'Données projet'!$A$62,$AF$205^A111,IF(A111='Données projet'!$A$62,'Données projet'!$B$62,AI110+AH111-AQ110)))</f>
        <v>295.39999999999964</v>
      </c>
      <c r="AJ111" s="13">
        <f>AI111*VLOOKUP('Données projet'!$B$10,Paramètres!$A$1:$I$89,3,0)*VLOOKUP('Données projet'!$B$10,Paramètres!$A$1:$I$89,5,0)</f>
        <v>322.57679999999959</v>
      </c>
      <c r="AK111" s="13">
        <f t="shared" si="89"/>
        <v>75.889256494474353</v>
      </c>
      <c r="AL111" s="20">
        <f t="shared" si="58"/>
        <v>693.99504839454221</v>
      </c>
      <c r="AM111" s="59">
        <f t="shared" si="59"/>
        <v>987.32838172787547</v>
      </c>
      <c r="AN111" s="59">
        <f ca="1">AVERAGE(OFFSET($AM$3,0,0,'Données projet'!$E$10+1,1))-AVERAGE(OFFSET($H$3,0,0,'Données projet'!$E$10+1,1))</f>
        <v>383.65240271197735</v>
      </c>
      <c r="AO111" s="59">
        <f t="shared" si="90"/>
        <v>217.01620644087626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61.20343655519487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61.20343655519487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4.3</v>
      </c>
      <c r="AI112" s="13">
        <f>IF('Données projet'!$A$62&gt;35,AI111+AH112-AQ111,IF(A112&lt;'Données projet'!$A$62,$AF$205^A112,IF(A112='Données projet'!$A$62,'Données projet'!$B$62,AI111+AH112-AQ111)))</f>
        <v>299.69999999999965</v>
      </c>
      <c r="AJ112" s="13">
        <f>AI112*VLOOKUP('Données projet'!$B$10,Paramètres!$A$1:$I$89,3,0)*VLOOKUP('Données projet'!$B$10,Paramètres!$A$1:$I$89,5,0)</f>
        <v>327.27239999999961</v>
      </c>
      <c r="AK112" s="13">
        <f t="shared" si="89"/>
        <v>76.864533227117462</v>
      </c>
      <c r="AL112" s="20">
        <f t="shared" si="58"/>
        <v>703.87182537056231</v>
      </c>
      <c r="AM112" s="59">
        <f t="shared" si="59"/>
        <v>997.20515870389568</v>
      </c>
      <c r="AN112" s="59">
        <f ca="1">AVERAGE(OFFSET($AM$3,0,0,'Données projet'!$E$10+1,1))-AVERAGE(OFFSET($H$3,0,0,'Données projet'!$E$10+1,1))</f>
        <v>383.65240271197735</v>
      </c>
      <c r="AO112" s="59">
        <f t="shared" si="90"/>
        <v>217.01620644087626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60.003274494757726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60.003274494757726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304</v>
      </c>
      <c r="AG113" s="12">
        <f>VLOOKUP(A113,'Données projet'!$A$61:$I$81,9,0)</f>
        <v>4.3</v>
      </c>
      <c r="AH113" s="12">
        <f t="array" ref="AH113">INDEX(AG:AG,MIN(IF(ISNUMBER(AG113:AG309),ROW(AG113:AG309),"")))</f>
        <v>4.3</v>
      </c>
      <c r="AI113" s="13">
        <f>IF('Données projet'!$A$62&gt;35,AI112+AH113-AQ112,IF(A113&lt;'Données projet'!$A$62,$AF$205^A113,IF(A113='Données projet'!$A$62,'Données projet'!$B$62,AI112+AH113-AQ112)))</f>
        <v>303.99999999999966</v>
      </c>
      <c r="AJ113" s="13">
        <f>AI113*VLOOKUP('Données projet'!$B$10,Paramètres!$A$1:$I$89,3,0)*VLOOKUP('Données projet'!$B$10,Paramètres!$A$1:$I$89,5,0)</f>
        <v>331.96799999999962</v>
      </c>
      <c r="AK113" s="13">
        <f t="shared" si="89"/>
        <v>77.838182479570037</v>
      </c>
      <c r="AL113" s="20">
        <f t="shared" si="58"/>
        <v>713.74576781858377</v>
      </c>
      <c r="AM113" s="59">
        <f t="shared" si="59"/>
        <v>1007.079101151917</v>
      </c>
      <c r="AN113" s="59">
        <f ca="1">AVERAGE(OFFSET($AM$3,0,0,'Données projet'!$E$10+1,1))-AVERAGE(OFFSET($H$3,0,0,'Données projet'!$E$10+1,1))</f>
        <v>383.65240271197735</v>
      </c>
      <c r="AO113" s="59">
        <f t="shared" si="90"/>
        <v>217.01620644087626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0.36549999999999999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76.034303737656444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76.034303737656444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268.69999999999965</v>
      </c>
      <c r="AJ114" s="13">
        <f>AI114*VLOOKUP('Données projet'!$B$10,Paramètres!$A$1:$I$89,3,0)*VLOOKUP('Données projet'!$B$10,Paramètres!$A$1:$I$89,5,0)</f>
        <v>293.42039999999963</v>
      </c>
      <c r="AK114" s="13">
        <f t="shared" si="89"/>
        <v>69.795351407593799</v>
      </c>
      <c r="AL114" s="20">
        <f t="shared" si="58"/>
        <v>632.60076703489187</v>
      </c>
      <c r="AM114" s="59">
        <f t="shared" si="59"/>
        <v>925.93410036822524</v>
      </c>
      <c r="AN114" s="59">
        <f ca="1">AVERAGE(OFFSET($AM$3,0,0,'Données projet'!$E$10+1,1))-AVERAGE(OFFSET($H$3,0,0,'Données projet'!$E$10+1,1))</f>
        <v>383.65240271197735</v>
      </c>
      <c r="AO114" s="59">
        <f t="shared" si="90"/>
        <v>217.01620644087626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74.543317417707001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74.543317417707001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272.39999999999964</v>
      </c>
      <c r="AJ115" s="13">
        <f>AI115*VLOOKUP('Données projet'!$B$10,Paramètres!$A$1:$I$89,3,0)*VLOOKUP('Données projet'!$B$10,Paramètres!$A$1:$I$89,5,0)</f>
        <v>297.46079999999955</v>
      </c>
      <c r="AK115" s="13">
        <f t="shared" si="89"/>
        <v>70.643886573938374</v>
      </c>
      <c r="AL115" s="20">
        <f t="shared" si="58"/>
        <v>641.11566244960852</v>
      </c>
      <c r="AM115" s="59">
        <f t="shared" si="59"/>
        <v>934.44899578294189</v>
      </c>
      <c r="AN115" s="59">
        <f ca="1">AVERAGE(OFFSET($AM$3,0,0,'Données projet'!$E$10+1,1))-AVERAGE(OFFSET($H$3,0,0,'Données projet'!$E$10+1,1))</f>
        <v>383.65240271197735</v>
      </c>
      <c r="AO115" s="59">
        <f t="shared" si="90"/>
        <v>217.01620644087626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73.081568430079912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73.081568430079912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276.09999999999962</v>
      </c>
      <c r="AJ116" s="13">
        <f>AI116*VLOOKUP('Données projet'!$B$10,Paramètres!$A$1:$I$89,3,0)*VLOOKUP('Données projet'!$B$10,Paramètres!$A$1:$I$89,5,0)</f>
        <v>301.50119999999959</v>
      </c>
      <c r="AK116" s="13">
        <f t="shared" si="89"/>
        <v>71.491081174002943</v>
      </c>
      <c r="AL116" s="20">
        <f t="shared" si="58"/>
        <v>649.62822304472104</v>
      </c>
      <c r="AM116" s="59">
        <f t="shared" si="59"/>
        <v>942.96155637805441</v>
      </c>
      <c r="AN116" s="59">
        <f ca="1">AVERAGE(OFFSET($AM$3,0,0,'Données projet'!$E$10+1,1))-AVERAGE(OFFSET($H$3,0,0,'Données projet'!$E$10+1,1))</f>
        <v>383.65240271197735</v>
      </c>
      <c r="AO116" s="59">
        <f t="shared" si="90"/>
        <v>217.01620644087626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71.648483448521333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71.648483448521333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279.79999999999961</v>
      </c>
      <c r="AJ117" s="13">
        <f>AI117*VLOOKUP('Données projet'!$B$10,Paramètres!$A$1:$I$89,3,0)*VLOOKUP('Données projet'!$B$10,Paramètres!$A$1:$I$89,5,0)</f>
        <v>305.54159999999956</v>
      </c>
      <c r="AK117" s="13">
        <f t="shared" si="89"/>
        <v>72.336955249319402</v>
      </c>
      <c r="AL117" s="20">
        <f t="shared" si="58"/>
        <v>658.13848372589712</v>
      </c>
      <c r="AM117" s="59">
        <f t="shared" si="59"/>
        <v>951.47181705923049</v>
      </c>
      <c r="AN117" s="59">
        <f ca="1">AVERAGE(OFFSET($AM$3,0,0,'Données projet'!$E$10+1,1))-AVERAGE(OFFSET($H$3,0,0,'Données projet'!$E$10+1,1))</f>
        <v>383.65240271197735</v>
      </c>
      <c r="AO117" s="59">
        <f t="shared" si="90"/>
        <v>217.01620644087626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70.243500389355589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70.243500389355589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283.4999999999996</v>
      </c>
      <c r="AJ118" s="13">
        <f>AI118*VLOOKUP('Données projet'!$B$10,Paramètres!$A$1:$I$89,3,0)*VLOOKUP('Données projet'!$B$10,Paramètres!$A$1:$I$89,5,0)</f>
        <v>309.58199999999954</v>
      </c>
      <c r="AK118" s="13">
        <f t="shared" si="89"/>
        <v>73.181528280906008</v>
      </c>
      <c r="AL118" s="20">
        <f t="shared" si="58"/>
        <v>666.64647842257716</v>
      </c>
      <c r="AM118" s="59">
        <f t="shared" si="59"/>
        <v>959.97981175591053</v>
      </c>
      <c r="AN118" s="59">
        <f ca="1">AVERAGE(OFFSET($AM$3,0,0,'Données projet'!$E$10+1,1))-AVERAGE(OFFSET($H$3,0,0,'Données projet'!$E$10+1,1))</f>
        <v>383.65240271197735</v>
      </c>
      <c r="AO118" s="59">
        <f t="shared" si="90"/>
        <v>217.01620644087626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68.866068191025036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68.866068191025036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287.19999999999959</v>
      </c>
      <c r="AJ119" s="13">
        <f>AI119*VLOOKUP('Données projet'!$B$10,Paramètres!$A$1:$I$89,3,0)*VLOOKUP('Données projet'!$B$10,Paramètres!$A$1:$I$89,5,0)</f>
        <v>313.62239999999957</v>
      </c>
      <c r="AK119" s="13">
        <f t="shared" si="89"/>
        <v>74.024819212050161</v>
      </c>
      <c r="AL119" s="20">
        <f t="shared" si="58"/>
        <v>675.15224012765327</v>
      </c>
      <c r="AM119" s="59">
        <f t="shared" si="59"/>
        <v>968.48557346098664</v>
      </c>
      <c r="AN119" s="59">
        <f ca="1">AVERAGE(OFFSET($AM$3,0,0,'Données projet'!$E$10+1,1))-AVERAGE(OFFSET($H$3,0,0,'Données projet'!$E$10+1,1))</f>
        <v>383.65240271197735</v>
      </c>
      <c r="AO119" s="59">
        <f t="shared" si="90"/>
        <v>217.01620644087626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67.515646597953065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67.515646597953065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290.89999999999958</v>
      </c>
      <c r="AJ120" s="13">
        <f>AI120*VLOOKUP('Données projet'!$B$10,Paramètres!$A$1:$I$89,3,0)*VLOOKUP('Données projet'!$B$10,Paramètres!$A$1:$I$89,5,0)</f>
        <v>317.66279999999949</v>
      </c>
      <c r="AK120" s="13">
        <f t="shared" si="89"/>
        <v>74.86684646988374</v>
      </c>
      <c r="AL120" s="20">
        <f t="shared" si="58"/>
        <v>683.6558009350465</v>
      </c>
      <c r="AM120" s="59">
        <f t="shared" si="59"/>
        <v>976.98913426837976</v>
      </c>
      <c r="AN120" s="59">
        <f ca="1">AVERAGE(OFFSET($AM$3,0,0,'Données projet'!$E$10+1,1))-AVERAGE(OFFSET($H$3,0,0,'Données projet'!$E$10+1,1))</f>
        <v>383.65240271197735</v>
      </c>
      <c r="AO120" s="59">
        <f t="shared" si="90"/>
        <v>217.01620644087626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66.191705948645392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66.191705948645392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294.59999999999957</v>
      </c>
      <c r="AJ121" s="13">
        <f>AI121*VLOOKUP('Données projet'!$B$10,Paramètres!$A$1:$I$89,3,0)*VLOOKUP('Données projet'!$B$10,Paramètres!$A$1:$I$89,5,0)</f>
        <v>321.70319999999953</v>
      </c>
      <c r="AK121" s="13">
        <f t="shared" si="89"/>
        <v>75.707627985829518</v>
      </c>
      <c r="AL121" s="20">
        <f t="shared" si="58"/>
        <v>692.1571920753189</v>
      </c>
      <c r="AM121" s="59">
        <f t="shared" si="59"/>
        <v>985.49052540865227</v>
      </c>
      <c r="AN121" s="59">
        <f ca="1">AVERAGE(OFFSET($AM$3,0,0,'Données projet'!$E$10+1,1))-AVERAGE(OFFSET($H$3,0,0,'Données projet'!$E$10+1,1))</f>
        <v>383.65240271197735</v>
      </c>
      <c r="AO121" s="59">
        <f t="shared" si="90"/>
        <v>217.01620644087626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64.893726967946591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64.893726967946591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298.29999999999956</v>
      </c>
      <c r="AJ122" s="13">
        <f>AI122*VLOOKUP('Données projet'!$B$10,Paramètres!$A$1:$I$89,3,0)*VLOOKUP('Données projet'!$B$10,Paramètres!$A$1:$I$89,5,0)</f>
        <v>325.7435999999995</v>
      </c>
      <c r="AK122" s="13">
        <f t="shared" si="89"/>
        <v>76.547181214991085</v>
      </c>
      <c r="AL122" s="20">
        <f t="shared" si="58"/>
        <v>700.65644394944184</v>
      </c>
      <c r="AM122" s="59">
        <f t="shared" si="59"/>
        <v>993.98977728277509</v>
      </c>
      <c r="AN122" s="59">
        <f ca="1">AVERAGE(OFFSET($AM$3,0,0,'Données projet'!$E$10+1,1))-AVERAGE(OFFSET($H$3,0,0,'Données projet'!$E$10+1,1))</f>
        <v>383.65240271197735</v>
      </c>
      <c r="AO122" s="59">
        <f t="shared" si="90"/>
        <v>217.01620644087626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63.621200563370287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63.621200563370287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302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301.99999999999955</v>
      </c>
      <c r="AJ123" s="13">
        <f>AI123*VLOOKUP('Données projet'!$B$10,Paramètres!$A$1:$I$89,3,0)*VLOOKUP('Données projet'!$B$10,Paramètres!$A$1:$I$89,5,0)</f>
        <v>329.78399999999948</v>
      </c>
      <c r="AK123" s="13">
        <f t="shared" si="89"/>
        <v>77.385523154553155</v>
      </c>
      <c r="AL123" s="20">
        <f t="shared" si="58"/>
        <v>709.15358616084586</v>
      </c>
      <c r="AM123" s="59">
        <f t="shared" si="59"/>
        <v>1002.4869194941791</v>
      </c>
      <c r="AN123" s="59">
        <f ca="1">AVERAGE(OFFSET($AM$3,0,0,'Données projet'!$E$10+1,1))-AVERAGE(OFFSET($H$3,0,0,'Données projet'!$E$10+1,1))</f>
        <v>383.65240271197735</v>
      </c>
      <c r="AO123" s="59">
        <f t="shared" si="90"/>
        <v>217.01620644087626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</v>
      </c>
      <c r="AR123" s="16">
        <f>IF(ISNA(VLOOKUP(A123,'Données projet'!$A$61:$I$81,5,0)),0%,VLOOKUP(A123,'Données projet'!$A$61:$I$81,5,0)*VLOOKUP('Données projet'!$B$10,Paramètres!$A$1:$I$89,7,0))</f>
        <v>0.36549999999999999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77.816396599974638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77.816396599974638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3.2</v>
      </c>
      <c r="AI124" s="13">
        <f>IF('Données projet'!$A$62&gt;35,AI123+AH124-AQ123,IF(A124&lt;'Données projet'!$A$62,$AF$205^A124,IF(A124='Données projet'!$A$62,'Données projet'!$B$62,AI123+AH124-AQ123)))</f>
        <v>270.19999999999953</v>
      </c>
      <c r="AJ124" s="13">
        <f>AI124*VLOOKUP('Données projet'!$B$10,Paramètres!$A$1:$I$89,3,0)*VLOOKUP('Données projet'!$B$10,Paramètres!$A$1:$I$89,5,0)</f>
        <v>295.05839999999949</v>
      </c>
      <c r="AK124" s="13">
        <f t="shared" si="89"/>
        <v>70.1395150316349</v>
      </c>
      <c r="AL124" s="20">
        <f t="shared" si="58"/>
        <v>636.05303534676329</v>
      </c>
      <c r="AM124" s="59">
        <f t="shared" si="59"/>
        <v>929.38636868009667</v>
      </c>
      <c r="AN124" s="59">
        <f ca="1">AVERAGE(OFFSET($AM$3,0,0,'Données projet'!$E$10+1,1))-AVERAGE(OFFSET($H$3,0,0,'Données projet'!$E$10+1,1))</f>
        <v>383.65240271197735</v>
      </c>
      <c r="AO124" s="59">
        <f t="shared" si="90"/>
        <v>217.01620644087626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76.290464525964452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76.290464525964452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3.2</v>
      </c>
      <c r="AI125" s="13">
        <f>IF('Données projet'!$A$62&gt;35,AI124+AH125-AQ124,IF(A125&lt;'Données projet'!$A$62,$AF$205^A125,IF(A125='Données projet'!$A$62,'Données projet'!$B$62,AI124+AH125-AQ124)))</f>
        <v>273.39999999999952</v>
      </c>
      <c r="AJ125" s="13">
        <f>AI125*VLOOKUP('Données projet'!$B$10,Paramètres!$A$1:$I$89,3,0)*VLOOKUP('Données projet'!$B$10,Paramètres!$A$1:$I$89,5,0)</f>
        <v>298.55279999999948</v>
      </c>
      <c r="AK125" s="13">
        <f t="shared" si="89"/>
        <v>70.872989436378916</v>
      </c>
      <c r="AL125" s="20">
        <f t="shared" si="58"/>
        <v>643.41658326835909</v>
      </c>
      <c r="AM125" s="59">
        <f t="shared" si="59"/>
        <v>936.74991660169235</v>
      </c>
      <c r="AN125" s="59">
        <f ca="1">AVERAGE(OFFSET($AM$3,0,0,'Données projet'!$E$10+1,1))-AVERAGE(OFFSET($H$3,0,0,'Données projet'!$E$10+1,1))</f>
        <v>383.65240271197735</v>
      </c>
      <c r="AO125" s="59">
        <f t="shared" si="90"/>
        <v>217.01620644087626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74.794455049198945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74.794455049198945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3.2</v>
      </c>
      <c r="AI126" s="13">
        <f>IF('Données projet'!$A$62&gt;35,AI125+AH126-AQ125,IF(A126&lt;'Données projet'!$A$62,$AF$205^A126,IF(A126='Données projet'!$A$62,'Données projet'!$B$62,AI125+AH126-AQ125)))</f>
        <v>276.59999999999951</v>
      </c>
      <c r="AJ126" s="13">
        <f>AI126*VLOOKUP('Données projet'!$B$10,Paramètres!$A$1:$I$89,3,0)*VLOOKUP('Données projet'!$B$10,Paramètres!$A$1:$I$89,5,0)</f>
        <v>302.04719999999946</v>
      </c>
      <c r="AK126" s="13">
        <f t="shared" si="89"/>
        <v>71.605465212314371</v>
      </c>
      <c r="AL126" s="20">
        <f t="shared" si="58"/>
        <v>650.77839191144653</v>
      </c>
      <c r="AM126" s="59">
        <f t="shared" si="59"/>
        <v>944.11172524477979</v>
      </c>
      <c r="AN126" s="59">
        <f ca="1">AVERAGE(OFFSET($AM$3,0,0,'Données projet'!$E$10+1,1))-AVERAGE(OFFSET($H$3,0,0,'Données projet'!$E$10+1,1))</f>
        <v>383.65240271197735</v>
      </c>
      <c r="AO126" s="59">
        <f t="shared" si="90"/>
        <v>217.01620644087626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73.327781405797126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73.327781405797126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3.2</v>
      </c>
      <c r="AI127" s="13">
        <f>IF('Données projet'!$A$62&gt;35,AI126+AH127-AQ126,IF(A127&lt;'Données projet'!$A$62,$AF$205^A127,IF(A127='Données projet'!$A$62,'Données projet'!$B$62,AI126+AH127-AQ126)))</f>
        <v>279.7999999999995</v>
      </c>
      <c r="AJ127" s="13">
        <f>AI127*VLOOKUP('Données projet'!$B$10,Paramètres!$A$1:$I$89,3,0)*VLOOKUP('Données projet'!$B$10,Paramètres!$A$1:$I$89,5,0)</f>
        <v>305.54159999999945</v>
      </c>
      <c r="AK127" s="13">
        <f t="shared" si="89"/>
        <v>72.336955249319345</v>
      </c>
      <c r="AL127" s="20">
        <f t="shared" si="58"/>
        <v>658.13848372589678</v>
      </c>
      <c r="AM127" s="59">
        <f t="shared" si="59"/>
        <v>951.47181705923003</v>
      </c>
      <c r="AN127" s="59">
        <f ca="1">AVERAGE(OFFSET($AM$3,0,0,'Données projet'!$E$10+1,1))-AVERAGE(OFFSET($H$3,0,0,'Données projet'!$E$10+1,1))</f>
        <v>383.65240271197735</v>
      </c>
      <c r="AO127" s="59">
        <f t="shared" si="90"/>
        <v>217.01620644087626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71.889868337959825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71.889868337959825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3.2</v>
      </c>
      <c r="AI128" s="13">
        <f>IF('Données projet'!$A$62&gt;35,AI127+AH128-AQ127,IF(A128&lt;'Données projet'!$A$62,$AF$205^A128,IF(A128='Données projet'!$A$62,'Données projet'!$B$62,AI127+AH128-AQ127)))</f>
        <v>282.99999999999949</v>
      </c>
      <c r="AJ128" s="13">
        <f>AI128*VLOOKUP('Données projet'!$B$10,Paramètres!$A$1:$I$89,3,0)*VLOOKUP('Données projet'!$B$10,Paramètres!$A$1:$I$89,5,0)</f>
        <v>309.03599999999943</v>
      </c>
      <c r="AK128" s="13">
        <f t="shared" si="89"/>
        <v>73.067472125463595</v>
      </c>
      <c r="AL128" s="20">
        <f t="shared" si="58"/>
        <v>665.49688061851475</v>
      </c>
      <c r="AM128" s="59">
        <f t="shared" si="59"/>
        <v>958.83021395184801</v>
      </c>
      <c r="AN128" s="59">
        <f ca="1">AVERAGE(OFFSET($AM$3,0,0,'Données projet'!$E$10+1,1))-AVERAGE(OFFSET($H$3,0,0,'Données projet'!$E$10+1,1))</f>
        <v>383.65240271197735</v>
      </c>
      <c r="AO128" s="59">
        <f t="shared" si="90"/>
        <v>217.01620644087626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70.480151868342446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70.480151868342446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3.2</v>
      </c>
      <c r="AI129" s="13">
        <f>IF('Données projet'!$A$62&gt;35,AI128+AH129-AQ128,IF(A129&lt;'Données projet'!$A$62,$AF$205^A129,IF(A129='Données projet'!$A$62,'Données projet'!$B$62,AI128+AH129-AQ128)))</f>
        <v>286.19999999999948</v>
      </c>
      <c r="AJ129" s="13">
        <f>AI129*VLOOKUP('Données projet'!$B$10,Paramètres!$A$1:$I$89,3,0)*VLOOKUP('Données projet'!$B$10,Paramètres!$A$1:$I$89,5,0)</f>
        <v>312.53039999999942</v>
      </c>
      <c r="AK129" s="13">
        <f t="shared" si="89"/>
        <v>73.797028117989527</v>
      </c>
      <c r="AL129" s="20">
        <f t="shared" si="58"/>
        <v>672.85360397216402</v>
      </c>
      <c r="AM129" s="59">
        <f t="shared" si="59"/>
        <v>966.18693730549739</v>
      </c>
      <c r="AN129" s="59">
        <f ca="1">AVERAGE(OFFSET($AM$3,0,0,'Données projet'!$E$10+1,1))-AVERAGE(OFFSET($H$3,0,0,'Données projet'!$E$10+1,1))</f>
        <v>383.65240271197735</v>
      </c>
      <c r="AO129" s="59">
        <f t="shared" si="90"/>
        <v>217.01620644087626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69.098079078852109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69.098079078852109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3.2</v>
      </c>
      <c r="AI130" s="13">
        <f>IF('Données projet'!$A$62&gt;35,AI129+AH130-AQ129,IF(A130&lt;'Données projet'!$A$62,$AF$205^A130,IF(A130='Données projet'!$A$62,'Données projet'!$B$62,AI129+AH130-AQ129)))</f>
        <v>289.39999999999947</v>
      </c>
      <c r="AJ130" s="13">
        <f>AI130*VLOOKUP('Données projet'!$B$10,Paramètres!$A$1:$I$89,3,0)*VLOOKUP('Données projet'!$B$10,Paramètres!$A$1:$I$89,5,0)</f>
        <v>316.0247999999994</v>
      </c>
      <c r="AK130" s="13">
        <f t="shared" si="89"/>
        <v>74.525635213788718</v>
      </c>
      <c r="AL130" s="20">
        <f t="shared" si="58"/>
        <v>680.20867466401421</v>
      </c>
      <c r="AM130" s="59">
        <f t="shared" si="59"/>
        <v>973.54200799734758</v>
      </c>
      <c r="AN130" s="59">
        <f ca="1">AVERAGE(OFFSET($AM$3,0,0,'Données projet'!$E$10+1,1))-AVERAGE(OFFSET($H$3,0,0,'Données projet'!$E$10+1,1))</f>
        <v>383.65240271197735</v>
      </c>
      <c r="AO130" s="59">
        <f t="shared" si="90"/>
        <v>217.01620644087626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67.743107893782522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67.743107893782522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3.2</v>
      </c>
      <c r="AI131" s="13">
        <f>IF('Données projet'!$A$62&gt;35,AI130+AH131-AQ130,IF(A131&lt;'Données projet'!$A$62,$AF$205^A131,IF(A131='Données projet'!$A$62,'Données projet'!$B$62,AI130+AH131-AQ130)))</f>
        <v>292.59999999999945</v>
      </c>
      <c r="AJ131" s="13">
        <f>AI131*VLOOKUP('Données projet'!$B$10,Paramètres!$A$1:$I$89,3,0)*VLOOKUP('Données projet'!$B$10,Paramètres!$A$1:$I$89,5,0)</f>
        <v>319.51919999999939</v>
      </c>
      <c r="AK131" s="13">
        <f t="shared" si="89"/>
        <v>75.253305119401332</v>
      </c>
      <c r="AL131" s="20">
        <f t="shared" si="58"/>
        <v>687.56211308295622</v>
      </c>
      <c r="AM131" s="59">
        <f t="shared" si="59"/>
        <v>980.89544641628959</v>
      </c>
      <c r="AN131" s="59">
        <f ca="1">AVERAGE(OFFSET($AM$3,0,0,'Données projet'!$E$10+1,1))-AVERAGE(OFFSET($H$3,0,0,'Données projet'!$E$10+1,1))</f>
        <v>383.65240271197735</v>
      </c>
      <c r="AO131" s="59">
        <f t="shared" si="90"/>
        <v>217.01620644087626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66.414706867201332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66.414706867201332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3.2</v>
      </c>
      <c r="AI132" s="13">
        <f>IF('Données projet'!$A$62&gt;35,AI131+AH132-AQ131,IF(A132&lt;'Données projet'!$A$62,$AF$205^A132,IF(A132='Données projet'!$A$62,'Données projet'!$B$62,AI131+AH132-AQ131)))</f>
        <v>295.79999999999944</v>
      </c>
      <c r="AJ132" s="13">
        <f>AI132*VLOOKUP('Données projet'!$B$10,Paramètres!$A$1:$I$89,3,0)*VLOOKUP('Données projet'!$B$10,Paramètres!$A$1:$I$89,5,0)</f>
        <v>323.01359999999937</v>
      </c>
      <c r="AK132" s="13">
        <f t="shared" si="89"/>
        <v>75.980049270565956</v>
      </c>
      <c r="AL132" s="20">
        <f t="shared" ref="AL132:AL153" si="112">(AJ132+AK132)*0.475*44/12</f>
        <v>694.91393914623461</v>
      </c>
      <c r="AM132" s="59">
        <f t="shared" ref="AM132:AM195" si="113">AL132+(AD132+AE132)*44/12</f>
        <v>988.24727247956798</v>
      </c>
      <c r="AN132" s="59">
        <f ca="1">AVERAGE(OFFSET($AM$3,0,0,'Données projet'!$E$10+1,1))-AVERAGE(OFFSET($H$3,0,0,'Données projet'!$E$10+1,1))</f>
        <v>383.65240271197735</v>
      </c>
      <c r="AO132" s="59">
        <f t="shared" si="90"/>
        <v>217.01620644087626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65.112354974506772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65.112354974506772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299</v>
      </c>
      <c r="AG133" s="12">
        <f>VLOOKUP(A133,'Données projet'!$A$61:$I$81,9,0)</f>
        <v>3.2</v>
      </c>
      <c r="AH133" s="12">
        <f t="array" ref="AH133">INDEX(AG:AG,MIN(IF(ISNUMBER(AG133:AG329),ROW(AG133:AG329),"")))</f>
        <v>3.2</v>
      </c>
      <c r="AI133" s="13">
        <f>IF('Données projet'!$A$62&gt;35,AI132+AH133-AQ132,IF(A133&lt;'Données projet'!$A$62,$AF$205^A133,IF(A133='Données projet'!$A$62,'Données projet'!$B$62,AI132+AH133-AQ132)))</f>
        <v>298.99999999999943</v>
      </c>
      <c r="AJ133" s="13">
        <f>AI133*VLOOKUP('Données projet'!$B$10,Paramètres!$A$1:$I$89,3,0)*VLOOKUP('Données projet'!$B$10,Paramètres!$A$1:$I$89,5,0)</f>
        <v>326.50799999999936</v>
      </c>
      <c r="AK133" s="13">
        <f t="shared" ref="AK133:AK153" si="143">EXP(-1.0587+0.8836*LN(AJ133)+0.284)</f>
        <v>76.705878841344116</v>
      </c>
      <c r="AL133" s="20">
        <f t="shared" si="112"/>
        <v>702.26417231533969</v>
      </c>
      <c r="AM133" s="59">
        <f t="shared" si="113"/>
        <v>995.59750564867295</v>
      </c>
      <c r="AN133" s="59">
        <f ca="1">AVERAGE(OFFSET($AM$3,0,0,'Données projet'!$E$10+1,1))-AVERAGE(OFFSET($H$3,0,0,'Données projet'!$E$10+1,1))</f>
        <v>383.65240271197735</v>
      </c>
      <c r="AO133" s="59">
        <f t="shared" ref="AO133:AO196" si="144">$AO$3</f>
        <v>217.01620644087626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31</v>
      </c>
      <c r="AR133" s="16">
        <f>IF(ISNA(VLOOKUP(A133,'Données projet'!$A$61:$I$81,5,0)),0%,VLOOKUP(A133,'Données projet'!$A$61:$I$81,5,0)*VLOOKUP('Données projet'!$B$10,Paramètres!$A$1:$I$89,7,0))</f>
        <v>0.36549999999999999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77.513422499817253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77.513422499817253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2.8</v>
      </c>
      <c r="AI134" s="13">
        <f>IF('Données projet'!$A$62&gt;35,AI133+AH134-AQ133,IF(A134&lt;'Données projet'!$A$62,$AF$205^A134,IF(A134='Données projet'!$A$62,'Données projet'!$B$62,AI133+AH134-AQ133)))</f>
        <v>270.79999999999944</v>
      </c>
      <c r="AJ134" s="13">
        <f>AI134*VLOOKUP('Données projet'!$B$10,Paramètres!$A$1:$I$89,3,0)*VLOOKUP('Données projet'!$B$10,Paramètres!$A$1:$I$89,5,0)</f>
        <v>295.71359999999942</v>
      </c>
      <c r="AK134" s="13">
        <f t="shared" si="143"/>
        <v>70.277118153522906</v>
      </c>
      <c r="AL134" s="20">
        <f t="shared" si="112"/>
        <v>637.43383411738466</v>
      </c>
      <c r="AM134" s="59">
        <f t="shared" si="113"/>
        <v>930.76716745071803</v>
      </c>
      <c r="AN134" s="59">
        <f ca="1">AVERAGE(OFFSET($AM$3,0,0,'Données projet'!$E$10+1,1))-AVERAGE(OFFSET($H$3,0,0,'Données projet'!$E$10+1,1))</f>
        <v>383.65240271197735</v>
      </c>
      <c r="AO134" s="59">
        <f t="shared" si="144"/>
        <v>217.01620644087626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75.993431563115195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75.993431563115195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2.8</v>
      </c>
      <c r="AI135" s="13">
        <f>IF('Données projet'!$A$62&gt;35,AI134+AH135-AQ134,IF(A135&lt;'Données projet'!$A$62,$AF$205^A135,IF(A135='Données projet'!$A$62,'Données projet'!$B$62,AI134+AH135-AQ134)))</f>
        <v>273.59999999999945</v>
      </c>
      <c r="AJ135" s="13">
        <f>AI135*VLOOKUP('Données projet'!$B$10,Paramètres!$A$1:$I$89,3,0)*VLOOKUP('Données projet'!$B$10,Paramètres!$A$1:$I$89,5,0)</f>
        <v>298.7711999999994</v>
      </c>
      <c r="AK135" s="13">
        <f t="shared" si="143"/>
        <v>70.918798293732621</v>
      </c>
      <c r="AL135" s="20">
        <f t="shared" si="112"/>
        <v>643.87674702824984</v>
      </c>
      <c r="AM135" s="59">
        <f t="shared" si="113"/>
        <v>937.2100803615831</v>
      </c>
      <c r="AN135" s="59">
        <f ca="1">AVERAGE(OFFSET($AM$3,0,0,'Données projet'!$E$10+1,1))-AVERAGE(OFFSET($H$3,0,0,'Données projet'!$E$10+1,1))</f>
        <v>383.65240271197735</v>
      </c>
      <c r="AO135" s="59">
        <f t="shared" si="144"/>
        <v>217.01620644087626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74.503246721578932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74.503246721578932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2.8</v>
      </c>
      <c r="AI136" s="13">
        <f>IF('Données projet'!$A$62&gt;35,AI135+AH136-AQ135,IF(A136&lt;'Données projet'!$A$62,$AF$205^A136,IF(A136='Données projet'!$A$62,'Données projet'!$B$62,AI135+AH136-AQ135)))</f>
        <v>276.39999999999947</v>
      </c>
      <c r="AJ136" s="13">
        <f>AI136*VLOOKUP('Données projet'!$B$10,Paramètres!$A$1:$I$89,3,0)*VLOOKUP('Données projet'!$B$10,Paramètres!$A$1:$I$89,5,0)</f>
        <v>301.82879999999943</v>
      </c>
      <c r="AK136" s="13">
        <f t="shared" si="143"/>
        <v>71.55971448754326</v>
      </c>
      <c r="AL136" s="20">
        <f t="shared" si="112"/>
        <v>650.31832939913681</v>
      </c>
      <c r="AM136" s="59">
        <f t="shared" si="113"/>
        <v>943.65166273247019</v>
      </c>
      <c r="AN136" s="59">
        <f ca="1">AVERAGE(OFFSET($AM$3,0,0,'Données projet'!$E$10+1,1))-AVERAGE(OFFSET($H$3,0,0,'Données projet'!$E$10+1,1))</f>
        <v>383.65240271197735</v>
      </c>
      <c r="AO136" s="59">
        <f t="shared" si="144"/>
        <v>217.01620644087626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73.042283495862193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73.042283495862193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2.8</v>
      </c>
      <c r="AI137" s="13">
        <f>IF('Données projet'!$A$62&gt;35,AI136+AH137-AQ136,IF(A137&lt;'Données projet'!$A$62,$AF$205^A137,IF(A137='Données projet'!$A$62,'Données projet'!$B$62,AI136+AH137-AQ136)))</f>
        <v>279.19999999999948</v>
      </c>
      <c r="AJ137" s="13">
        <f>AI137*VLOOKUP('Données projet'!$B$10,Paramètres!$A$1:$I$89,3,0)*VLOOKUP('Données projet'!$B$10,Paramètres!$A$1:$I$89,5,0)</f>
        <v>304.88639999999941</v>
      </c>
      <c r="AK137" s="13">
        <f t="shared" si="143"/>
        <v>72.199875369940145</v>
      </c>
      <c r="AL137" s="20">
        <f t="shared" si="112"/>
        <v>656.7585962693114</v>
      </c>
      <c r="AM137" s="59">
        <f t="shared" si="113"/>
        <v>950.09192960264477</v>
      </c>
      <c r="AN137" s="59">
        <f ca="1">AVERAGE(OFFSET($AM$3,0,0,'Données projet'!$E$10+1,1))-AVERAGE(OFFSET($H$3,0,0,'Données projet'!$E$10+1,1))</f>
        <v>383.65240271197735</v>
      </c>
      <c r="AO137" s="59">
        <f t="shared" si="144"/>
        <v>217.01620644087626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71.609968867902182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71.609968867902182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2.8</v>
      </c>
      <c r="AI138" s="13">
        <f>IF('Données projet'!$A$62&gt;35,AI137+AH138-AQ137,IF(A138&lt;'Données projet'!$A$62,$AF$205^A138,IF(A138='Données projet'!$A$62,'Données projet'!$B$62,AI137+AH138-AQ137)))</f>
        <v>281.99999999999949</v>
      </c>
      <c r="AJ138" s="13">
        <f>AI138*VLOOKUP('Données projet'!$B$10,Paramètres!$A$1:$I$89,3,0)*VLOOKUP('Données projet'!$B$10,Paramètres!$A$1:$I$89,5,0)</f>
        <v>307.94399999999945</v>
      </c>
      <c r="AK138" s="13">
        <f t="shared" si="143"/>
        <v>72.839289392732056</v>
      </c>
      <c r="AL138" s="20">
        <f t="shared" si="112"/>
        <v>663.19756235900729</v>
      </c>
      <c r="AM138" s="59">
        <f t="shared" si="113"/>
        <v>956.53089569234066</v>
      </c>
      <c r="AN138" s="59">
        <f ca="1">AVERAGE(OFFSET($AM$3,0,0,'Données projet'!$E$10+1,1))-AVERAGE(OFFSET($H$3,0,0,'Données projet'!$E$10+1,1))</f>
        <v>383.65240271197735</v>
      </c>
      <c r="AO138" s="59">
        <f t="shared" si="144"/>
        <v>217.01620644087626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70.205741056170808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70.205741056170808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2.8</v>
      </c>
      <c r="AI139" s="13">
        <f>IF('Données projet'!$A$62&gt;35,AI138+AH139-AQ138,IF(A139&lt;'Données projet'!$A$62,$AF$205^A139,IF(A139='Données projet'!$A$62,'Données projet'!$B$62,AI138+AH139-AQ138)))</f>
        <v>284.7999999999995</v>
      </c>
      <c r="AJ139" s="13">
        <f>AI139*VLOOKUP('Données projet'!$B$10,Paramètres!$A$1:$I$89,3,0)*VLOOKUP('Données projet'!$B$10,Paramètres!$A$1:$I$89,5,0)</f>
        <v>311.00159999999943</v>
      </c>
      <c r="AK139" s="13">
        <f t="shared" si="143"/>
        <v>73.477964830216123</v>
      </c>
      <c r="AL139" s="20">
        <f t="shared" si="112"/>
        <v>669.63524207929208</v>
      </c>
      <c r="AM139" s="59">
        <f t="shared" si="113"/>
        <v>962.96857541262534</v>
      </c>
      <c r="AN139" s="59">
        <f ca="1">AVERAGE(OFFSET($AM$3,0,0,'Données projet'!$E$10+1,1))-AVERAGE(OFFSET($H$3,0,0,'Données projet'!$E$10+1,1))</f>
        <v>383.65240271197735</v>
      </c>
      <c r="AO139" s="59">
        <f t="shared" si="144"/>
        <v>217.01620644087626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68.829049295333093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68.829049295333093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2.8</v>
      </c>
      <c r="AI140" s="13">
        <f>IF('Données projet'!$A$62&gt;35,AI139+AH140-AQ139,IF(A140&lt;'Données projet'!$A$62,$AF$205^A140,IF(A140='Données projet'!$A$62,'Données projet'!$B$62,AI139+AH140-AQ139)))</f>
        <v>287.59999999999951</v>
      </c>
      <c r="AJ140" s="13">
        <f>AI140*VLOOKUP('Données projet'!$B$10,Paramètres!$A$1:$I$89,3,0)*VLOOKUP('Données projet'!$B$10,Paramètres!$A$1:$I$89,5,0)</f>
        <v>314.05919999999946</v>
      </c>
      <c r="AK140" s="13">
        <f t="shared" si="143"/>
        <v>74.115909784613962</v>
      </c>
      <c r="AL140" s="20">
        <f t="shared" si="112"/>
        <v>676.07164954153495</v>
      </c>
      <c r="AM140" s="59">
        <f t="shared" si="113"/>
        <v>969.40498287486821</v>
      </c>
      <c r="AN140" s="59">
        <f ca="1">AVERAGE(OFFSET($AM$3,0,0,'Données projet'!$E$10+1,1))-AVERAGE(OFFSET($H$3,0,0,'Données projet'!$E$10+1,1))</f>
        <v>383.65240271197735</v>
      </c>
      <c r="AO140" s="59">
        <f t="shared" si="144"/>
        <v>217.01620644087626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67.479353620226348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67.479353620226348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2.8</v>
      </c>
      <c r="AI141" s="13">
        <f>IF('Données projet'!$A$62&gt;35,AI140+AH141-AQ140,IF(A141&lt;'Données projet'!$A$62,$AF$205^A141,IF(A141='Données projet'!$A$62,'Données projet'!$B$62,AI140+AH141-AQ140)))</f>
        <v>290.39999999999952</v>
      </c>
      <c r="AJ141" s="13">
        <f>AI141*VLOOKUP('Données projet'!$B$10,Paramètres!$A$1:$I$89,3,0)*VLOOKUP('Données projet'!$B$10,Paramètres!$A$1:$I$89,5,0)</f>
        <v>317.1167999999995</v>
      </c>
      <c r="AK141" s="13">
        <f t="shared" si="143"/>
        <v>74.753132191289751</v>
      </c>
      <c r="AL141" s="20">
        <f t="shared" si="112"/>
        <v>682.50679856649549</v>
      </c>
      <c r="AM141" s="59">
        <f t="shared" si="113"/>
        <v>975.84013189982875</v>
      </c>
      <c r="AN141" s="59">
        <f ca="1">AVERAGE(OFFSET($AM$3,0,0,'Données projet'!$E$10+1,1))-AVERAGE(OFFSET($H$3,0,0,'Données projet'!$E$10+1,1))</f>
        <v>383.65240271197735</v>
      </c>
      <c r="AO141" s="59">
        <f t="shared" si="144"/>
        <v>217.01620644087626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66.15612465407537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66.15612465407537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2.8</v>
      </c>
      <c r="AI142" s="13">
        <f>IF('Données projet'!$A$62&gt;35,AI141+AH142-AQ141,IF(A142&lt;'Données projet'!$A$62,$AF$205^A142,IF(A142='Données projet'!$A$62,'Données projet'!$B$62,AI141+AH142-AQ141)))</f>
        <v>293.19999999999953</v>
      </c>
      <c r="AJ142" s="13">
        <f>AI142*VLOOKUP('Données projet'!$B$10,Paramètres!$A$1:$I$89,3,0)*VLOOKUP('Données projet'!$B$10,Paramètres!$A$1:$I$89,5,0)</f>
        <v>320.17439999999948</v>
      </c>
      <c r="AK142" s="13">
        <f t="shared" si="143"/>
        <v>75.38963982376174</v>
      </c>
      <c r="AL142" s="20">
        <f t="shared" si="112"/>
        <v>688.94070269305075</v>
      </c>
      <c r="AM142" s="59">
        <f t="shared" si="113"/>
        <v>982.27403602638401</v>
      </c>
      <c r="AN142" s="59">
        <f ca="1">AVERAGE(OFFSET($AM$3,0,0,'Données projet'!$E$10+1,1))-AVERAGE(OFFSET($H$3,0,0,'Données projet'!$E$10+1,1))</f>
        <v>383.65240271197735</v>
      </c>
      <c r="AO142" s="59">
        <f t="shared" si="144"/>
        <v>217.01620644087626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64.858843400860636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64.858843400860636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296</v>
      </c>
      <c r="AG143" s="12">
        <f>VLOOKUP(A143,'Données projet'!$A$61:$I$81,9,0)</f>
        <v>2.8</v>
      </c>
      <c r="AH143" s="12">
        <f t="array" ref="AH143">INDEX(AG:AG,MIN(IF(ISNUMBER(AG143:AG339),ROW(AG143:AG339),"")))</f>
        <v>2.8</v>
      </c>
      <c r="AI143" s="13">
        <f>IF('Données projet'!$A$62&gt;35,AI142+AH143-AQ142,IF(A143&lt;'Données projet'!$A$62,$AF$205^A143,IF(A143='Données projet'!$A$62,'Données projet'!$B$62,AI142+AH143-AQ142)))</f>
        <v>295.99999999999955</v>
      </c>
      <c r="AJ143" s="13">
        <f>AI143*VLOOKUP('Données projet'!$B$10,Paramètres!$A$1:$I$89,3,0)*VLOOKUP('Données projet'!$B$10,Paramètres!$A$1:$I$89,5,0)</f>
        <v>323.23199999999952</v>
      </c>
      <c r="AK143" s="13">
        <f t="shared" si="143"/>
        <v>76.025440298516088</v>
      </c>
      <c r="AL143" s="20">
        <f t="shared" si="112"/>
        <v>695.37337518658126</v>
      </c>
      <c r="AM143" s="59">
        <f t="shared" si="113"/>
        <v>988.70670851991463</v>
      </c>
      <c r="AN143" s="59">
        <f ca="1">AVERAGE(OFFSET($AM$3,0,0,'Données projet'!$E$10+1,1))-AVERAGE(OFFSET($H$3,0,0,'Données projet'!$E$10+1,1))</f>
        <v>383.65240271197735</v>
      </c>
      <c r="AO143" s="59">
        <f t="shared" si="144"/>
        <v>217.01620644087626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27</v>
      </c>
      <c r="AR143" s="16">
        <f>IF(ISNA(VLOOKUP(A143,'Données projet'!$A$61:$I$81,5,0)),0%,VLOOKUP(A143,'Données projet'!$A$61:$I$81,5,0)*VLOOKUP('Données projet'!$B$10,Paramètres!$A$1:$I$89,7,0))</f>
        <v>0.36549999999999999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75.499994250697654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75.499994250697654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2.2999999999999998</v>
      </c>
      <c r="AI144" s="13">
        <f>IF('Données projet'!$A$62&gt;35,AI143+AH144-AQ143,IF(A144&lt;'Données projet'!$A$62,$AF$205^A144,IF(A144='Données projet'!$A$62,'Données projet'!$B$62,AI143+AH144-AQ143)))</f>
        <v>271.29999999999956</v>
      </c>
      <c r="AJ144" s="13">
        <f>AI144*VLOOKUP('Données projet'!$B$10,Paramètres!$A$1:$I$89,3,0)*VLOOKUP('Données projet'!$B$10,Paramètres!$A$1:$I$89,5,0)</f>
        <v>296.25959999999952</v>
      </c>
      <c r="AK144" s="13">
        <f t="shared" si="143"/>
        <v>70.391760312479121</v>
      </c>
      <c r="AL144" s="20">
        <f t="shared" si="112"/>
        <v>638.58445254423361</v>
      </c>
      <c r="AM144" s="59">
        <f t="shared" si="113"/>
        <v>931.91778587756698</v>
      </c>
      <c r="AN144" s="59">
        <f ca="1">AVERAGE(OFFSET($AM$3,0,0,'Données projet'!$E$10+1,1))-AVERAGE(OFFSET($H$3,0,0,'Données projet'!$E$10+1,1))</f>
        <v>383.65240271197735</v>
      </c>
      <c r="AO144" s="59">
        <f t="shared" si="144"/>
        <v>217.01620644087626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74.019485413890862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74.019485413890862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2.2999999999999998</v>
      </c>
      <c r="AI145" s="13">
        <f>IF('Données projet'!$A$62&gt;35,AI144+AH145-AQ144,IF(A145&lt;'Données projet'!$A$62,$AF$205^A145,IF(A145='Données projet'!$A$62,'Données projet'!$B$62,AI144+AH145-AQ144)))</f>
        <v>273.59999999999957</v>
      </c>
      <c r="AJ145" s="13">
        <f>AI145*VLOOKUP('Données projet'!$B$10,Paramètres!$A$1:$I$89,3,0)*VLOOKUP('Données projet'!$B$10,Paramètres!$A$1:$I$89,5,0)</f>
        <v>298.77119999999951</v>
      </c>
      <c r="AK145" s="13">
        <f t="shared" si="143"/>
        <v>70.918798293732621</v>
      </c>
      <c r="AL145" s="20">
        <f t="shared" si="112"/>
        <v>643.87674702825007</v>
      </c>
      <c r="AM145" s="59">
        <f t="shared" si="113"/>
        <v>937.21008036158332</v>
      </c>
      <c r="AN145" s="59">
        <f ca="1">AVERAGE(OFFSET($AM$3,0,0,'Données projet'!$E$10+1,1))-AVERAGE(OFFSET($H$3,0,0,'Données projet'!$E$10+1,1))</f>
        <v>383.65240271197735</v>
      </c>
      <c r="AO145" s="59">
        <f t="shared" si="144"/>
        <v>217.01620644087626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72.568008452352629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72.568008452352629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2.2999999999999998</v>
      </c>
      <c r="AI146" s="13">
        <f>IF('Données projet'!$A$62&gt;35,AI145+AH146-AQ145,IF(A146&lt;'Données projet'!$A$62,$AF$205^A146,IF(A146='Données projet'!$A$62,'Données projet'!$B$62,AI145+AH146-AQ145)))</f>
        <v>275.89999999999958</v>
      </c>
      <c r="AJ146" s="13">
        <f>AI146*VLOOKUP('Données projet'!$B$10,Paramètres!$A$1:$I$89,3,0)*VLOOKUP('Données projet'!$B$10,Paramètres!$A$1:$I$89,5,0)</f>
        <v>301.2827999999995</v>
      </c>
      <c r="AK146" s="13">
        <f t="shared" si="143"/>
        <v>71.445320809508601</v>
      </c>
      <c r="AL146" s="20">
        <f t="shared" si="112"/>
        <v>649.16814374322655</v>
      </c>
      <c r="AM146" s="59">
        <f t="shared" si="113"/>
        <v>942.50147707655992</v>
      </c>
      <c r="AN146" s="59">
        <f ca="1">AVERAGE(OFFSET($AM$3,0,0,'Données projet'!$E$10+1,1))-AVERAGE(OFFSET($H$3,0,0,'Données projet'!$E$10+1,1))</f>
        <v>383.65240271197735</v>
      </c>
      <c r="AO146" s="59">
        <f t="shared" si="144"/>
        <v>217.01620644087626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71.144994068716628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71.144994068716628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2.2999999999999998</v>
      </c>
      <c r="AI147" s="13">
        <f>IF('Données projet'!$A$62&gt;35,AI146+AH147-AQ146,IF(A147&lt;'Données projet'!$A$62,$AF$205^A147,IF(A147='Données projet'!$A$62,'Données projet'!$B$62,AI146+AH147-AQ146)))</f>
        <v>278.19999999999959</v>
      </c>
      <c r="AJ147" s="13">
        <f>AI147*VLOOKUP('Données projet'!$B$10,Paramètres!$A$1:$I$89,3,0)*VLOOKUP('Données projet'!$B$10,Paramètres!$A$1:$I$89,5,0)</f>
        <v>303.79439999999954</v>
      </c>
      <c r="AK147" s="13">
        <f t="shared" si="143"/>
        <v>71.971332654877045</v>
      </c>
      <c r="AL147" s="20">
        <f t="shared" si="112"/>
        <v>654.45865104057668</v>
      </c>
      <c r="AM147" s="59">
        <f t="shared" si="113"/>
        <v>947.79198437391005</v>
      </c>
      <c r="AN147" s="59">
        <f ca="1">AVERAGE(OFFSET($AM$3,0,0,'Données projet'!$E$10+1,1))-AVERAGE(OFFSET($H$3,0,0,'Données projet'!$E$10+1,1))</f>
        <v>383.65240271197735</v>
      </c>
      <c r="AO147" s="59">
        <f t="shared" si="144"/>
        <v>217.01620644087626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69.749884129190661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69.749884129190661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2.2999999999999998</v>
      </c>
      <c r="AI148" s="13">
        <f>IF('Données projet'!$A$62&gt;35,AI147+AH148-AQ147,IF(A148&lt;'Données projet'!$A$62,$AF$205^A148,IF(A148='Données projet'!$A$62,'Données projet'!$B$62,AI147+AH148-AQ147)))</f>
        <v>280.4999999999996</v>
      </c>
      <c r="AJ148" s="13">
        <f>AI148*VLOOKUP('Données projet'!$B$10,Paramètres!$A$1:$I$89,3,0)*VLOOKUP('Données projet'!$B$10,Paramètres!$A$1:$I$89,5,0)</f>
        <v>306.30599999999959</v>
      </c>
      <c r="AK148" s="13">
        <f t="shared" si="143"/>
        <v>72.496838541045236</v>
      </c>
      <c r="AL148" s="20">
        <f t="shared" si="112"/>
        <v>659.74827712565309</v>
      </c>
      <c r="AM148" s="59">
        <f t="shared" si="113"/>
        <v>953.08161045898646</v>
      </c>
      <c r="AN148" s="59">
        <f ca="1">AVERAGE(OFFSET($AM$3,0,0,'Données projet'!$E$10+1,1))-AVERAGE(OFFSET($H$3,0,0,'Données projet'!$E$10+1,1))</f>
        <v>383.65240271197735</v>
      </c>
      <c r="AO148" s="59">
        <f t="shared" si="144"/>
        <v>217.01620644087626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68.382131444645751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68.382131444645751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2.2999999999999998</v>
      </c>
      <c r="AI149" s="13">
        <f>IF('Données projet'!$A$62&gt;35,AI148+AH149-AQ148,IF(A149&lt;'Données projet'!$A$62,$AF$205^A149,IF(A149='Données projet'!$A$62,'Données projet'!$B$62,AI148+AH149-AQ148)))</f>
        <v>282.79999999999961</v>
      </c>
      <c r="AJ149" s="13">
        <f>AI149*VLOOKUP('Données projet'!$B$10,Paramètres!$A$1:$I$89,3,0)*VLOOKUP('Données projet'!$B$10,Paramètres!$A$1:$I$89,5,0)</f>
        <v>308.81759999999957</v>
      </c>
      <c r="AK149" s="13">
        <f t="shared" si="143"/>
        <v>73.021843097499797</v>
      </c>
      <c r="AL149" s="20">
        <f t="shared" si="112"/>
        <v>665.03703006147805</v>
      </c>
      <c r="AM149" s="59">
        <f t="shared" si="113"/>
        <v>958.37036339481142</v>
      </c>
      <c r="AN149" s="59">
        <f ca="1">AVERAGE(OFFSET($AM$3,0,0,'Données projet'!$E$10+1,1))-AVERAGE(OFFSET($H$3,0,0,'Données projet'!$E$10+1,1))</f>
        <v>383.65240271197735</v>
      </c>
      <c r="AO149" s="59">
        <f t="shared" si="144"/>
        <v>217.01620644087626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67.041199555998006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67.041199555998006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2.2999999999999998</v>
      </c>
      <c r="AI150" s="13">
        <f>IF('Données projet'!$A$62&gt;35,AI149+AH150-AQ149,IF(A150&lt;'Données projet'!$A$62,$AF$205^A150,IF(A150='Données projet'!$A$62,'Données projet'!$B$62,AI149+AH150-AQ149)))</f>
        <v>285.09999999999962</v>
      </c>
      <c r="AJ150" s="13">
        <f>AI150*VLOOKUP('Données projet'!$B$10,Paramètres!$A$1:$I$89,3,0)*VLOOKUP('Données projet'!$B$10,Paramètres!$A$1:$I$89,5,0)</f>
        <v>311.32919999999962</v>
      </c>
      <c r="AK150" s="13">
        <f t="shared" si="143"/>
        <v>73.546350874076822</v>
      </c>
      <c r="AL150" s="20">
        <f t="shared" si="112"/>
        <v>670.32491777234975</v>
      </c>
      <c r="AM150" s="59">
        <f t="shared" si="113"/>
        <v>963.65825110568312</v>
      </c>
      <c r="AN150" s="59">
        <f ca="1">AVERAGE(OFFSET($AM$3,0,0,'Données projet'!$E$10+1,1))-AVERAGE(OFFSET($H$3,0,0,'Données projet'!$E$10+1,1))</f>
        <v>383.65240271197735</v>
      </c>
      <c r="AO150" s="59">
        <f t="shared" si="144"/>
        <v>217.01620644087626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65.726562523798947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65.726562523798947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2.2999999999999998</v>
      </c>
      <c r="AI151" s="13">
        <f>IF('Données projet'!$A$62&gt;35,AI150+AH151-AQ150,IF(A151&lt;'Données projet'!$A$62,$AF$205^A151,IF(A151='Données projet'!$A$62,'Données projet'!$B$62,AI150+AH151-AQ150)))</f>
        <v>287.39999999999964</v>
      </c>
      <c r="AJ151" s="13">
        <f>AI151*VLOOKUP('Données projet'!$B$10,Paramètres!$A$1:$I$89,3,0)*VLOOKUP('Données projet'!$B$10,Paramètres!$A$1:$I$89,5,0)</f>
        <v>313.8407999999996</v>
      </c>
      <c r="AK151" s="13">
        <f t="shared" si="143"/>
        <v>74.070366342963837</v>
      </c>
      <c r="AL151" s="20">
        <f t="shared" si="112"/>
        <v>675.61194804732793</v>
      </c>
      <c r="AM151" s="59">
        <f t="shared" si="113"/>
        <v>968.9452813806613</v>
      </c>
      <c r="AN151" s="59">
        <f ca="1">AVERAGE(OFFSET($AM$3,0,0,'Données projet'!$E$10+1,1))-AVERAGE(OFFSET($H$3,0,0,'Données projet'!$E$10+1,1))</f>
        <v>383.65240271197735</v>
      </c>
      <c r="AO151" s="59">
        <f t="shared" si="144"/>
        <v>217.01620644087626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64.437704721951903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64.437704721951903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2.2999999999999998</v>
      </c>
      <c r="AI152" s="13">
        <f>IF('Données projet'!$A$62&gt;35,AI151+AH152-AQ151,IF(A152&lt;'Données projet'!$A$62,$AF$205^A152,IF(A152='Données projet'!$A$62,'Données projet'!$B$62,AI151+AH152-AQ151)))</f>
        <v>289.69999999999965</v>
      </c>
      <c r="AJ152" s="13">
        <f>AI152*VLOOKUP('Données projet'!$B$10,Paramètres!$A$1:$I$89,3,0)*VLOOKUP('Données projet'!$B$10,Paramètres!$A$1:$I$89,5,0)</f>
        <v>316.35239999999959</v>
      </c>
      <c r="AK152" s="13">
        <f t="shared" si="143"/>
        <v>74.593893900635507</v>
      </c>
      <c r="AL152" s="20">
        <f t="shared" si="112"/>
        <v>680.89812854360605</v>
      </c>
      <c r="AM152" s="59">
        <f t="shared" si="113"/>
        <v>974.23146187693942</v>
      </c>
      <c r="AN152" s="59">
        <f ca="1">AVERAGE(OFFSET($AM$3,0,0,'Données projet'!$E$10+1,1))-AVERAGE(OFFSET($H$3,0,0,'Données projet'!$E$10+1,1))</f>
        <v>383.65240271197735</v>
      </c>
      <c r="AO152" s="59">
        <f t="shared" si="144"/>
        <v>217.01620644087626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63.174120635473443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63.174120635473443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292</v>
      </c>
      <c r="AG153" s="12">
        <f>VLOOKUP(A153,'Données projet'!$A$61:$I$81,9,0)</f>
        <v>2.2999999999999998</v>
      </c>
      <c r="AH153" s="12">
        <f t="array" ref="AH153">INDEX(AG:AG,MIN(IF(ISNUMBER(AG153:AG349),ROW(AG153:AG349),"")))</f>
        <v>2.2999999999999998</v>
      </c>
      <c r="AI153" s="13">
        <f>IF('Données projet'!$A$62&gt;35,AI152+AH153-AQ152,IF(A153&lt;'Données projet'!$A$62,$AF$205^A153,IF(A153='Données projet'!$A$62,'Données projet'!$B$62,AI152+AH153-AQ152)))</f>
        <v>291.99999999999966</v>
      </c>
      <c r="AJ153" s="13">
        <f>AI153*VLOOKUP('Données projet'!$B$10,Paramètres!$A$1:$I$89,3,0)*VLOOKUP('Données projet'!$B$10,Paramètres!$A$1:$I$89,5,0)</f>
        <v>318.86399999999963</v>
      </c>
      <c r="AK153" s="13">
        <f t="shared" si="143"/>
        <v>75.116937869725803</v>
      </c>
      <c r="AL153" s="20">
        <f t="shared" si="112"/>
        <v>686.18346678977184</v>
      </c>
      <c r="AM153" s="59">
        <f t="shared" si="113"/>
        <v>979.51680012310521</v>
      </c>
      <c r="AN153" s="59">
        <f ca="1">AVERAGE(OFFSET($AM$3,0,0,'Données projet'!$E$10+1,1))-AVERAGE(OFFSET($H$3,0,0,'Données projet'!$E$10+1,1))</f>
        <v>383.65240271197735</v>
      </c>
      <c r="AO153" s="59">
        <f t="shared" si="144"/>
        <v>217.01620644087626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292</v>
      </c>
      <c r="AR153" s="16">
        <f>IF(ISNA(VLOOKUP(A153,'Données projet'!$A$61:$I$81,5,0)),0%,VLOOKUP(A153,'Données projet'!$A$61:$I$81,5,0)*VLOOKUP('Données projet'!$B$10,Paramètres!$A$1:$I$89,7,0))</f>
        <v>0.36549999999999999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190.77213010704935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190.77213010704935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-3.7243808037601404E-13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383.65240271197735</v>
      </c>
      <c r="AO154" s="59">
        <f t="shared" si="144"/>
        <v>217.01620644087626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187.03120499515992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187.03120499515992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-3.7243808037601404E-13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383.65240271197735</v>
      </c>
      <c r="AO155" s="59">
        <f t="shared" si="144"/>
        <v>217.01620644087626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183.36363714297565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183.36363714297565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-3.7243808037601404E-13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383.65240271197735</v>
      </c>
      <c r="AO156" s="59">
        <f t="shared" si="144"/>
        <v>217.01620644087626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179.76798805937719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179.76798805937719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-3.7243808037601404E-13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383.65240271197735</v>
      </c>
      <c r="AO157" s="59">
        <f t="shared" si="144"/>
        <v>217.01620644087626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176.24284746117871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176.24284746117871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-3.7243808037601404E-13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383.65240271197735</v>
      </c>
      <c r="AO158" s="59">
        <f t="shared" si="144"/>
        <v>217.01620644087626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172.78683271998744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172.78683271998744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-3.7243808037601404E-13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383.65240271197735</v>
      </c>
      <c r="AO159" s="59">
        <f t="shared" si="144"/>
        <v>217.01620644087626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169.39858831991009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169.39858831991009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-3.7243808037601404E-13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383.65240271197735</v>
      </c>
      <c r="AO160" s="59">
        <f t="shared" si="144"/>
        <v>217.01620644087626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166.07678532589324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166.07678532589324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-3.7243808037601404E-13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383.65240271197735</v>
      </c>
      <c r="AO161" s="59">
        <f t="shared" si="144"/>
        <v>217.01620644087626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162.82012086248929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162.82012086248929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-3.7243808037601404E-13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383.65240271197735</v>
      </c>
      <c r="AO162" s="59">
        <f t="shared" si="144"/>
        <v>217.01620644087626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159.6273176028435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159.6273176028435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-3.7243808037601404E-13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383.65240271197735</v>
      </c>
      <c r="AO163" s="59">
        <f t="shared" si="144"/>
        <v>217.01620644087626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156.49712326770168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156.49712326770168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-3.7243808037601404E-13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383.65240271197735</v>
      </c>
      <c r="AO164" s="59">
        <f t="shared" si="144"/>
        <v>217.01620644087626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153.42831013424197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153.42831013424197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-3.7243808037601404E-13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383.65240271197735</v>
      </c>
      <c r="AO165" s="59">
        <f t="shared" si="144"/>
        <v>217.01620644087626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150.4196745545382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150.4196745545382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-3.7243808037601404E-13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383.65240271197735</v>
      </c>
      <c r="AO166" s="59">
        <f t="shared" si="144"/>
        <v>217.01620644087626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147.47003648346592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147.47003648346592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-3.7243808037601404E-13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383.65240271197735</v>
      </c>
      <c r="AO167" s="59">
        <f t="shared" si="144"/>
        <v>217.01620644087626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144.57823901586579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144.57823901586579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-3.7243808037601404E-13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383.65240271197735</v>
      </c>
      <c r="AO168" s="59">
        <f t="shared" si="144"/>
        <v>217.01620644087626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141.74314793278302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141.74314793278302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-3.7243808037601404E-13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383.65240271197735</v>
      </c>
      <c r="AO169" s="59">
        <f t="shared" si="144"/>
        <v>217.01620644087626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138.96365125660469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138.96365125660469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-3.7243808037601404E-13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383.65240271197735</v>
      </c>
      <c r="AO170" s="59">
        <f t="shared" si="144"/>
        <v>217.01620644087626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136.23865881492063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136.23865881492063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-3.7243808037601404E-13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383.65240271197735</v>
      </c>
      <c r="AO171" s="59">
        <f t="shared" si="144"/>
        <v>217.01620644087626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133.56710181293673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133.56710181293673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-3.7243808037601404E-13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383.65240271197735</v>
      </c>
      <c r="AO172" s="59">
        <f t="shared" si="144"/>
        <v>217.01620644087626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130.94793241427286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130.94793241427286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-3.7243808037601404E-13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383.65240271197735</v>
      </c>
      <c r="AO173" s="59">
        <f t="shared" si="144"/>
        <v>217.01620644087626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128.38012332998119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128.38012332998119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-3.7243808037601404E-13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383.65240271197735</v>
      </c>
      <c r="AO174" s="59">
        <f t="shared" si="144"/>
        <v>217.01620644087626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125.86266741562359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125.86266741562359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-3.7243808037601404E-13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383.65240271197735</v>
      </c>
      <c r="AO175" s="59">
        <f t="shared" si="144"/>
        <v>217.01620644087626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123.39457727625006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123.39457727625006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-3.7243808037601404E-13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383.65240271197735</v>
      </c>
      <c r="AO176" s="59">
        <f t="shared" si="144"/>
        <v>217.01620644087626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120.97488487912331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120.97488487912331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-3.7243808037601404E-13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383.65240271197735</v>
      </c>
      <c r="AO177" s="59">
        <f t="shared" si="144"/>
        <v>217.01620644087626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118.60264117403757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118.60264117403757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-3.7243808037601404E-13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383.65240271197735</v>
      </c>
      <c r="AO178" s="59">
        <f t="shared" si="144"/>
        <v>217.01620644087626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116.27691572108279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116.27691572108279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-3.7243808037601404E-13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383.65240271197735</v>
      </c>
      <c r="AO179" s="59">
        <f t="shared" si="144"/>
        <v>217.01620644087626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113.99679632570799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113.99679632570799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-3.7243808037601404E-13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383.65240271197735</v>
      </c>
      <c r="AO180" s="59">
        <f t="shared" si="144"/>
        <v>217.01620644087626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111.76138868094098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111.76138868094098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-3.7243808037601404E-13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383.65240271197735</v>
      </c>
      <c r="AO181" s="59">
        <f t="shared" si="144"/>
        <v>217.01620644087626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109.56981601662382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109.56981601662382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-3.7243808037601404E-13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383.65240271197735</v>
      </c>
      <c r="AO182" s="59">
        <f t="shared" si="144"/>
        <v>217.01620644087626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107.42121875552658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107.42121875552658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-3.7243808037601404E-13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383.65240271197735</v>
      </c>
      <c r="AO183" s="59">
        <f t="shared" si="144"/>
        <v>217.01620644087626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105.31475417620453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105.31475417620453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-3.7243808037601404E-13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383.65240271197735</v>
      </c>
      <c r="AO184" s="59">
        <f t="shared" si="144"/>
        <v>217.01620644087626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103.24959608246647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103.24959608246647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-3.7243808037601404E-13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383.65240271197735</v>
      </c>
      <c r="AO185" s="59">
        <f t="shared" si="144"/>
        <v>217.01620644087626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101.22493447932455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101.22493447932455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-3.7243808037601404E-13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383.65240271197735</v>
      </c>
      <c r="AO186" s="59">
        <f t="shared" si="144"/>
        <v>217.01620644087626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99.239975255298589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99.239975255298589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-3.7243808037601404E-13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383.65240271197735</v>
      </c>
      <c r="AO187" s="59">
        <f t="shared" si="144"/>
        <v>217.01620644087626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97.293939870950211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97.293939870950211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-3.7243808037601404E-13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383.65240271197735</v>
      </c>
      <c r="AO188" s="59">
        <f t="shared" si="144"/>
        <v>217.01620644087626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95.386065053524518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95.386065053524518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-3.7243808037601404E-13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383.65240271197735</v>
      </c>
      <c r="AO189" s="59">
        <f t="shared" si="144"/>
        <v>217.01620644087626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93.515602497579806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93.515602497579806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-3.7243808037601404E-13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383.65240271197735</v>
      </c>
      <c r="AO190" s="59">
        <f t="shared" si="144"/>
        <v>217.01620644087626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91.681818571487668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91.681818571487668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-3.7243808037601404E-13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383.65240271197735</v>
      </c>
      <c r="AO191" s="59">
        <f t="shared" si="144"/>
        <v>217.01620644087626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89.883994029688438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89.883994029688438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-3.7243808037601404E-13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383.65240271197735</v>
      </c>
      <c r="AO192" s="59">
        <f t="shared" si="144"/>
        <v>217.01620644087626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88.1214237305892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88.1214237305892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-3.7243808037601404E-13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383.65240271197735</v>
      </c>
      <c r="AO193" s="59">
        <f t="shared" si="144"/>
        <v>217.01620644087626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86.393416359993566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86.393416359993566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-3.7243808037601404E-13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383.65240271197735</v>
      </c>
      <c r="AO194" s="59">
        <f t="shared" si="144"/>
        <v>217.01620644087626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84.699294159954889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84.699294159954889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-3.7243808037601404E-13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383.65240271197735</v>
      </c>
      <c r="AO195" s="59">
        <f t="shared" si="144"/>
        <v>217.01620644087626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83.038392662946464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83.038392662946464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-3.7243808037601404E-13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383.65240271197735</v>
      </c>
      <c r="AO196" s="59">
        <f t="shared" si="144"/>
        <v>217.01620644087626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81.410060431244489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81.410060431244489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-3.7243808037601404E-13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383.65240271197735</v>
      </c>
      <c r="AO197" s="59">
        <f t="shared" ref="AO197:AO203" si="205">$AO$3</f>
        <v>217.01620644087626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79.813658801421596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79.813658801421596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-3.7243808037601404E-13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383.65240271197735</v>
      </c>
      <c r="AO198" s="59">
        <f t="shared" si="205"/>
        <v>217.01620644087626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78.248561633850684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78.248561633850684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-3.7243808037601404E-13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383.65240271197735</v>
      </c>
      <c r="AO199" s="59">
        <f t="shared" si="205"/>
        <v>217.01620644087626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76.714155067120828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76.714155067120828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-3.7243808037601404E-13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383.65240271197735</v>
      </c>
      <c r="AO200" s="59">
        <f t="shared" si="205"/>
        <v>217.01620644087626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75.209837277268946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75.209837277268946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-3.7243808037601404E-13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383.65240271197735</v>
      </c>
      <c r="AO201" s="59">
        <f t="shared" si="205"/>
        <v>217.01620644087626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73.735018241732817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73.735018241732817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-3.7243808037601404E-13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383.65240271197735</v>
      </c>
      <c r="AO202" s="59">
        <f t="shared" si="205"/>
        <v>217.01620644087626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72.289119507932753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72.289119507932753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-3.7243808037601404E-13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383.65240271197735</v>
      </c>
      <c r="AO203" s="59">
        <f t="shared" si="205"/>
        <v>217.01620644087626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70.871573966391367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70.871573966391367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70" zoomScaleNormal="70" workbookViewId="0">
      <selection activeCell="N37" sqref="N3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20.010000000000002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5048.1984873389038</v>
      </c>
      <c r="G6" s="147">
        <f ca="1">F6*(100%-'Données projet'!$C$24)*(100%-'Données projet'!$C$25)*(100%-'Données projet'!$C$26)*(100%-'Données projet'!$C$27)</f>
        <v>3089.4974742514091</v>
      </c>
      <c r="H6" s="148">
        <f>IF(OR('Données projet'!B9="",'Données projet'!C9="",'Données projet'!C9=0%),0,AVERAGE(Calculateur!$AC$3:$AC$33)*B6)</f>
        <v>142.31556453951055</v>
      </c>
      <c r="I6" s="149">
        <f>H6*(100%-'Données projet'!$C$24)*(100%-'Données projet'!$C$25)*(100%-'Données projet'!$C$26)*(100%-'Données projet'!$C$27)</f>
        <v>87.097125498180461</v>
      </c>
      <c r="J6" s="150">
        <f>IF(OR('Données projet'!B9="",'Données projet'!C9="",'Données projet'!C9=0%),0,SUM(Calculateur!$V$3:$V$33)*VLOOKUP('Données projet'!$B$9,Paramètres!$A$1:$I$89,9,0)*B6)</f>
        <v>1688.2437</v>
      </c>
      <c r="K6" s="151">
        <f>J6*(100%-'Données projet'!$C$24)*(100%-'Données projet'!$C$25)*(100%-'Données projet'!$C$26)*(100%-'Données projet'!$C$27)</f>
        <v>1033.2051444000001</v>
      </c>
      <c r="L6" s="152">
        <f ca="1">G6+I6+K6</f>
        <v>4209.79974414959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Chêne-liège</v>
      </c>
      <c r="B7" s="154">
        <f>'Données projet'!D10</f>
        <v>2.99</v>
      </c>
      <c r="C7" s="147">
        <f ca="1">IF(OR('Données projet'!B10="",'Données projet'!C10="",'Données projet'!C10=0%),0,Calculateur!AN3)</f>
        <v>383.65240271197735</v>
      </c>
      <c r="D7" s="147">
        <f>IF(OR('Données projet'!B10="",'Données projet'!C10="",'Données projet'!C10=0%),0,Calculateur!AO3)</f>
        <v>217.01620644087626</v>
      </c>
      <c r="E7" s="147">
        <f t="shared" ref="E7:E15" ca="1" si="0">MIN(C7,D7)</f>
        <v>217.01620644087626</v>
      </c>
      <c r="F7" s="147">
        <f t="shared" ref="F7:F15" ca="1" si="1">E7*B7</f>
        <v>648.87845725822001</v>
      </c>
      <c r="G7" s="147">
        <f ca="1">F7*(100%-'Données projet'!$C$24)*(100%-'Données projet'!$C$25)*(100%-'Données projet'!$C$26)*(100%-'Données projet'!$C$27)</f>
        <v>397.1136158420307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21.677500000000002</v>
      </c>
      <c r="K7" s="151">
        <f>J7*(100%-'Données projet'!$C$24)*(100%-'Données projet'!$C$25)*(100%-'Données projet'!$C$26)*(100%-'Données projet'!$C$27)</f>
        <v>13.266630000000003</v>
      </c>
      <c r="L7" s="152">
        <f t="shared" ref="L7:L15" ca="1" si="2">G7+I7+K7</f>
        <v>410.38024584203072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5697.0769445971237</v>
      </c>
      <c r="G16" s="166">
        <f t="shared" ca="1" si="3"/>
        <v>3486.61109009344</v>
      </c>
      <c r="H16" s="167">
        <f t="shared" si="3"/>
        <v>142.31556453951055</v>
      </c>
      <c r="I16" s="167">
        <f t="shared" si="3"/>
        <v>87.097125498180461</v>
      </c>
      <c r="J16" s="168">
        <f t="shared" si="3"/>
        <v>1709.9212</v>
      </c>
      <c r="K16" s="168">
        <f t="shared" si="3"/>
        <v>1046.4717744000002</v>
      </c>
      <c r="L16" s="169">
        <f t="shared" ca="1" si="3"/>
        <v>4620.1799899916205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20.010000000000002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2.99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0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n'est pas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35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130</v>
      </c>
      <c r="B65" s="181">
        <f>'Données projet'!D73</f>
        <v>31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140</v>
      </c>
      <c r="B66" s="181">
        <f>'Données projet'!D74</f>
        <v>27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150</v>
      </c>
      <c r="B67" s="181">
        <f>'Données projet'!D75</f>
        <v>292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2024-04-24T08:00:33Z</cp:lastPrinted>
  <dcterms:created xsi:type="dcterms:W3CDTF">2021-02-01T08:22:39Z</dcterms:created>
  <dcterms:modified xsi:type="dcterms:W3CDTF">2024-04-24T13:45:16Z</dcterms:modified>
</cp:coreProperties>
</file>