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astets-Pyrénées\CST\Laluque (40) GUIARD\Dossier à déposer\"/>
    </mc:Choice>
  </mc:AlternateContent>
  <xr:revisionPtr revIDLastSave="0" documentId="13_ncr:1_{BE1645BF-45FF-41F4-BA0F-37F9EF56172B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<sst xmlns="http://schemas.openxmlformats.org/spreadsheetml/2006/main" count="1168" uniqueCount="324">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</sst>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239.90544326410898</c:v>
                </c:pt>
                <c:pt idx="27">
                  <c:v>257.6548036297558</c:v>
                </c:pt>
                <c:pt idx="28">
                  <c:v>275.37652518894964</c:v>
                </c:pt>
                <c:pt idx="29">
                  <c:v>293.0726366827804</c:v>
                </c:pt>
                <c:pt idx="30">
                  <c:v>310.74490180919639</c:v>
                </c:pt>
                <c:pt idx="31">
                  <c:v>326.89289569121826</c:v>
                </c:pt>
                <c:pt idx="32">
                  <c:v>343.02327921316777</c:v>
                </c:pt>
                <c:pt idx="33">
                  <c:v>359.13699693842636</c:v>
                </c:pt>
                <c:pt idx="34">
                  <c:v>375.23490175863373</c:v>
                </c:pt>
                <c:pt idx="35">
                  <c:v>391.31776742377127</c:v>
                </c:pt>
                <c:pt idx="36">
                  <c:v>407.38629890446555</c:v>
                </c:pt>
                <c:pt idx="37">
                  <c:v>423.44114103397595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3" zoomScale="90" zoomScaleNormal="90" workbookViewId="0">
      <selection activeCell="G26" sqref="G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6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6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6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237</v>
      </c>
      <c r="C39" s="63">
        <v>4</v>
      </c>
      <c r="D39" s="63">
        <v>0</v>
      </c>
      <c r="E39" s="54">
        <v>0.4</v>
      </c>
      <c r="F39" s="54">
        <v>0.2</v>
      </c>
      <c r="G39" s="54">
        <v>0.4</v>
      </c>
      <c r="H39" s="54"/>
      <c r="I39" s="52">
        <f t="shared" si="1"/>
        <v>13.8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38</v>
      </c>
      <c r="B40" s="63">
        <v>338</v>
      </c>
      <c r="C40" s="63">
        <v>5</v>
      </c>
      <c r="D40" s="63">
        <v>338</v>
      </c>
      <c r="E40" s="54">
        <v>0.7</v>
      </c>
      <c r="F40" s="54"/>
      <c r="G40" s="54">
        <v>0.3</v>
      </c>
      <c r="H40" s="54"/>
      <c r="I40" s="52">
        <f t="shared" si="1"/>
        <v>12.625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1" sqref="G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157.98488572680344</v>
      </c>
      <c r="T3" s="62">
        <f>IF('Données projet'!E9&gt;30,$R$33-$H$33,LOOKUP('Données projet'!$E$9,$A$3:$A$203,R3:R203)-LOOKUP('Données projet'!$E$9,$A$3:$A$203,$H$3:$H$203))</f>
        <v>269.20989374735825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157.98488572680344</v>
      </c>
      <c r="T4" s="62">
        <f>$T$3</f>
        <v>269.20989374735825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157.98488572680344</v>
      </c>
      <c r="T5" s="62">
        <f t="shared" ref="T5:T68" si="34">$T$3</f>
        <v>269.20989374735825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157.98488572680344</v>
      </c>
      <c r="T6" s="62">
        <f t="shared" si="34"/>
        <v>269.20989374735825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157.98488572680344</v>
      </c>
      <c r="T7" s="62">
        <f t="shared" si="34"/>
        <v>269.20989374735825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157.98488572680344</v>
      </c>
      <c r="T8" s="62">
        <f t="shared" si="34"/>
        <v>269.20989374735825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157.98488572680344</v>
      </c>
      <c r="T9" s="62">
        <f t="shared" si="34"/>
        <v>269.20989374735825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157.98488572680344</v>
      </c>
      <c r="T10" s="62">
        <f t="shared" si="34"/>
        <v>269.20989374735825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157.98488572680344</v>
      </c>
      <c r="T11" s="62">
        <f t="shared" si="34"/>
        <v>269.20989374735825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157.98488572680344</v>
      </c>
      <c r="T12" s="62">
        <f t="shared" si="34"/>
        <v>269.20989374735825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157.98488572680344</v>
      </c>
      <c r="T13" s="62">
        <f t="shared" si="34"/>
        <v>269.20989374735825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157.98488572680344</v>
      </c>
      <c r="T14" s="62">
        <f t="shared" si="34"/>
        <v>269.20989374735825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157.98488572680344</v>
      </c>
      <c r="T15" s="62">
        <f t="shared" si="34"/>
        <v>269.20989374735825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157.98488572680344</v>
      </c>
      <c r="T16" s="62">
        <f t="shared" si="34"/>
        <v>269.20989374735825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157.98488572680344</v>
      </c>
      <c r="T17" s="62">
        <f t="shared" si="34"/>
        <v>269.20989374735825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157.98488572680344</v>
      </c>
      <c r="T18" s="62">
        <f t="shared" si="34"/>
        <v>269.20989374735825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157.98488572680344</v>
      </c>
      <c r="T19" s="62">
        <f t="shared" si="34"/>
        <v>269.20989374735825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157.98488572680344</v>
      </c>
      <c r="T20" s="62">
        <f t="shared" si="34"/>
        <v>269.20989374735825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157.98488572680344</v>
      </c>
      <c r="T21" s="62">
        <f t="shared" si="34"/>
        <v>269.20989374735825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157.98488572680344</v>
      </c>
      <c r="T22" s="62">
        <f t="shared" si="34"/>
        <v>269.20989374735825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157.98488572680344</v>
      </c>
      <c r="T23" s="62">
        <f t="shared" si="34"/>
        <v>269.20989374735825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157.98488572680344</v>
      </c>
      <c r="T24" s="62">
        <f t="shared" si="34"/>
        <v>269.20989374735825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157.98488572680344</v>
      </c>
      <c r="T25" s="62">
        <f t="shared" si="34"/>
        <v>269.20989374735825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157.98488572680344</v>
      </c>
      <c r="T26" s="62">
        <f t="shared" si="34"/>
        <v>269.20989374735825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157.98488572680344</v>
      </c>
      <c r="T27" s="62">
        <f t="shared" si="34"/>
        <v>269.20989374735825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157.98488572680344</v>
      </c>
      <c r="T28" s="62">
        <f t="shared" si="34"/>
        <v>269.20989374735825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13.8</v>
      </c>
      <c r="N29" s="14">
        <f>IF('Données projet'!$A$36&gt;35,N28+M29-V28,IF(A29&lt;'Données projet'!$A$36,$K$205^A29,IF(A29='Données projet'!$A$36,'Données projet'!$B$36,N28+M29-V28)))</f>
        <v>181.8</v>
      </c>
      <c r="O29" s="14">
        <f>N29*VLOOKUP('Données projet'!$B$9,Paramètres!$A$1:$I$89,3,0)*VLOOKUP('Données projet'!$B$9,Paramètres!$A$1:$I$89,5,0)</f>
        <v>108.71640000000002</v>
      </c>
      <c r="P29" s="14">
        <f t="shared" si="33"/>
        <v>29.028352113364011</v>
      </c>
      <c r="Q29" s="22">
        <f t="shared" si="2"/>
        <v>239.90544326410898</v>
      </c>
      <c r="R29" s="62">
        <f t="shared" si="0"/>
        <v>533.23877659744232</v>
      </c>
      <c r="S29" s="62">
        <f ca="1">AVERAGE(OFFSET($R$3,0,0,'Données projet'!$E$9+1,1))-AVERAGE(OFFSET($H$3,0,0,'Données projet'!$E$9+1,1))</f>
        <v>157.98488572680344</v>
      </c>
      <c r="T29" s="62">
        <f t="shared" si="34"/>
        <v>269.20989374735825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13.8</v>
      </c>
      <c r="N30" s="14">
        <f>IF('Données projet'!$A$36&gt;35,N29+M30-V29,IF(A30&lt;'Données projet'!$A$36,$K$205^A30,IF(A30='Données projet'!$A$36,'Données projet'!$B$36,N29+M30-V29)))</f>
        <v>195.60000000000002</v>
      </c>
      <c r="O30" s="14">
        <f>N30*VLOOKUP('Données projet'!$B$9,Paramètres!$A$1:$I$89,3,0)*VLOOKUP('Données projet'!$B$9,Paramètres!$A$1:$I$89,5,0)</f>
        <v>116.96880000000002</v>
      </c>
      <c r="P30" s="14">
        <f t="shared" si="33"/>
        <v>30.966972418998537</v>
      </c>
      <c r="Q30" s="22">
        <f t="shared" si="2"/>
        <v>257.6548036297558</v>
      </c>
      <c r="R30" s="62">
        <f t="shared" si="0"/>
        <v>550.98813696308912</v>
      </c>
      <c r="S30" s="62">
        <f ca="1">AVERAGE(OFFSET($R$3,0,0,'Données projet'!$E$9+1,1))-AVERAGE(OFFSET($H$3,0,0,'Données projet'!$E$9+1,1))</f>
        <v>157.98488572680344</v>
      </c>
      <c r="T30" s="62">
        <f t="shared" si="34"/>
        <v>269.20989374735825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13.8</v>
      </c>
      <c r="N31" s="14">
        <f>IF('Données projet'!$A$36&gt;35,N30+M31-V30,IF(A31&lt;'Données projet'!$A$36,$K$205^A31,IF(A31='Données projet'!$A$36,'Données projet'!$B$36,N30+M31-V30)))</f>
        <v>209.40000000000003</v>
      </c>
      <c r="O31" s="14">
        <f>N31*VLOOKUP('Données projet'!$B$9,Paramètres!$A$1:$I$89,3,0)*VLOOKUP('Données projet'!$B$9,Paramètres!$A$1:$I$89,5,0)</f>
        <v>125.22120000000004</v>
      </c>
      <c r="P31" s="14">
        <f t="shared" si="33"/>
        <v>32.889723553463881</v>
      </c>
      <c r="Q31" s="22">
        <f t="shared" si="2"/>
        <v>275.37652518894964</v>
      </c>
      <c r="R31" s="62">
        <f t="shared" si="0"/>
        <v>568.70985852228296</v>
      </c>
      <c r="S31" s="62">
        <f ca="1">AVERAGE(OFFSET($R$3,0,0,'Données projet'!$E$9+1,1))-AVERAGE(OFFSET($H$3,0,0,'Données projet'!$E$9+1,1))</f>
        <v>157.98488572680344</v>
      </c>
      <c r="T31" s="62">
        <f t="shared" si="34"/>
        <v>269.20989374735825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</v>
      </c>
      <c r="N32" s="14">
        <f>IF('Données projet'!$A$36&gt;35,N31+M32-V31,IF(A32&lt;'Données projet'!$A$36,$K$205^A32,IF(A32='Données projet'!$A$36,'Données projet'!$B$36,N31+M32-V31)))</f>
        <v>223.20000000000005</v>
      </c>
      <c r="O32" s="14">
        <f>N32*VLOOKUP('Données projet'!$B$9,Paramètres!$A$1:$I$89,3,0)*VLOOKUP('Données projet'!$B$9,Paramètres!$A$1:$I$89,5,0)</f>
        <v>133.47360000000003</v>
      </c>
      <c r="P32" s="14">
        <f t="shared" si="33"/>
        <v>34.79777034418013</v>
      </c>
      <c r="Q32" s="22">
        <f t="shared" si="2"/>
        <v>293.0726366827804</v>
      </c>
      <c r="R32" s="62">
        <f t="shared" si="0"/>
        <v>586.40597001611377</v>
      </c>
      <c r="S32" s="62">
        <f ca="1">AVERAGE(OFFSET($R$3,0,0,'Données projet'!$E$9+1,1))-AVERAGE(OFFSET($H$3,0,0,'Données projet'!$E$9+1,1))</f>
        <v>157.98488572680344</v>
      </c>
      <c r="T32" s="62">
        <f t="shared" si="34"/>
        <v>269.20989374735825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237</v>
      </c>
      <c r="L33" s="13">
        <f>VLOOKUP(A33,'Données projet'!$A$35:$I$55,9,0)</f>
        <v>13.8</v>
      </c>
      <c r="M33" s="13">
        <f t="array" ref="M33">INDEX(L:L,MIN(IF(ISNUMBER(L33:L229),ROW(L33:L229),"")))</f>
        <v>13.8</v>
      </c>
      <c r="N33" s="14">
        <f>IF('Données projet'!$A$36&gt;35,N32+M33-V32,IF(A33&lt;'Données projet'!$A$36,$K$205^A33,IF(A33='Données projet'!$A$36,'Données projet'!$B$36,N32+M33-V32)))</f>
        <v>237.00000000000006</v>
      </c>
      <c r="O33" s="14">
        <f>N33*VLOOKUP('Données projet'!$B$9,Paramètres!$A$1:$I$89,3,0)*VLOOKUP('Données projet'!$B$9,Paramètres!$A$1:$I$89,5,0)</f>
        <v>141.72600000000003</v>
      </c>
      <c r="P33" s="14">
        <f t="shared" si="33"/>
        <v>36.692125440686915</v>
      </c>
      <c r="Q33" s="22">
        <f t="shared" si="2"/>
        <v>310.74490180919639</v>
      </c>
      <c r="R33" s="62">
        <f t="shared" si="0"/>
        <v>604.07823514252971</v>
      </c>
      <c r="S33" s="62">
        <f ca="1">AVERAGE(OFFSET($R$3,0,0,'Données projet'!$E$9+1,1))-AVERAGE(OFFSET($H$3,0,0,'Données projet'!$E$9+1,1))</f>
        <v>157.98488572680344</v>
      </c>
      <c r="T33" s="62">
        <f t="shared" si="34"/>
        <v>269.20989374735825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9.0000000000000011E-2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12.625</v>
      </c>
      <c r="N34" s="14">
        <f>IF('Données projet'!$A$36&gt;35,N33+M34-V33,IF(A34&lt;'Données projet'!$A$36,$K$205^A34,IF(A34='Données projet'!$A$36,'Données projet'!$B$36,N33+M34-V33)))</f>
        <v>249.62500000000006</v>
      </c>
      <c r="O34" s="14">
        <f>N34*VLOOKUP('Données projet'!$B$9,Paramètres!$A$1:$I$89,3,0)*VLOOKUP('Données projet'!$B$9,Paramètres!$A$1:$I$89,5,0)</f>
        <v>149.27575000000004</v>
      </c>
      <c r="P34" s="14">
        <f t="shared" si="33"/>
        <v>38.413950875340568</v>
      </c>
      <c r="Q34" s="22">
        <f t="shared" si="2"/>
        <v>326.89289569121826</v>
      </c>
      <c r="R34" s="62">
        <f t="shared" si="0"/>
        <v>620.22622902455157</v>
      </c>
      <c r="S34" s="62">
        <f ca="1">AVERAGE(OFFSET($R$3,0,0,'Données projet'!$E$9+1,1))-AVERAGE(OFFSET($H$3,0,0,'Données projet'!$E$9+1,1))</f>
        <v>157.98488572680344</v>
      </c>
      <c r="T34" s="62">
        <f t="shared" si="34"/>
        <v>269.20989374735825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12.625</v>
      </c>
      <c r="N35" s="14">
        <f>IF('Données projet'!$A$36&gt;35,N34+M35-V34,IF(A35&lt;'Données projet'!$A$36,$K$205^A35,IF(A35='Données projet'!$A$36,'Données projet'!$B$36,N34+M35-V34)))</f>
        <v>262.25000000000006</v>
      </c>
      <c r="O35" s="14">
        <f>N35*VLOOKUP('Données projet'!$B$9,Paramètres!$A$1:$I$89,3,0)*VLOOKUP('Données projet'!$B$9,Paramètres!$A$1:$I$89,5,0)</f>
        <v>156.82550000000006</v>
      </c>
      <c r="P35" s="14">
        <f t="shared" si="33"/>
        <v>40.12566509846944</v>
      </c>
      <c r="Q35" s="22">
        <f t="shared" ref="Q35:Q66" si="53">(O35+P35)*0.475*44/12</f>
        <v>343.02327921316777</v>
      </c>
      <c r="R35" s="62">
        <f t="shared" si="0"/>
        <v>636.35661254650108</v>
      </c>
      <c r="S35" s="62">
        <f ca="1">AVERAGE(OFFSET($R$3,0,0,'Données projet'!$E$9+1,1))-AVERAGE(OFFSET($H$3,0,0,'Données projet'!$E$9+1,1))</f>
        <v>157.98488572680344</v>
      </c>
      <c r="T35" s="62">
        <f t="shared" si="34"/>
        <v>269.20989374735825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12.625</v>
      </c>
      <c r="N36" s="14">
        <f>IF('Données projet'!$A$36&gt;35,N35+M36-V35,IF(A36&lt;'Données projet'!$A$36,$K$205^A36,IF(A36='Données projet'!$A$36,'Données projet'!$B$36,N35+M36-V35)))</f>
        <v>274.87500000000006</v>
      </c>
      <c r="O36" s="14">
        <f>N36*VLOOKUP('Données projet'!$B$9,Paramètres!$A$1:$I$89,3,0)*VLOOKUP('Données projet'!$B$9,Paramètres!$A$1:$I$89,5,0)</f>
        <v>164.37525000000005</v>
      </c>
      <c r="P36" s="14">
        <f t="shared" si="33"/>
        <v>41.827810443115574</v>
      </c>
      <c r="Q36" s="22">
        <f t="shared" si="53"/>
        <v>359.13699693842636</v>
      </c>
      <c r="R36" s="62">
        <f t="shared" si="0"/>
        <v>652.47033027175962</v>
      </c>
      <c r="S36" s="62">
        <f ca="1">AVERAGE(OFFSET($R$3,0,0,'Données projet'!$E$9+1,1))-AVERAGE(OFFSET($H$3,0,0,'Données projet'!$E$9+1,1))</f>
        <v>157.98488572680344</v>
      </c>
      <c r="T36" s="62">
        <f t="shared" si="34"/>
        <v>269.20989374735825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12.625</v>
      </c>
      <c r="N37" s="14">
        <f>IF('Données projet'!$A$36&gt;35,N36+M37-V36,IF(A37&lt;'Données projet'!$A$36,$K$205^A37,IF(A37='Données projet'!$A$36,'Données projet'!$B$36,N36+M37-V36)))</f>
        <v>287.50000000000006</v>
      </c>
      <c r="O37" s="14">
        <f>N37*VLOOKUP('Données projet'!$B$9,Paramètres!$A$1:$I$89,3,0)*VLOOKUP('Données projet'!$B$9,Paramètres!$A$1:$I$89,5,0)</f>
        <v>171.92500000000004</v>
      </c>
      <c r="P37" s="14">
        <f t="shared" si="33"/>
        <v>43.520876607827979</v>
      </c>
      <c r="Q37" s="22">
        <f t="shared" si="53"/>
        <v>375.23490175863373</v>
      </c>
      <c r="R37" s="62">
        <f t="shared" si="0"/>
        <v>668.56823509196704</v>
      </c>
      <c r="S37" s="62">
        <f ca="1">AVERAGE(OFFSET($R$3,0,0,'Données projet'!$E$9+1,1))-AVERAGE(OFFSET($H$3,0,0,'Données projet'!$E$9+1,1))</f>
        <v>157.98488572680344</v>
      </c>
      <c r="T37" s="62">
        <f t="shared" si="34"/>
        <v>269.20989374735825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12.625</v>
      </c>
      <c r="N38" s="14">
        <f>IF('Données projet'!$A$36&gt;35,N37+M38-V37,IF(A38&lt;'Données projet'!$A$36,$K$205^A38,IF(A38='Données projet'!$A$36,'Données projet'!$B$36,N37+M38-V37)))</f>
        <v>300.12500000000006</v>
      </c>
      <c r="O38" s="14">
        <f>N38*VLOOKUP('Données projet'!$B$9,Paramètres!$A$1:$I$89,3,0)*VLOOKUP('Données projet'!$B$9,Paramètres!$A$1:$I$89,5,0)</f>
        <v>179.47475000000006</v>
      </c>
      <c r="P38" s="14">
        <f t="shared" si="33"/>
        <v>45.205307850969106</v>
      </c>
      <c r="Q38" s="22">
        <f t="shared" si="53"/>
        <v>391.31776742377127</v>
      </c>
      <c r="R38" s="62">
        <f t="shared" si="0"/>
        <v>684.65110075710459</v>
      </c>
      <c r="S38" s="62">
        <f ca="1">AVERAGE(OFFSET($R$3,0,0,'Données projet'!$E$9+1,1))-AVERAGE(OFFSET($H$3,0,0,'Données projet'!$E$9+1,1))</f>
        <v>157.98488572680344</v>
      </c>
      <c r="T38" s="62">
        <f t="shared" si="34"/>
        <v>269.20989374735825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12.625</v>
      </c>
      <c r="N39" s="14">
        <f>IF('Données projet'!$A$36&gt;35,N38+M39-V38,IF(A39&lt;'Données projet'!$A$36,$K$205^A39,IF(A39='Données projet'!$A$36,'Données projet'!$B$36,N38+M39-V38)))</f>
        <v>312.75000000000006</v>
      </c>
      <c r="O39" s="14">
        <f>N39*VLOOKUP('Données projet'!$B$9,Paramètres!$A$1:$I$89,3,0)*VLOOKUP('Données projet'!$B$9,Paramètres!$A$1:$I$89,5,0)</f>
        <v>187.02450000000005</v>
      </c>
      <c r="P39" s="14">
        <f t="shared" si="33"/>
        <v>46.881508940362963</v>
      </c>
      <c r="Q39" s="22">
        <f t="shared" si="53"/>
        <v>407.38629890446555</v>
      </c>
      <c r="R39" s="62">
        <f t="shared" si="0"/>
        <v>700.71963223779881</v>
      </c>
      <c r="S39" s="62">
        <f ca="1">AVERAGE(OFFSET($R$3,0,0,'Données projet'!$E$9+1,1))-AVERAGE(OFFSET($H$3,0,0,'Données projet'!$E$9+1,1))</f>
        <v>157.98488572680344</v>
      </c>
      <c r="T39" s="62">
        <f t="shared" si="34"/>
        <v>269.20989374735825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12.625</v>
      </c>
      <c r="N40" s="14">
        <f>IF('Données projet'!$A$36&gt;35,N39+M40-V39,IF(A40&lt;'Données projet'!$A$36,$K$205^A40,IF(A40='Données projet'!$A$36,'Données projet'!$B$36,N39+M40-V39)))</f>
        <v>325.37500000000006</v>
      </c>
      <c r="O40" s="14">
        <f>N40*VLOOKUP('Données projet'!$B$9,Paramètres!$A$1:$I$89,3,0)*VLOOKUP('Données projet'!$B$9,Paramètres!$A$1:$I$89,5,0)</f>
        <v>194.57425000000006</v>
      </c>
      <c r="P40" s="14">
        <f t="shared" si="33"/>
        <v>48.54985011520143</v>
      </c>
      <c r="Q40" s="22">
        <f t="shared" si="53"/>
        <v>423.44114103397595</v>
      </c>
      <c r="R40" s="62">
        <f t="shared" si="0"/>
        <v>716.77447436730927</v>
      </c>
      <c r="S40" s="62">
        <f ca="1">AVERAGE(OFFSET($R$3,0,0,'Données projet'!$E$9+1,1))-AVERAGE(OFFSET($H$3,0,0,'Données projet'!$E$9+1,1))</f>
        <v>157.98488572680344</v>
      </c>
      <c r="T40" s="62">
        <f t="shared" si="34"/>
        <v>269.20989374735825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12.625</v>
      </c>
      <c r="M41" s="13">
        <f t="array" ref="M41">INDEX(L:L,MIN(IF(ISNUMBER(L41:L237),ROW(L41:L237),"")))</f>
        <v>12.625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157.98488572680344</v>
      </c>
      <c r="T41" s="62">
        <f t="shared" si="34"/>
        <v>269.20989374735825</v>
      </c>
      <c r="U41" s="16">
        <f>IF(ISNA(VLOOKUP(A41,'Données projet'!$A$35:$I$55,3,0)),0,VLOOKUP(A41,'Données projet'!$A$35:$I$55,3,0))</f>
        <v>5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157.98488572680344</v>
      </c>
      <c r="T42" s="62">
        <f t="shared" si="34"/>
        <v>269.20989374735825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157.98488572680344</v>
      </c>
      <c r="T43" s="62">
        <f t="shared" si="34"/>
        <v>269.20989374735825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157.98488572680344</v>
      </c>
      <c r="T44" s="62">
        <f t="shared" si="34"/>
        <v>269.20989374735825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157.98488572680344</v>
      </c>
      <c r="T45" s="62">
        <f t="shared" si="34"/>
        <v>269.20989374735825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157.98488572680344</v>
      </c>
      <c r="T46" s="62">
        <f t="shared" si="34"/>
        <v>269.20989374735825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157.98488572680344</v>
      </c>
      <c r="T47" s="62">
        <f t="shared" si="34"/>
        <v>269.20989374735825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157.98488572680344</v>
      </c>
      <c r="T48" s="62">
        <f t="shared" si="34"/>
        <v>269.20989374735825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157.98488572680344</v>
      </c>
      <c r="T49" s="62">
        <f t="shared" si="34"/>
        <v>269.20989374735825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157.98488572680344</v>
      </c>
      <c r="T50" s="62">
        <f t="shared" si="34"/>
        <v>269.20989374735825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157.98488572680344</v>
      </c>
      <c r="T51" s="62">
        <f t="shared" si="34"/>
        <v>269.20989374735825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157.98488572680344</v>
      </c>
      <c r="T52" s="62">
        <f t="shared" si="34"/>
        <v>269.20989374735825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157.98488572680344</v>
      </c>
      <c r="T53" s="62">
        <f t="shared" si="34"/>
        <v>269.20989374735825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157.98488572680344</v>
      </c>
      <c r="T54" s="62">
        <f t="shared" si="34"/>
        <v>269.20989374735825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157.98488572680344</v>
      </c>
      <c r="T55" s="62">
        <f t="shared" si="34"/>
        <v>269.20989374735825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157.98488572680344</v>
      </c>
      <c r="T56" s="62">
        <f t="shared" si="34"/>
        <v>269.20989374735825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157.98488572680344</v>
      </c>
      <c r="T57" s="62">
        <f t="shared" si="34"/>
        <v>269.20989374735825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157.98488572680344</v>
      </c>
      <c r="T58" s="62">
        <f t="shared" si="34"/>
        <v>269.20989374735825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157.98488572680344</v>
      </c>
      <c r="T59" s="62">
        <f t="shared" si="34"/>
        <v>269.20989374735825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157.98488572680344</v>
      </c>
      <c r="T60" s="62">
        <f t="shared" si="34"/>
        <v>269.20989374735825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157.98488572680344</v>
      </c>
      <c r="T61" s="62">
        <f t="shared" si="34"/>
        <v>269.20989374735825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157.98488572680344</v>
      </c>
      <c r="T62" s="62">
        <f t="shared" si="34"/>
        <v>269.20989374735825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157.98488572680344</v>
      </c>
      <c r="T63" s="62">
        <f t="shared" si="34"/>
        <v>269.20989374735825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157.98488572680344</v>
      </c>
      <c r="T64" s="62">
        <f t="shared" si="34"/>
        <v>269.20989374735825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157.98488572680344</v>
      </c>
      <c r="T65" s="62">
        <f t="shared" si="34"/>
        <v>269.20989374735825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157.98488572680344</v>
      </c>
      <c r="T66" s="62">
        <f t="shared" si="34"/>
        <v>269.20989374735825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157.98488572680344</v>
      </c>
      <c r="T67" s="62">
        <f t="shared" si="34"/>
        <v>269.20989374735825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157.98488572680344</v>
      </c>
      <c r="T68" s="62">
        <f t="shared" si="34"/>
        <v>269.20989374735825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157.98488572680344</v>
      </c>
      <c r="T69" s="62">
        <f t="shared" ref="T69:T132" si="88">$T$3</f>
        <v>269.20989374735825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157.98488572680344</v>
      </c>
      <c r="T70" s="62">
        <f t="shared" si="88"/>
        <v>269.20989374735825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157.98488572680344</v>
      </c>
      <c r="T71" s="62">
        <f t="shared" si="88"/>
        <v>269.20989374735825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157.98488572680344</v>
      </c>
      <c r="T72" s="62">
        <f t="shared" si="88"/>
        <v>269.20989374735825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157.98488572680344</v>
      </c>
      <c r="T73" s="62">
        <f t="shared" si="88"/>
        <v>269.20989374735825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157.98488572680344</v>
      </c>
      <c r="T74" s="62">
        <f t="shared" si="88"/>
        <v>269.20989374735825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157.98488572680344</v>
      </c>
      <c r="T75" s="62">
        <f t="shared" si="88"/>
        <v>269.20989374735825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157.98488572680344</v>
      </c>
      <c r="T76" s="62">
        <f t="shared" si="88"/>
        <v>269.20989374735825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157.98488572680344</v>
      </c>
      <c r="T77" s="62">
        <f t="shared" si="88"/>
        <v>269.20989374735825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157.98488572680344</v>
      </c>
      <c r="T78" s="62">
        <f t="shared" si="88"/>
        <v>269.20989374735825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157.98488572680344</v>
      </c>
      <c r="T79" s="62">
        <f t="shared" si="88"/>
        <v>269.20989374735825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157.98488572680344</v>
      </c>
      <c r="T80" s="62">
        <f t="shared" si="88"/>
        <v>269.20989374735825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157.98488572680344</v>
      </c>
      <c r="T81" s="62">
        <f t="shared" si="88"/>
        <v>269.20989374735825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157.98488572680344</v>
      </c>
      <c r="T82" s="62">
        <f t="shared" si="88"/>
        <v>269.20989374735825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157.98488572680344</v>
      </c>
      <c r="T83" s="62">
        <f t="shared" si="88"/>
        <v>269.20989374735825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157.98488572680344</v>
      </c>
      <c r="T84" s="62">
        <f t="shared" si="88"/>
        <v>269.20989374735825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157.98488572680344</v>
      </c>
      <c r="T85" s="62">
        <f t="shared" si="88"/>
        <v>269.20989374735825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157.98488572680344</v>
      </c>
      <c r="T86" s="62">
        <f t="shared" si="88"/>
        <v>269.20989374735825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157.98488572680344</v>
      </c>
      <c r="T87" s="62">
        <f t="shared" si="88"/>
        <v>269.20989374735825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157.98488572680344</v>
      </c>
      <c r="T88" s="62">
        <f t="shared" si="88"/>
        <v>269.20989374735825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157.98488572680344</v>
      </c>
      <c r="T89" s="62">
        <f t="shared" si="88"/>
        <v>269.20989374735825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157.98488572680344</v>
      </c>
      <c r="T90" s="62">
        <f t="shared" si="88"/>
        <v>269.20989374735825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157.98488572680344</v>
      </c>
      <c r="T91" s="62">
        <f t="shared" si="88"/>
        <v>269.20989374735825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157.98488572680344</v>
      </c>
      <c r="T92" s="62">
        <f t="shared" si="88"/>
        <v>269.20989374735825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157.98488572680344</v>
      </c>
      <c r="T93" s="62">
        <f t="shared" si="88"/>
        <v>269.20989374735825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157.98488572680344</v>
      </c>
      <c r="T94" s="62">
        <f t="shared" si="88"/>
        <v>269.20989374735825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157.98488572680344</v>
      </c>
      <c r="T95" s="62">
        <f t="shared" si="88"/>
        <v>269.20989374735825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157.98488572680344</v>
      </c>
      <c r="T96" s="62">
        <f t="shared" si="88"/>
        <v>269.20989374735825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157.98488572680344</v>
      </c>
      <c r="T97" s="62">
        <f t="shared" si="88"/>
        <v>269.20989374735825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157.98488572680344</v>
      </c>
      <c r="T98" s="62">
        <f t="shared" si="88"/>
        <v>269.20989374735825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157.98488572680344</v>
      </c>
      <c r="T99" s="62">
        <f t="shared" si="88"/>
        <v>269.20989374735825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157.98488572680344</v>
      </c>
      <c r="T100" s="62">
        <f t="shared" si="88"/>
        <v>269.20989374735825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157.98488572680344</v>
      </c>
      <c r="T101" s="62">
        <f t="shared" si="88"/>
        <v>269.20989374735825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157.98488572680344</v>
      </c>
      <c r="T102" s="62">
        <f t="shared" si="88"/>
        <v>269.20989374735825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157.98488572680344</v>
      </c>
      <c r="T103" s="62">
        <f t="shared" si="88"/>
        <v>269.20989374735825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157.98488572680344</v>
      </c>
      <c r="T104" s="62">
        <f t="shared" si="88"/>
        <v>269.20989374735825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157.98488572680344</v>
      </c>
      <c r="T105" s="62">
        <f t="shared" si="88"/>
        <v>269.20989374735825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157.98488572680344</v>
      </c>
      <c r="T106" s="62">
        <f t="shared" si="88"/>
        <v>269.20989374735825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157.98488572680344</v>
      </c>
      <c r="T107" s="62">
        <f t="shared" si="88"/>
        <v>269.20989374735825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157.98488572680344</v>
      </c>
      <c r="T108" s="62">
        <f t="shared" si="88"/>
        <v>269.20989374735825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157.98488572680344</v>
      </c>
      <c r="T109" s="62">
        <f t="shared" si="88"/>
        <v>269.20989374735825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157.98488572680344</v>
      </c>
      <c r="T110" s="62">
        <f t="shared" si="88"/>
        <v>269.20989374735825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157.98488572680344</v>
      </c>
      <c r="T111" s="62">
        <f t="shared" si="88"/>
        <v>269.20989374735825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157.98488572680344</v>
      </c>
      <c r="T112" s="62">
        <f t="shared" si="88"/>
        <v>269.20989374735825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157.98488572680344</v>
      </c>
      <c r="T113" s="62">
        <f t="shared" si="88"/>
        <v>269.20989374735825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157.98488572680344</v>
      </c>
      <c r="T114" s="62">
        <f t="shared" si="88"/>
        <v>269.20989374735825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157.98488572680344</v>
      </c>
      <c r="T115" s="62">
        <f t="shared" si="88"/>
        <v>269.20989374735825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157.98488572680344</v>
      </c>
      <c r="T116" s="62">
        <f t="shared" si="88"/>
        <v>269.20989374735825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157.98488572680344</v>
      </c>
      <c r="T117" s="62">
        <f t="shared" si="88"/>
        <v>269.20989374735825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157.98488572680344</v>
      </c>
      <c r="T118" s="62">
        <f t="shared" si="88"/>
        <v>269.20989374735825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157.98488572680344</v>
      </c>
      <c r="T119" s="62">
        <f t="shared" si="88"/>
        <v>269.20989374735825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157.98488572680344</v>
      </c>
      <c r="T120" s="62">
        <f t="shared" si="88"/>
        <v>269.20989374735825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157.98488572680344</v>
      </c>
      <c r="T121" s="62">
        <f t="shared" si="88"/>
        <v>269.20989374735825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157.98488572680344</v>
      </c>
      <c r="T122" s="62">
        <f t="shared" si="88"/>
        <v>269.20989374735825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157.98488572680344</v>
      </c>
      <c r="T123" s="62">
        <f t="shared" si="88"/>
        <v>269.20989374735825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157.98488572680344</v>
      </c>
      <c r="T124" s="62">
        <f t="shared" si="88"/>
        <v>269.20989374735825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157.98488572680344</v>
      </c>
      <c r="T125" s="62">
        <f t="shared" si="88"/>
        <v>269.20989374735825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157.98488572680344</v>
      </c>
      <c r="T126" s="62">
        <f t="shared" si="88"/>
        <v>269.20989374735825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157.98488572680344</v>
      </c>
      <c r="T127" s="62">
        <f t="shared" si="88"/>
        <v>269.20989374735825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157.98488572680344</v>
      </c>
      <c r="T128" s="62">
        <f t="shared" si="88"/>
        <v>269.20989374735825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157.98488572680344</v>
      </c>
      <c r="T129" s="62">
        <f t="shared" si="88"/>
        <v>269.20989374735825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157.98488572680344</v>
      </c>
      <c r="T130" s="62">
        <f t="shared" si="88"/>
        <v>269.20989374735825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157.98488572680344</v>
      </c>
      <c r="T131" s="62">
        <f t="shared" si="88"/>
        <v>269.20989374735825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157.98488572680344</v>
      </c>
      <c r="T132" s="62">
        <f t="shared" si="88"/>
        <v>269.20989374735825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157.98488572680344</v>
      </c>
      <c r="T133" s="62">
        <f t="shared" ref="T133:T196" si="142">$T$3</f>
        <v>269.20989374735825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157.98488572680344</v>
      </c>
      <c r="T134" s="62">
        <f t="shared" si="142"/>
        <v>269.20989374735825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157.98488572680344</v>
      </c>
      <c r="T135" s="62">
        <f t="shared" si="142"/>
        <v>269.20989374735825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157.98488572680344</v>
      </c>
      <c r="T136" s="62">
        <f t="shared" si="142"/>
        <v>269.20989374735825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157.98488572680344</v>
      </c>
      <c r="T137" s="62">
        <f t="shared" si="142"/>
        <v>269.20989374735825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157.98488572680344</v>
      </c>
      <c r="T138" s="62">
        <f t="shared" si="142"/>
        <v>269.20989374735825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157.98488572680344</v>
      </c>
      <c r="T139" s="62">
        <f t="shared" si="142"/>
        <v>269.20989374735825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157.98488572680344</v>
      </c>
      <c r="T140" s="62">
        <f t="shared" si="142"/>
        <v>269.20989374735825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157.98488572680344</v>
      </c>
      <c r="T141" s="62">
        <f t="shared" si="142"/>
        <v>269.20989374735825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157.98488572680344</v>
      </c>
      <c r="T142" s="62">
        <f t="shared" si="142"/>
        <v>269.20989374735825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157.98488572680344</v>
      </c>
      <c r="T143" s="62">
        <f t="shared" si="142"/>
        <v>269.20989374735825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157.98488572680344</v>
      </c>
      <c r="T144" s="62">
        <f t="shared" si="142"/>
        <v>269.20989374735825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157.98488572680344</v>
      </c>
      <c r="T145" s="62">
        <f t="shared" si="142"/>
        <v>269.20989374735825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157.98488572680344</v>
      </c>
      <c r="T146" s="62">
        <f t="shared" si="142"/>
        <v>269.20989374735825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157.98488572680344</v>
      </c>
      <c r="T147" s="62">
        <f t="shared" si="142"/>
        <v>269.20989374735825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157.98488572680344</v>
      </c>
      <c r="T148" s="62">
        <f t="shared" si="142"/>
        <v>269.20989374735825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157.98488572680344</v>
      </c>
      <c r="T149" s="62">
        <f t="shared" si="142"/>
        <v>269.20989374735825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157.98488572680344</v>
      </c>
      <c r="T150" s="62">
        <f t="shared" si="142"/>
        <v>269.20989374735825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157.98488572680344</v>
      </c>
      <c r="T151" s="62">
        <f t="shared" si="142"/>
        <v>269.20989374735825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157.98488572680344</v>
      </c>
      <c r="T152" s="62">
        <f t="shared" si="142"/>
        <v>269.20989374735825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157.98488572680344</v>
      </c>
      <c r="T153" s="62">
        <f t="shared" si="142"/>
        <v>269.20989374735825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157.98488572680344</v>
      </c>
      <c r="T154" s="62">
        <f t="shared" si="142"/>
        <v>269.20989374735825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157.98488572680344</v>
      </c>
      <c r="T155" s="62">
        <f t="shared" si="142"/>
        <v>269.20989374735825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157.98488572680344</v>
      </c>
      <c r="T156" s="62">
        <f t="shared" si="142"/>
        <v>269.20989374735825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157.98488572680344</v>
      </c>
      <c r="T157" s="62">
        <f t="shared" si="142"/>
        <v>269.20989374735825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157.98488572680344</v>
      </c>
      <c r="T158" s="62">
        <f t="shared" si="142"/>
        <v>269.20989374735825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157.98488572680344</v>
      </c>
      <c r="T159" s="62">
        <f t="shared" si="142"/>
        <v>269.20989374735825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157.98488572680344</v>
      </c>
      <c r="T160" s="62">
        <f t="shared" si="142"/>
        <v>269.20989374735825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157.98488572680344</v>
      </c>
      <c r="T161" s="62">
        <f t="shared" si="142"/>
        <v>269.20989374735825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157.98488572680344</v>
      </c>
      <c r="T162" s="62">
        <f t="shared" si="142"/>
        <v>269.20989374735825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157.98488572680344</v>
      </c>
      <c r="T163" s="62">
        <f t="shared" si="142"/>
        <v>269.20989374735825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157.98488572680344</v>
      </c>
      <c r="T164" s="62">
        <f t="shared" si="142"/>
        <v>269.20989374735825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157.98488572680344</v>
      </c>
      <c r="T165" s="62">
        <f t="shared" si="142"/>
        <v>269.20989374735825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157.98488572680344</v>
      </c>
      <c r="T166" s="62">
        <f t="shared" si="142"/>
        <v>269.20989374735825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157.98488572680344</v>
      </c>
      <c r="T167" s="62">
        <f t="shared" si="142"/>
        <v>269.20989374735825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157.98488572680344</v>
      </c>
      <c r="T168" s="62">
        <f t="shared" si="142"/>
        <v>269.20989374735825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157.98488572680344</v>
      </c>
      <c r="T169" s="62">
        <f t="shared" si="142"/>
        <v>269.20989374735825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157.98488572680344</v>
      </c>
      <c r="T170" s="62">
        <f t="shared" si="142"/>
        <v>269.20989374735825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157.98488572680344</v>
      </c>
      <c r="T171" s="62">
        <f t="shared" si="142"/>
        <v>269.20989374735825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157.98488572680344</v>
      </c>
      <c r="T172" s="62">
        <f t="shared" si="142"/>
        <v>269.20989374735825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157.98488572680344</v>
      </c>
      <c r="T173" s="62">
        <f t="shared" si="142"/>
        <v>269.20989374735825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157.98488572680344</v>
      </c>
      <c r="T174" s="62">
        <f t="shared" si="142"/>
        <v>269.20989374735825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157.98488572680344</v>
      </c>
      <c r="T175" s="62">
        <f t="shared" si="142"/>
        <v>269.20989374735825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157.98488572680344</v>
      </c>
      <c r="T176" s="62">
        <f t="shared" si="142"/>
        <v>269.20989374735825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157.98488572680344</v>
      </c>
      <c r="T177" s="62">
        <f t="shared" si="142"/>
        <v>269.20989374735825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157.98488572680344</v>
      </c>
      <c r="T178" s="62">
        <f t="shared" si="142"/>
        <v>269.20989374735825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157.98488572680344</v>
      </c>
      <c r="T179" s="62">
        <f t="shared" si="142"/>
        <v>269.20989374735825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157.98488572680344</v>
      </c>
      <c r="T180" s="62">
        <f t="shared" si="142"/>
        <v>269.20989374735825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157.98488572680344</v>
      </c>
      <c r="T181" s="62">
        <f t="shared" si="142"/>
        <v>269.20989374735825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157.98488572680344</v>
      </c>
      <c r="T182" s="62">
        <f t="shared" si="142"/>
        <v>269.20989374735825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157.98488572680344</v>
      </c>
      <c r="T183" s="62">
        <f t="shared" si="142"/>
        <v>269.20989374735825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157.98488572680344</v>
      </c>
      <c r="T184" s="62">
        <f t="shared" si="142"/>
        <v>269.20989374735825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157.98488572680344</v>
      </c>
      <c r="T185" s="62">
        <f t="shared" si="142"/>
        <v>269.20989374735825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157.98488572680344</v>
      </c>
      <c r="T186" s="62">
        <f t="shared" si="142"/>
        <v>269.20989374735825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157.98488572680344</v>
      </c>
      <c r="T187" s="62">
        <f t="shared" si="142"/>
        <v>269.20989374735825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157.98488572680344</v>
      </c>
      <c r="T188" s="62">
        <f t="shared" si="142"/>
        <v>269.20989374735825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157.98488572680344</v>
      </c>
      <c r="T189" s="62">
        <f t="shared" si="142"/>
        <v>269.20989374735825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157.98488572680344</v>
      </c>
      <c r="T190" s="62">
        <f t="shared" si="142"/>
        <v>269.20989374735825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157.98488572680344</v>
      </c>
      <c r="T191" s="62">
        <f t="shared" si="142"/>
        <v>269.20989374735825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157.98488572680344</v>
      </c>
      <c r="T192" s="62">
        <f t="shared" si="142"/>
        <v>269.20989374735825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157.98488572680344</v>
      </c>
      <c r="T193" s="62">
        <f t="shared" si="142"/>
        <v>269.20989374735825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157.98488572680344</v>
      </c>
      <c r="T194" s="62">
        <f t="shared" si="142"/>
        <v>269.20989374735825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157.98488572680344</v>
      </c>
      <c r="T195" s="62">
        <f t="shared" si="142"/>
        <v>269.20989374735825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157.98488572680344</v>
      </c>
      <c r="T196" s="62">
        <f t="shared" si="142"/>
        <v>269.20989374735825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157.98488572680344</v>
      </c>
      <c r="T197" s="62">
        <f t="shared" ref="T197:T203" si="204">$T$3</f>
        <v>269.20989374735825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157.98488572680344</v>
      </c>
      <c r="T198" s="62">
        <f t="shared" si="204"/>
        <v>269.20989374735825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157.98488572680344</v>
      </c>
      <c r="T199" s="62">
        <f t="shared" si="204"/>
        <v>269.20989374735825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157.98488572680344</v>
      </c>
      <c r="T200" s="62">
        <f t="shared" si="204"/>
        <v>269.20989374735825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157.98488572680344</v>
      </c>
      <c r="T201" s="62">
        <f t="shared" si="204"/>
        <v>269.20989374735825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157.98488572680344</v>
      </c>
      <c r="T202" s="62">
        <f t="shared" si="204"/>
        <v>269.20989374735825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157.98488572680344</v>
      </c>
      <c r="T203" s="62">
        <f t="shared" si="204"/>
        <v>269.20989374735825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8" sqref="L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6</v>
      </c>
      <c r="C6" s="156">
        <f ca="1">IF(OR('Données projet'!B9="",'Données projet'!C9="",'Données projet'!C9=0%),0,Calculateur!S3)</f>
        <v>157.98488572680344</v>
      </c>
      <c r="D6" s="156">
        <f>IF(OR('Données projet'!B9="",'Données projet'!C9="",'Données projet'!C9=0%),0,Calculateur!T3)</f>
        <v>269.20989374735825</v>
      </c>
      <c r="E6" s="156">
        <f ca="1">MIN(C6,D6)</f>
        <v>157.98488572680344</v>
      </c>
      <c r="F6" s="156">
        <f ca="1">E6*B6</f>
        <v>947.90931436082064</v>
      </c>
      <c r="G6" s="156">
        <f ca="1">F6*(100%-'Données projet'!$C$24)*(100%-'Données projet'!$C$25)*(100%-'Données projet'!$C$26)*(100%-'Données projet'!$C$27)</f>
        <v>580.12050038882228</v>
      </c>
      <c r="H6" s="157">
        <f>IF(OR('Données projet'!B9="",'Données projet'!C9="",'Données projet'!C9=0%),0,AVERAGE(Calculateur!$AC$3:$AC$33)*B6)</f>
        <v>49.122298058184477</v>
      </c>
      <c r="I6" s="158">
        <f>H6*(100%-'Données projet'!$C$24)*(100%-'Données projet'!$C$25)*(100%-'Données projet'!$C$26)*(100%-'Données projet'!$C$27)</f>
        <v>30.062846411608906</v>
      </c>
      <c r="J6" s="159">
        <f>IF(OR('Données projet'!B9="",'Données projet'!C9="",'Données projet'!C9=0%),0,SUM(Calculateur!$V$3:$V$33)*VLOOKUP('Données projet'!$B$9,Paramètres!$A$1:$I$89,9,0)*B6)</f>
        <v>385.86</v>
      </c>
      <c r="K6" s="160">
        <f>J6*(100%-'Données projet'!$C$24)*(100%-'Données projet'!$C$25)*(100%-'Données projet'!$C$26)*(100%-'Données projet'!$C$27)</f>
        <v>236.14632</v>
      </c>
      <c r="L6" s="161">
        <f ca="1">G6+I6+K6</f>
        <v>846.32966680043114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947.90931436082064</v>
      </c>
      <c r="G16" s="175">
        <f t="shared" ca="1" si="3"/>
        <v>580.12050038882228</v>
      </c>
      <c r="H16" s="176">
        <f t="shared" si="3"/>
        <v>49.122298058184477</v>
      </c>
      <c r="I16" s="176">
        <f t="shared" si="3"/>
        <v>30.062846411608906</v>
      </c>
      <c r="J16" s="177">
        <f t="shared" si="3"/>
        <v>385.86</v>
      </c>
      <c r="K16" s="177">
        <f t="shared" si="3"/>
        <v>236.14632</v>
      </c>
      <c r="L16" s="178">
        <f t="shared" ca="1" si="3"/>
        <v>846.32966680043114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M40" sqref="M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6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38</v>
      </c>
      <c r="B27" s="193">
        <f>'Données projet'!D40</f>
        <v>338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2024-02-12T14:04:17Z</dcterms:modified>
</cp:coreProperties>
</file>