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LE BEZ (81) - GALINIER Indivision\Dossier à déposer\"/>
    </mc:Choice>
  </mc:AlternateContent>
  <xr:revisionPtr revIDLastSave="0" documentId="13_ncr:1_{92D399A6-FF6D-4867-8069-3B4056B838C5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47" i="2" l="1" a="1"/>
  <c r="BC47" i="2" s="1"/>
  <c r="BC68" i="2" a="1"/>
  <c r="BC68" i="2" s="1"/>
  <c r="BC58" i="2" a="1"/>
  <c r="BC58" i="2" s="1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<sst xmlns="http://schemas.openxmlformats.org/spreadsheetml/2006/main" count="1171" uniqueCount="326">
  <si>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</si>
  <si>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</si>
  <si>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</si>
  <si>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</si>
  <si>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</si>
  <si>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</si>
  <si>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</si>
  <si>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</si>
  <si>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</si>
  <si>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</si>
  <si>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</si>
  <si>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</si>
  <si>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</si>
  <si>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</si>
  <si>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</si>
  <si>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</si>
  <si>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</si>
  <si>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</si>
  <si>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</si>
  <si>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</si>
  <si>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</si>
  <si>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</si>
  <si>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</si>
  <si>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</si>
  <si>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</si>
  <si>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</si>
  <si>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</si>
  <si>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</si>
  <si>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</si>
  <si>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</si>
  <si>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</si>
  <si>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</si>
  <si>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</si>
  <si>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</si>
  <si>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</si>
  <si>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</si>
  <si>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</si>
  <si>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</si>
  <si>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</si>
  <si>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</si>
  <si>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</si>
  <si>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</si>
  <si>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</si>
  <si>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</si>
  <si>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</si>
  <si>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</si>
  <si>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</si>
  <si>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</si>
  <si>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</si>
  <si>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</si>
  <si>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</si>
  <si>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</si>
  <si>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</si>
  <si>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</si>
  <si>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</si>
  <si>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</si>
  <si>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</si>
  <si>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</si>
  <si>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</si>
  <si>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</si>
  <si>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</si>
  <si>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</si>
  <si>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</si>
  <si>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</si>
  <si>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</si>
  <si>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</si>
  <si>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</si>
  <si>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</si>
  <si>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</si>
  <si>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</si>
  <si>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</si>
  <si>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</si>
  <si>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</si>
  <si>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</si>
  <si>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</si>
  <si>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</si>
  <si>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</si>
  <si>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</si>
  <si>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</si>
  <si>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</si>
  <si>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</si>
  <si>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</si>
  <si>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</si>
  <si>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</si>
  <si>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</si>
  <si>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</si>
  <si>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</si>
  <si>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</si>
  <si>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</si>
  <si>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</si>
  <si>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</si>
  <si>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</si>
  <si>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</si>
  <si>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</si>
  <si>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</si>
  <si>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</si>
  <si>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</si>
  <si>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</si>
  <si>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</si>
  <si>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</si>
  <si>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</si>
  <si>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</si>
  <si>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</si>
  <si>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</si>
  <si>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</si>
  <si>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</si>
  <si>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</si>
  <si>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</si>
  <si>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</si>
  <si>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</si>
  <si>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</si>
  <si>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</si>
  <si>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</si>
  <si>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</si>
  <si>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</si>
  <si>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</si>
  <si>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</si>
  <si>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</si>
  <si>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</si>
  <si>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</si>
  <si>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</si>
  <si>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</si>
  <si>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</si>
  <si>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</si>
  <si>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</si>
  <si>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</si>
  <si>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</si>
  <si>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</si>
  <si>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</si>
  <si>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</si>
  <si>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</si>
  <si>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</si>
  <si>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</si>
  <si>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</si>
  <si>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</si>
  <si>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</si>
  <si>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</si>
  <si>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</si>
  <si>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</si>
  <si>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</si>
  <si>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</si>
  <si>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</si>
  <si>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</si>
  <si>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</si>
  <si>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</si>
  <si>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</si>
  <si>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</si>
  <si>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</si>
  <si>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</si>
  <si>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</si>
  <si>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</si>
  <si>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</si>
  <si>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</si>
  <si>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</si>
  <si>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</si>
  <si>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</si>
  <si>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</si>
  <si>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</si>
  <si>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</si>
  <si>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</si>
  <si>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</si>
  <si>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</si>
  <si>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</si>
  <si>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</si>
  <si>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</si>
  <si>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</si>
  <si>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</si>
  <si>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</si>
  <si>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</si>
  <si>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</si>
  <si>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</si>
  <si>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</si>
  <si>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</si>
  <si>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</si>
  <si>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</si>
  <si>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</si>
  <si>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</si>
  <si>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</si>
  <si>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</si>
  <si>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</si>
  <si>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</si>
  <si>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</si>
  <si>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</si>
  <si>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</si>
  <si>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</si>
  <si>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</si>
  <si>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</si>
  <si>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</si>
  <si>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</si>
  <si>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</si>
  <si>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</si>
  <si>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</si>
  <si>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</si>
  <si>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</si>
  <si>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</si>
  <si>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</si>
  <si>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</si>
  <si>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</si>
  <si>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</si>
  <si>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</si>
  <si>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</si>
  <si>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</si>
  <si>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</si>
  <si>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</si>
  <si>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</si>
  <si>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</si>
  <si>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</si>
  <si>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</si>
  <si>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</si>
  <si>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</si>
  <si>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</si>
  <si>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</si>
  <si>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</si>
  <si>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</si>
  <si>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</si>
  <si>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</si>
  <si>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</si>
  <si>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</si>
  <si>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</si>
  <si>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</si>
  <si>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</si>
  <si>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</si>
  <si>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</si>
  <si>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</si>
  <si>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</si>
  <si>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</si>
  <si>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</si>
  <si>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</si>
  <si>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</si>
  <si>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</si>
  <si>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</si>
  <si>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</si>
  <si>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</si>
  <si>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</si>
  <si>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</si>
  <si>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</si>
  <si>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</si>
  <si>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</si>
  <si>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</si>
  <si>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</si>
  <si>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</si>
  <si>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</si>
  <si>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</si>
  <si>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</si>
  <si>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</si>
  <si>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</si>
  <si>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</si>
  <si>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</si>
  <si>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</si>
  <si>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</si>
  <si>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</si>
  <si>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</si>
  <si>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</si>
  <si>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</si>
  <si>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</si>
  <si>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</si>
  <si>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</si>
  <si>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</si>
  <si>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</si>
  <si>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</si>
  <si>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</si>
  <si>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</si>
  <si>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</si>
  <si>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</si>
  <si>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</si>
  <si>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</si>
  <si>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</si>
  <si>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</si>
  <si>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</si>
  <si>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</si>
  <si>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</si>
  <si>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</si>
  <si>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</si>
  <si>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</si>
  <si>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</si>
  <si>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</si>
  <si>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</si>
  <si>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</si>
  <si>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</si>
  <si>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</si>
  <si>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</si>
  <si>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</si>
  <si>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</si>
  <si>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</si>
  <si>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</si>
  <si>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</si>
  <si>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</si>
  <si>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</si>
  <si>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</si>
  <si>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</si>
  <si>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</si>
  <si>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</si>
  <si>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</si>
  <si>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</si>
  <si>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</si>
  <si>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</si>
  <si>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</si>
  <si>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</si>
  <si>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</si>
  <si>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</si>
  <si>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</si>
  <si>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</si>
  <si>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</si>
  <si>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</si>
  <si>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</si>
  <si>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</si>
  <si>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</si>
  <si>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</si>
  <si>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</si>
  <si>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</si>
  <si>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</si>
  <si>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</si>
  <si>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</si>
  <si>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</si>
  <si>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</si>
  <si>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</si>
  <si>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</si>
  <si>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</si>
  <si>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</si>
  <si>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</si>
  <si>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</si>
  <si>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</si>
  <si>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</si>
  <si>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</si>
  <si>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</si>
  <si>
    <t>cèdre de l'atlas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</si>
</sst>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230.78777111964931</c:v>
                </c:pt>
                <c:pt idx="22">
                  <c:v>260.10863290775887</c:v>
                </c:pt>
                <c:pt idx="23">
                  <c:v>289.35480857103522</c:v>
                </c:pt>
                <c:pt idx="24">
                  <c:v>318.53490425391578</c:v>
                </c:pt>
                <c:pt idx="25">
                  <c:v>347.65581965898065</c:v>
                </c:pt>
                <c:pt idx="26">
                  <c:v>278.11452603753787</c:v>
                </c:pt>
                <c:pt idx="27">
                  <c:v>305.82302433005219</c:v>
                </c:pt>
                <c:pt idx="28">
                  <c:v>333.47571872180367</c:v>
                </c:pt>
                <c:pt idx="29">
                  <c:v>361.07788328212001</c:v>
                </c:pt>
                <c:pt idx="30">
                  <c:v>388.63392005694885</c:v>
                </c:pt>
                <c:pt idx="31">
                  <c:v>318.90861058050916</c:v>
                </c:pt>
                <c:pt idx="32">
                  <c:v>344.29854381894557</c:v>
                </c:pt>
                <c:pt idx="33">
                  <c:v>369.64735159591186</c:v>
                </c:pt>
                <c:pt idx="34">
                  <c:v>394.95824817710309</c:v>
                </c:pt>
                <c:pt idx="35">
                  <c:v>420.23400244347675</c:v>
                </c:pt>
                <c:pt idx="36">
                  <c:v>351.75819111537254</c:v>
                </c:pt>
                <c:pt idx="37">
                  <c:v>374.48903994418214</c:v>
                </c:pt>
                <c:pt idx="38">
                  <c:v>397.18983794003793</c:v>
                </c:pt>
                <c:pt idx="39">
                  <c:v>419.86254283875792</c:v>
                </c:pt>
                <c:pt idx="40">
                  <c:v>442.50888381337427</c:v>
                </c:pt>
                <c:pt idx="41">
                  <c:v>379.70164117358576</c:v>
                </c:pt>
                <c:pt idx="42">
                  <c:v>400.53671385047045</c:v>
                </c:pt>
                <c:pt idx="43">
                  <c:v>421.34833884363485</c:v>
                </c:pt>
                <c:pt idx="44">
                  <c:v>442.1378364455864</c:v>
                </c:pt>
                <c:pt idx="45">
                  <c:v>462.90639273248456</c:v>
                </c:pt>
                <c:pt idx="46">
                  <c:v>404.9982744755884</c:v>
                </c:pt>
                <c:pt idx="47">
                  <c:v>423.20542522399978</c:v>
                </c:pt>
                <c:pt idx="48">
                  <c:v>441.39572167958931</c:v>
                </c:pt>
                <c:pt idx="49">
                  <c:v>459.56995582844655</c:v>
                </c:pt>
                <c:pt idx="50">
                  <c:v>477.72885193803205</c:v>
                </c:pt>
                <c:pt idx="51">
                  <c:v>425.06233617824205</c:v>
                </c:pt>
                <c:pt idx="52">
                  <c:v>441.02465426855321</c:v>
                </c:pt>
                <c:pt idx="53">
                  <c:v>456.97459194094722</c:v>
                </c:pt>
                <c:pt idx="54">
                  <c:v>472.9126420088009</c:v>
                </c:pt>
                <c:pt idx="55">
                  <c:v>488.83926137072308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5" zoomScale="90" zoomScaleNormal="90" workbookViewId="0">
      <selection activeCell="G27" sqref="G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1.25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0.4</v>
      </c>
      <c r="D9" s="36">
        <f t="shared" ref="D9:D18" si="0">C9*$C$5</f>
        <v>0.5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325</v>
      </c>
      <c r="C10" s="35">
        <v>0.4</v>
      </c>
      <c r="D10" s="36">
        <f t="shared" si="0"/>
        <v>0.5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0.2</v>
      </c>
      <c r="D11" s="36">
        <f t="shared" si="0"/>
        <v>0.25</v>
      </c>
      <c r="E11" s="37">
        <v>55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1.25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>
        <v>0.5</v>
      </c>
      <c r="F39" s="54"/>
      <c r="G39" s="54">
        <v>0.5</v>
      </c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158</v>
      </c>
      <c r="C62" s="63">
        <v>1</v>
      </c>
      <c r="D62" s="63">
        <v>0</v>
      </c>
      <c r="E62" s="54">
        <v>0.4</v>
      </c>
      <c r="F62" s="54">
        <v>0.45</v>
      </c>
      <c r="G62" s="54">
        <v>0.15</v>
      </c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250</v>
      </c>
      <c r="C63" s="63">
        <v>2</v>
      </c>
      <c r="D63" s="63">
        <v>0</v>
      </c>
      <c r="E63" s="54">
        <v>0.7</v>
      </c>
      <c r="F63" s="54">
        <v>0.15</v>
      </c>
      <c r="G63" s="54">
        <v>0.15</v>
      </c>
      <c r="H63" s="54"/>
      <c r="I63" s="52">
        <f>IF(A63&lt;&gt;0,(B63-(B62-D62))/(A63-A62),"")</f>
        <v>9.1999999999999993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350</v>
      </c>
      <c r="C64" s="63">
        <v>3</v>
      </c>
      <c r="D64" s="63">
        <v>88</v>
      </c>
      <c r="E64" s="54"/>
      <c r="F64" s="54"/>
      <c r="G64" s="54"/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377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512</v>
      </c>
      <c r="C66" s="63">
        <v>5</v>
      </c>
      <c r="D66" s="63">
        <v>102</v>
      </c>
      <c r="E66" s="54"/>
      <c r="F66" s="54"/>
      <c r="G66" s="54"/>
      <c r="H66" s="54"/>
      <c r="I66" s="52">
        <f t="shared" ref="I66:I81" si="2">IF(A66&lt;&gt;0,(B66-(B65-D65))/(A66-A65),"")</f>
        <v>13.5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565</v>
      </c>
      <c r="C67" s="63">
        <v>6</v>
      </c>
      <c r="D67" s="63">
        <v>113</v>
      </c>
      <c r="E67" s="54"/>
      <c r="F67" s="54"/>
      <c r="G67" s="54"/>
      <c r="H67" s="54"/>
      <c r="I67" s="52">
        <f t="shared" si="2"/>
        <v>15.5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622</v>
      </c>
      <c r="C68" s="63">
        <v>7</v>
      </c>
      <c r="D68" s="63">
        <v>124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673</v>
      </c>
      <c r="C69" s="53">
        <v>8</v>
      </c>
      <c r="D69" s="53">
        <v>135</v>
      </c>
      <c r="E69" s="54"/>
      <c r="F69" s="54"/>
      <c r="G69" s="54"/>
      <c r="H69" s="54"/>
      <c r="I69" s="52">
        <f t="shared" si="2"/>
        <v>17.5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723</v>
      </c>
      <c r="C70" s="53">
        <v>9</v>
      </c>
      <c r="D70" s="53">
        <v>723</v>
      </c>
      <c r="E70" s="54"/>
      <c r="F70" s="54"/>
      <c r="G70" s="54"/>
      <c r="H70" s="54"/>
      <c r="I70" s="52">
        <f t="shared" si="2"/>
        <v>18.5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107</v>
      </c>
      <c r="C88" s="63">
        <v>1</v>
      </c>
      <c r="D88" s="63">
        <v>34</v>
      </c>
      <c r="E88" s="54"/>
      <c r="F88" s="54"/>
      <c r="G88" s="54"/>
      <c r="H88" s="93">
        <v>1</v>
      </c>
      <c r="I88" s="56">
        <f>IFERROR(B88/A88,"")</f>
        <v>7.1333333333333337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154</v>
      </c>
      <c r="C89" s="63">
        <v>2</v>
      </c>
      <c r="D89" s="63">
        <v>50</v>
      </c>
      <c r="E89" s="54"/>
      <c r="F89" s="54"/>
      <c r="G89" s="54"/>
      <c r="H89" s="93">
        <v>1</v>
      </c>
      <c r="I89" s="56">
        <f t="shared" ref="I89:I107" si="3">IF(A89&lt;&gt;0,(B89-(B88-D88))/(A89-A88),"")</f>
        <v>16.2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182</v>
      </c>
      <c r="C90" s="63">
        <v>3</v>
      </c>
      <c r="D90" s="63">
        <v>52</v>
      </c>
      <c r="E90" s="93"/>
      <c r="F90" s="93"/>
      <c r="G90" s="93"/>
      <c r="H90" s="93">
        <v>1</v>
      </c>
      <c r="I90" s="56">
        <f t="shared" si="3"/>
        <v>15.6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204</v>
      </c>
      <c r="C91" s="63">
        <v>4</v>
      </c>
      <c r="D91" s="63">
        <v>51</v>
      </c>
      <c r="E91" s="93"/>
      <c r="F91" s="93"/>
      <c r="G91" s="93"/>
      <c r="H91" s="93">
        <v>1</v>
      </c>
      <c r="I91" s="56">
        <f t="shared" si="3"/>
        <v>14.8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221</v>
      </c>
      <c r="C92" s="63">
        <v>5</v>
      </c>
      <c r="D92" s="63">
        <v>49</v>
      </c>
      <c r="E92" s="93"/>
      <c r="F92" s="93"/>
      <c r="G92" s="93"/>
      <c r="H92" s="93"/>
      <c r="I92" s="56">
        <f t="shared" si="3"/>
        <v>13.6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v>233</v>
      </c>
      <c r="C93" s="63">
        <v>6</v>
      </c>
      <c r="D93" s="63">
        <v>45</v>
      </c>
      <c r="E93" s="93"/>
      <c r="F93" s="93"/>
      <c r="G93" s="93"/>
      <c r="H93" s="93"/>
      <c r="I93" s="56">
        <f t="shared" si="3"/>
        <v>12.2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v>244</v>
      </c>
      <c r="C94" s="63">
        <v>7</v>
      </c>
      <c r="D94" s="63">
        <v>41</v>
      </c>
      <c r="E94" s="93"/>
      <c r="F94" s="93"/>
      <c r="G94" s="93"/>
      <c r="H94" s="93"/>
      <c r="I94" s="56">
        <f t="shared" si="3"/>
        <v>11.2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50</v>
      </c>
      <c r="B95" s="63">
        <v>252</v>
      </c>
      <c r="C95" s="63">
        <v>8</v>
      </c>
      <c r="D95" s="63">
        <v>37</v>
      </c>
      <c r="E95" s="93"/>
      <c r="F95" s="93"/>
      <c r="G95" s="93"/>
      <c r="H95" s="93"/>
      <c r="I95" s="56">
        <f t="shared" si="3"/>
        <v>9.8000000000000007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v>258</v>
      </c>
      <c r="C96" s="63">
        <v>9</v>
      </c>
      <c r="D96" s="63">
        <v>258</v>
      </c>
      <c r="E96" s="93"/>
      <c r="F96" s="93"/>
      <c r="G96" s="93"/>
      <c r="H96" s="93"/>
      <c r="I96" s="56">
        <f t="shared" si="3"/>
        <v>8.6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rouge d'Amérique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156.11420010556668</v>
      </c>
      <c r="T3" s="62">
        <f>IF('Données projet'!E9&gt;30,$R$33-$H$33,LOOKUP('Données projet'!$E$9,$A$3:$A$203,R3:R203)-LOOKUP('Données projet'!$E$9,$A$3:$A$203,$H$3:$H$203))</f>
        <v>318.01952986326501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310.95287409903602</v>
      </c>
      <c r="AO3" s="62">
        <f>IF('Données projet'!E10&gt;30,$AM$33-$H$33,LOOKUP('Données projet'!$E$10,$A$3:$A$203,AM3:AM203)-LOOKUP('Données projet'!$E$10,$A$3:$A$203,$H$3:$H$203))</f>
        <v>224.10083380795163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246.08369706662529</v>
      </c>
      <c r="BJ3" s="62">
        <f>IF('Données projet'!E11&gt;30,$BH$33-$H$33,LOOKUP('Données projet'!$E$11,$A$3:$A$203,BH3:BH203)-LOOKUP('Données projet'!$E$11,$A$3:$A$203,$H$3:$H$203))</f>
        <v>355.01289872019072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156.11420010556668</v>
      </c>
      <c r="T4" s="62">
        <f>$T$3</f>
        <v>318.01952986326501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294.89641891074018</v>
      </c>
      <c r="AN4" s="62">
        <f ca="1">AVERAGE(OFFSET($AM$3,0,0,'Données projet'!$E$10+1,1))-AVERAGE(OFFSET($H$3,0,0,'Données projet'!$E$10+1,1))</f>
        <v>310.95287409903602</v>
      </c>
      <c r="AO4" s="62">
        <f>$AO$3</f>
        <v>224.10083380795163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7.1333333333333337</v>
      </c>
      <c r="BD4" s="13">
        <f>IF('Données projet'!$A$88&gt;35,BD3+BC4-BL3,IF(A4&lt;'Données projet'!$A$88,$BA$205^A4,IF(A4='Données projet'!$A$88,'Données projet'!$B$88,BD3+BC4-BL3)))</f>
        <v>1.3655017210306359</v>
      </c>
      <c r="BE4" s="14">
        <f>BD4*VLOOKUP('Données projet'!$B$11,Paramètres!$A$1:$I$89,3,0)*VLOOKUP('Données projet'!$B$11,Paramètres!$A$1:$I$89,5,0)</f>
        <v>1.1929023034923638</v>
      </c>
      <c r="BF4" s="14">
        <f>EXP(-1.0587+0.8836*LN(BE4)+0.284)</f>
        <v>0.53856749022761552</v>
      </c>
      <c r="BG4" s="22">
        <f t="shared" ref="BG4:BG67" si="7">(BE4+BF4)*0.475*44/12</f>
        <v>3.015643224062297</v>
      </c>
      <c r="BH4" s="62">
        <f t="shared" ref="BH4:BH67" si="8">BG4+(AY4+AZ4)*44/12</f>
        <v>296.34897655739559</v>
      </c>
      <c r="BI4" s="62">
        <f ca="1">AVERAGE(OFFSET($BH$3,0,0,'Données projet'!$E$11+1,1))-AVERAGE(OFFSET($H$3,0,0,'Données projet'!$E$11+1,1))</f>
        <v>246.08369706662529</v>
      </c>
      <c r="BJ4" s="62">
        <f>$BJ$3</f>
        <v>355.01289872019072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156.11420010556668</v>
      </c>
      <c r="T5" s="62">
        <f t="shared" ref="T5:T68" si="34">$T$3</f>
        <v>318.01952986326501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295.32747390874374</v>
      </c>
      <c r="AN5" s="62">
        <f ca="1">AVERAGE(OFFSET($AM$3,0,0,'Données projet'!$E$10+1,1))-AVERAGE(OFFSET($H$3,0,0,'Données projet'!$E$10+1,1))</f>
        <v>310.95287409903602</v>
      </c>
      <c r="AO5" s="62">
        <f t="shared" ref="AO5:AO68" si="36">$AO$3</f>
        <v>224.10083380795163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7.1333333333333337</v>
      </c>
      <c r="BD5" s="13">
        <f>IF('Données projet'!$A$88&gt;35,BD4+BC5-BL4,IF(A5&lt;'Données projet'!$A$88,$BA$205^A5,IF(A5='Données projet'!$A$88,'Données projet'!$B$88,BD4+BC5-BL4)))</f>
        <v>1.8645949501376287</v>
      </c>
      <c r="BE5" s="14">
        <f>BD5*VLOOKUP('Données projet'!$B$11,Paramètres!$A$1:$I$89,3,0)*VLOOKUP('Données projet'!$B$11,Paramètres!$A$1:$I$89,5,0)</f>
        <v>1.6289101484402326</v>
      </c>
      <c r="BF5" s="14">
        <f t="shared" ref="BF5:BF68" si="37">EXP(-1.0587+0.8836*LN(BE5)+0.284)</f>
        <v>0.70922554238821334</v>
      </c>
      <c r="BG5" s="22">
        <f t="shared" si="7"/>
        <v>4.0722529948595438</v>
      </c>
      <c r="BH5" s="62">
        <f t="shared" si="8"/>
        <v>297.40558632819284</v>
      </c>
      <c r="BI5" s="62">
        <f ca="1">AVERAGE(OFFSET($BH$3,0,0,'Données projet'!$E$11+1,1))-AVERAGE(OFFSET($H$3,0,0,'Données projet'!$E$11+1,1))</f>
        <v>246.08369706662529</v>
      </c>
      <c r="BJ5" s="62">
        <f t="shared" ref="BJ5:BJ68" si="38">$BJ$3</f>
        <v>355.01289872019072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156.11420010556668</v>
      </c>
      <c r="T6" s="62">
        <f t="shared" si="34"/>
        <v>318.01952986326501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295.8778838402435</v>
      </c>
      <c r="AN6" s="62">
        <f ca="1">AVERAGE(OFFSET($AM$3,0,0,'Données projet'!$E$10+1,1))-AVERAGE(OFFSET($H$3,0,0,'Données projet'!$E$10+1,1))</f>
        <v>310.95287409903602</v>
      </c>
      <c r="AO6" s="62">
        <f t="shared" si="36"/>
        <v>224.10083380795163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7.1333333333333337</v>
      </c>
      <c r="BD6" s="13">
        <f>IF('Données projet'!$A$88&gt;35,BD5+BC6-BL5,IF(A6&lt;'Données projet'!$A$88,$BA$205^A6,IF(A6='Données projet'!$A$88,'Données projet'!$B$88,BD5+BC6-BL5)))</f>
        <v>2.5461076134379645</v>
      </c>
      <c r="BE6" s="14">
        <f>BD6*VLOOKUP('Données projet'!$B$11,Paramètres!$A$1:$I$89,3,0)*VLOOKUP('Données projet'!$B$11,Paramètres!$A$1:$I$89,5,0)</f>
        <v>2.2242796110994063</v>
      </c>
      <c r="BF6" s="14">
        <f t="shared" si="37"/>
        <v>0.93396069963909534</v>
      </c>
      <c r="BG6" s="22">
        <f t="shared" si="7"/>
        <v>5.5006018745362235</v>
      </c>
      <c r="BH6" s="62">
        <f t="shared" si="8"/>
        <v>298.83393520786956</v>
      </c>
      <c r="BI6" s="62">
        <f ca="1">AVERAGE(OFFSET($BH$3,0,0,'Données projet'!$E$11+1,1))-AVERAGE(OFFSET($H$3,0,0,'Données projet'!$E$11+1,1))</f>
        <v>246.08369706662529</v>
      </c>
      <c r="BJ6" s="62">
        <f t="shared" si="38"/>
        <v>355.01289872019072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156.11420010556668</v>
      </c>
      <c r="T7" s="62">
        <f t="shared" si="34"/>
        <v>318.01952986326501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296.58082314457886</v>
      </c>
      <c r="AN7" s="62">
        <f ca="1">AVERAGE(OFFSET($AM$3,0,0,'Données projet'!$E$10+1,1))-AVERAGE(OFFSET($H$3,0,0,'Données projet'!$E$10+1,1))</f>
        <v>310.95287409903602</v>
      </c>
      <c r="AO7" s="62">
        <f t="shared" si="36"/>
        <v>224.10083380795163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7.1333333333333337</v>
      </c>
      <c r="BD7" s="13">
        <f>IF('Données projet'!$A$88&gt;35,BD6+BC7-BL6,IF(A7&lt;'Données projet'!$A$88,$BA$205^A7,IF(A7='Données projet'!$A$88,'Données projet'!$B$88,BD6+BC7-BL6)))</f>
        <v>3.4767143280787458</v>
      </c>
      <c r="BE7" s="14">
        <f>BD7*VLOOKUP('Données projet'!$B$11,Paramètres!$A$1:$I$89,3,0)*VLOOKUP('Données projet'!$B$11,Paramètres!$A$1:$I$89,5,0)</f>
        <v>3.0372576370095925</v>
      </c>
      <c r="BF7" s="14">
        <f t="shared" si="37"/>
        <v>1.2299085923119242</v>
      </c>
      <c r="BG7" s="22">
        <f t="shared" si="7"/>
        <v>7.4319811827349751</v>
      </c>
      <c r="BH7" s="62">
        <f t="shared" si="8"/>
        <v>300.76531451606832</v>
      </c>
      <c r="BI7" s="62">
        <f ca="1">AVERAGE(OFFSET($BH$3,0,0,'Données projet'!$E$11+1,1))-AVERAGE(OFFSET($H$3,0,0,'Données projet'!$E$11+1,1))</f>
        <v>246.08369706662529</v>
      </c>
      <c r="BJ7" s="62">
        <f t="shared" si="38"/>
        <v>355.01289872019072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156.11420010556668</v>
      </c>
      <c r="T8" s="62">
        <f t="shared" si="34"/>
        <v>318.01952986326501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297.47871993550461</v>
      </c>
      <c r="AN8" s="62">
        <f ca="1">AVERAGE(OFFSET($AM$3,0,0,'Données projet'!$E$10+1,1))-AVERAGE(OFFSET($H$3,0,0,'Données projet'!$E$10+1,1))</f>
        <v>310.95287409903602</v>
      </c>
      <c r="AO8" s="62">
        <f t="shared" si="36"/>
        <v>224.10083380795163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7.1333333333333337</v>
      </c>
      <c r="BD8" s="13">
        <f>IF('Données projet'!$A$88&gt;35,BD7+BC8-BL7,IF(A8&lt;'Données projet'!$A$88,$BA$205^A8,IF(A8='Données projet'!$A$88,'Données projet'!$B$88,BD7+BC8-BL7)))</f>
        <v>4.7474593985233984</v>
      </c>
      <c r="BE8" s="14">
        <f>BD8*VLOOKUP('Données projet'!$B$11,Paramètres!$A$1:$I$89,3,0)*VLOOKUP('Données projet'!$B$11,Paramètres!$A$1:$I$89,5,0)</f>
        <v>4.1473805305500413</v>
      </c>
      <c r="BF8" s="14">
        <f t="shared" si="37"/>
        <v>1.6196346870133109</v>
      </c>
      <c r="BG8" s="22">
        <f t="shared" si="7"/>
        <v>10.044218170589504</v>
      </c>
      <c r="BH8" s="62">
        <f t="shared" si="8"/>
        <v>303.3775515039228</v>
      </c>
      <c r="BI8" s="62">
        <f ca="1">AVERAGE(OFFSET($BH$3,0,0,'Données projet'!$E$11+1,1))-AVERAGE(OFFSET($H$3,0,0,'Données projet'!$E$11+1,1))</f>
        <v>246.08369706662529</v>
      </c>
      <c r="BJ8" s="62">
        <f t="shared" si="38"/>
        <v>355.01289872019072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156.11420010556668</v>
      </c>
      <c r="T9" s="62">
        <f t="shared" si="34"/>
        <v>318.01952986326501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298.62584576955311</v>
      </c>
      <c r="AN9" s="62">
        <f ca="1">AVERAGE(OFFSET($AM$3,0,0,'Données projet'!$E$10+1,1))-AVERAGE(OFFSET($H$3,0,0,'Données projet'!$E$10+1,1))</f>
        <v>310.95287409903602</v>
      </c>
      <c r="AO9" s="62">
        <f t="shared" si="36"/>
        <v>224.10083380795163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7.1333333333333337</v>
      </c>
      <c r="BD9" s="13">
        <f>IF('Données projet'!$A$88&gt;35,BD8+BC9-BL8,IF(A9&lt;'Données projet'!$A$88,$BA$205^A9,IF(A9='Données projet'!$A$88,'Données projet'!$B$88,BD8+BC9-BL8)))</f>
        <v>6.4826639792067677</v>
      </c>
      <c r="BE9" s="14">
        <f>BD9*VLOOKUP('Données projet'!$B$11,Paramètres!$A$1:$I$89,3,0)*VLOOKUP('Données projet'!$B$11,Paramètres!$A$1:$I$89,5,0)</f>
        <v>5.6632552522350332</v>
      </c>
      <c r="BF9" s="14">
        <f t="shared" si="37"/>
        <v>2.1328548607386395</v>
      </c>
      <c r="BG9" s="22">
        <f t="shared" si="7"/>
        <v>13.578225113429147</v>
      </c>
      <c r="BH9" s="62">
        <f t="shared" si="8"/>
        <v>306.91155844676246</v>
      </c>
      <c r="BI9" s="62">
        <f ca="1">AVERAGE(OFFSET($BH$3,0,0,'Données projet'!$E$11+1,1))-AVERAGE(OFFSET($H$3,0,0,'Données projet'!$E$11+1,1))</f>
        <v>246.08369706662529</v>
      </c>
      <c r="BJ9" s="62">
        <f t="shared" si="38"/>
        <v>355.01289872019072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156.11420010556668</v>
      </c>
      <c r="T10" s="62">
        <f t="shared" si="34"/>
        <v>318.01952986326501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300.09163240970821</v>
      </c>
      <c r="AN10" s="62">
        <f ca="1">AVERAGE(OFFSET($AM$3,0,0,'Données projet'!$E$10+1,1))-AVERAGE(OFFSET($H$3,0,0,'Données projet'!$E$10+1,1))</f>
        <v>310.95287409903602</v>
      </c>
      <c r="AO10" s="62">
        <f t="shared" si="36"/>
        <v>224.10083380795163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7.1333333333333337</v>
      </c>
      <c r="BD10" s="13">
        <f>IF('Données projet'!$A$88&gt;35,BD9+BC10-BL9,IF(A10&lt;'Données projet'!$A$88,$BA$205^A10,IF(A10='Données projet'!$A$88,'Données projet'!$B$88,BD9+BC10-BL9)))</f>
        <v>8.8520888204701524</v>
      </c>
      <c r="BE10" s="14">
        <f>BD10*VLOOKUP('Données projet'!$B$11,Paramètres!$A$1:$I$89,3,0)*VLOOKUP('Données projet'!$B$11,Paramètres!$A$1:$I$89,5,0)</f>
        <v>7.7331847935627263</v>
      </c>
      <c r="BF10" s="14">
        <f t="shared" si="37"/>
        <v>2.8087011802427866</v>
      </c>
      <c r="BG10" s="22">
        <f t="shared" si="7"/>
        <v>18.360451404377937</v>
      </c>
      <c r="BH10" s="62">
        <f t="shared" si="8"/>
        <v>311.69378473771127</v>
      </c>
      <c r="BI10" s="62">
        <f ca="1">AVERAGE(OFFSET($BH$3,0,0,'Données projet'!$E$11+1,1))-AVERAGE(OFFSET($H$3,0,0,'Données projet'!$E$11+1,1))</f>
        <v>246.08369706662529</v>
      </c>
      <c r="BJ10" s="62">
        <f t="shared" si="38"/>
        <v>355.01289872019072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156.11420010556668</v>
      </c>
      <c r="T11" s="62">
        <f t="shared" si="34"/>
        <v>318.01952986326501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301.96492023616713</v>
      </c>
      <c r="AN11" s="62">
        <f ca="1">AVERAGE(OFFSET($AM$3,0,0,'Données projet'!$E$10+1,1))-AVERAGE(OFFSET($H$3,0,0,'Données projet'!$E$10+1,1))</f>
        <v>310.95287409903602</v>
      </c>
      <c r="AO11" s="62">
        <f t="shared" si="36"/>
        <v>224.10083380795163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7.1333333333333337</v>
      </c>
      <c r="BD11" s="13">
        <f>IF('Données projet'!$A$88&gt;35,BD10+BC11-BL10,IF(A11&lt;'Données projet'!$A$88,$BA$205^A11,IF(A11='Données projet'!$A$88,'Données projet'!$B$88,BD10+BC11-BL10)))</f>
        <v>12.087542519068045</v>
      </c>
      <c r="BE11" s="14">
        <f>BD11*VLOOKUP('Données projet'!$B$11,Paramètres!$A$1:$I$89,3,0)*VLOOKUP('Données projet'!$B$11,Paramètres!$A$1:$I$89,5,0)</f>
        <v>10.559677144657845</v>
      </c>
      <c r="BF11" s="14">
        <f t="shared" si="37"/>
        <v>3.6987056480557761</v>
      </c>
      <c r="BG11" s="22">
        <f t="shared" si="7"/>
        <v>24.83335003064289</v>
      </c>
      <c r="BH11" s="62">
        <f t="shared" si="8"/>
        <v>318.16668336397618</v>
      </c>
      <c r="BI11" s="62">
        <f ca="1">AVERAGE(OFFSET($BH$3,0,0,'Données projet'!$E$11+1,1))-AVERAGE(OFFSET($H$3,0,0,'Données projet'!$E$11+1,1))</f>
        <v>246.08369706662529</v>
      </c>
      <c r="BJ11" s="62">
        <f t="shared" si="38"/>
        <v>355.01289872019072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156.11420010556668</v>
      </c>
      <c r="T12" s="62">
        <f t="shared" si="34"/>
        <v>318.01952986326501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304.35940071300303</v>
      </c>
      <c r="AN12" s="62">
        <f ca="1">AVERAGE(OFFSET($AM$3,0,0,'Données projet'!$E$10+1,1))-AVERAGE(OFFSET($H$3,0,0,'Données projet'!$E$10+1,1))</f>
        <v>310.95287409903602</v>
      </c>
      <c r="AO12" s="62">
        <f t="shared" si="36"/>
        <v>224.10083380795163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7.1333333333333337</v>
      </c>
      <c r="BD12" s="13">
        <f>IF('Données projet'!$A$88&gt;35,BD11+BC12-BL11,IF(A12&lt;'Données projet'!$A$88,$BA$205^A12,IF(A12='Données projet'!$A$88,'Données projet'!$B$88,BD11+BC12-BL11)))</f>
        <v>16.505560112818404</v>
      </c>
      <c r="BE12" s="14">
        <f>BD12*VLOOKUP('Données projet'!$B$11,Paramètres!$A$1:$I$89,3,0)*VLOOKUP('Données projet'!$B$11,Paramètres!$A$1:$I$89,5,0)</f>
        <v>14.419257314558161</v>
      </c>
      <c r="BF12" s="14">
        <f t="shared" si="37"/>
        <v>4.870729420129039</v>
      </c>
      <c r="BG12" s="22">
        <f t="shared" si="7"/>
        <v>33.596726896246878</v>
      </c>
      <c r="BH12" s="62">
        <f t="shared" si="8"/>
        <v>326.93006022958019</v>
      </c>
      <c r="BI12" s="62">
        <f ca="1">AVERAGE(OFFSET($BH$3,0,0,'Données projet'!$E$11+1,1))-AVERAGE(OFFSET($H$3,0,0,'Données projet'!$E$11+1,1))</f>
        <v>246.08369706662529</v>
      </c>
      <c r="BJ12" s="62">
        <f t="shared" si="38"/>
        <v>355.01289872019072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156.11420010556668</v>
      </c>
      <c r="T13" s="62">
        <f t="shared" si="34"/>
        <v>318.01952986326501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307.42058941449875</v>
      </c>
      <c r="AN13" s="62">
        <f ca="1">AVERAGE(OFFSET($AM$3,0,0,'Données projet'!$E$10+1,1))-AVERAGE(OFFSET($H$3,0,0,'Données projet'!$E$10+1,1))</f>
        <v>310.95287409903602</v>
      </c>
      <c r="AO13" s="62">
        <f t="shared" si="36"/>
        <v>224.10083380795163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7.1333333333333337</v>
      </c>
      <c r="BD13" s="13">
        <f>IF('Données projet'!$A$88&gt;35,BD12+BC13-BL12,IF(A13&lt;'Données projet'!$A$88,$BA$205^A13,IF(A13='Données projet'!$A$88,'Données projet'!$B$88,BD12+BC13-BL12)))</f>
        <v>22.538370740628146</v>
      </c>
      <c r="BE13" s="14">
        <f>BD13*VLOOKUP('Données projet'!$B$11,Paramètres!$A$1:$I$89,3,0)*VLOOKUP('Données projet'!$B$11,Paramètres!$A$1:$I$89,5,0)</f>
        <v>19.689520679012752</v>
      </c>
      <c r="BF13" s="14">
        <f t="shared" si="37"/>
        <v>6.414137090520053</v>
      </c>
      <c r="BG13" s="22">
        <f t="shared" si="7"/>
        <v>45.463870615269634</v>
      </c>
      <c r="BH13" s="62">
        <f t="shared" si="8"/>
        <v>338.79720394860294</v>
      </c>
      <c r="BI13" s="62">
        <f ca="1">AVERAGE(OFFSET($BH$3,0,0,'Données projet'!$E$11+1,1))-AVERAGE(OFFSET($H$3,0,0,'Données projet'!$E$11+1,1))</f>
        <v>246.08369706662529</v>
      </c>
      <c r="BJ13" s="62">
        <f t="shared" si="38"/>
        <v>355.01289872019072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156.11420010556668</v>
      </c>
      <c r="T14" s="62">
        <f t="shared" si="34"/>
        <v>318.01952986326501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311.33476117897868</v>
      </c>
      <c r="AN14" s="62">
        <f ca="1">AVERAGE(OFFSET($AM$3,0,0,'Données projet'!$E$10+1,1))-AVERAGE(OFFSET($H$3,0,0,'Données projet'!$E$10+1,1))</f>
        <v>310.95287409903602</v>
      </c>
      <c r="AO14" s="62">
        <f t="shared" si="36"/>
        <v>224.10083380795163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7.1333333333333337</v>
      </c>
      <c r="BD14" s="13">
        <f>IF('Données projet'!$A$88&gt;35,BD13+BC14-BL13,IF(A14&lt;'Données projet'!$A$88,$BA$205^A14,IF(A14='Données projet'!$A$88,'Données projet'!$B$88,BD13+BC14-BL13)))</f>
        <v>30.776184035554262</v>
      </c>
      <c r="BE14" s="14">
        <f>BD14*VLOOKUP('Données projet'!$B$11,Paramètres!$A$1:$I$89,3,0)*VLOOKUP('Données projet'!$B$11,Paramètres!$A$1:$I$89,5,0)</f>
        <v>26.886074373460207</v>
      </c>
      <c r="BF14" s="14">
        <f t="shared" si="37"/>
        <v>8.4466105725279856</v>
      </c>
      <c r="BG14" s="22">
        <f t="shared" si="7"/>
        <v>61.537759614262761</v>
      </c>
      <c r="BH14" s="62">
        <f t="shared" si="8"/>
        <v>354.87109294759608</v>
      </c>
      <c r="BI14" s="62">
        <f ca="1">AVERAGE(OFFSET($BH$3,0,0,'Données projet'!$E$11+1,1))-AVERAGE(OFFSET($H$3,0,0,'Données projet'!$E$11+1,1))</f>
        <v>246.08369706662529</v>
      </c>
      <c r="BJ14" s="62">
        <f t="shared" si="38"/>
        <v>355.01289872019072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156.11420010556668</v>
      </c>
      <c r="T15" s="62">
        <f t="shared" si="34"/>
        <v>318.01952986326501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316.3404009375538</v>
      </c>
      <c r="AN15" s="62">
        <f ca="1">AVERAGE(OFFSET($AM$3,0,0,'Données projet'!$E$10+1,1))-AVERAGE(OFFSET($H$3,0,0,'Données projet'!$E$10+1,1))</f>
        <v>310.95287409903602</v>
      </c>
      <c r="AO15" s="62">
        <f t="shared" si="36"/>
        <v>224.10083380795163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7.1333333333333337</v>
      </c>
      <c r="BD15" s="13">
        <f>IF('Données projet'!$A$88&gt;35,BD14+BC15-BL14,IF(A15&lt;'Données projet'!$A$88,$BA$205^A15,IF(A15='Données projet'!$A$88,'Données projet'!$B$88,BD14+BC15-BL14)))</f>
        <v>42.024932267304926</v>
      </c>
      <c r="BE15" s="14">
        <f>BD15*VLOOKUP('Données projet'!$B$11,Paramètres!$A$1:$I$89,3,0)*VLOOKUP('Données projet'!$B$11,Paramètres!$A$1:$I$89,5,0)</f>
        <v>36.71298082871759</v>
      </c>
      <c r="BF15" s="14">
        <f t="shared" si="37"/>
        <v>11.123122121818724</v>
      </c>
      <c r="BG15" s="22">
        <f t="shared" si="7"/>
        <v>83.314545972184078</v>
      </c>
      <c r="BH15" s="62">
        <f t="shared" si="8"/>
        <v>376.64787930551739</v>
      </c>
      <c r="BI15" s="62">
        <f ca="1">AVERAGE(OFFSET($BH$3,0,0,'Données projet'!$E$11+1,1))-AVERAGE(OFFSET($H$3,0,0,'Données projet'!$E$11+1,1))</f>
        <v>246.08369706662529</v>
      </c>
      <c r="BJ15" s="62">
        <f t="shared" si="38"/>
        <v>355.01289872019072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156.11420010556668</v>
      </c>
      <c r="T16" s="62">
        <f t="shared" si="34"/>
        <v>318.01952986326501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322.74288029609767</v>
      </c>
      <c r="AN16" s="62">
        <f ca="1">AVERAGE(OFFSET($AM$3,0,0,'Données projet'!$E$10+1,1))-AVERAGE(OFFSET($H$3,0,0,'Données projet'!$E$10+1,1))</f>
        <v>310.95287409903602</v>
      </c>
      <c r="AO16" s="62">
        <f t="shared" si="36"/>
        <v>224.10083380795163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7.1333333333333337</v>
      </c>
      <c r="BD16" s="13">
        <f>IF('Données projet'!$A$88&gt;35,BD15+BC16-BL15,IF(A16&lt;'Données projet'!$A$88,$BA$205^A16,IF(A16='Données projet'!$A$88,'Données projet'!$B$88,BD15+BC16-BL15)))</f>
        <v>57.385117337200782</v>
      </c>
      <c r="BE16" s="14">
        <f>BD16*VLOOKUP('Données projet'!$B$11,Paramètres!$A$1:$I$89,3,0)*VLOOKUP('Données projet'!$B$11,Paramètres!$A$1:$I$89,5,0)</f>
        <v>50.131638505778611</v>
      </c>
      <c r="BF16" s="14">
        <f t="shared" si="37"/>
        <v>14.647750677567194</v>
      </c>
      <c r="BG16" s="22">
        <f t="shared" si="7"/>
        <v>112.82410282766058</v>
      </c>
      <c r="BH16" s="62">
        <f t="shared" si="8"/>
        <v>406.15743616099388</v>
      </c>
      <c r="BI16" s="62">
        <f ca="1">AVERAGE(OFFSET($BH$3,0,0,'Données projet'!$E$11+1,1))-AVERAGE(OFFSET($H$3,0,0,'Données projet'!$E$11+1,1))</f>
        <v>246.08369706662529</v>
      </c>
      <c r="BJ16" s="62">
        <f t="shared" si="38"/>
        <v>355.01289872019072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156.11420010556668</v>
      </c>
      <c r="T17" s="62">
        <f t="shared" si="34"/>
        <v>318.01952986326501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330.93327083690383</v>
      </c>
      <c r="AN17" s="62">
        <f ca="1">AVERAGE(OFFSET($AM$3,0,0,'Données projet'!$E$10+1,1))-AVERAGE(OFFSET($H$3,0,0,'Données projet'!$E$10+1,1))</f>
        <v>310.95287409903602</v>
      </c>
      <c r="AO17" s="62">
        <f t="shared" si="36"/>
        <v>224.10083380795163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7.1333333333333337</v>
      </c>
      <c r="BD17" s="13">
        <f>IF('Données projet'!$A$88&gt;35,BD16+BC17-BL16,IF(A17&lt;'Données projet'!$A$88,$BA$205^A17,IF(A17='Données projet'!$A$88,'Données projet'!$B$88,BD16+BC17-BL16)))</f>
        <v>78.35947648549265</v>
      </c>
      <c r="BE17" s="14">
        <f>BD17*VLOOKUP('Données projet'!$B$11,Paramètres!$A$1:$I$89,3,0)*VLOOKUP('Données projet'!$B$11,Paramètres!$A$1:$I$89,5,0)</f>
        <v>68.454838657726384</v>
      </c>
      <c r="BF17" s="14">
        <f t="shared" si="37"/>
        <v>19.289242495261615</v>
      </c>
      <c r="BG17" s="22">
        <f t="shared" si="7"/>
        <v>152.8209413414541</v>
      </c>
      <c r="BH17" s="62">
        <f t="shared" si="8"/>
        <v>446.15427467478742</v>
      </c>
      <c r="BI17" s="62">
        <f ca="1">AVERAGE(OFFSET($BH$3,0,0,'Données projet'!$E$11+1,1))-AVERAGE(OFFSET($H$3,0,0,'Données projet'!$E$11+1,1))</f>
        <v>246.08369706662529</v>
      </c>
      <c r="BJ17" s="62">
        <f t="shared" si="38"/>
        <v>355.01289872019072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156.11420010556668</v>
      </c>
      <c r="T18" s="62">
        <f t="shared" si="34"/>
        <v>318.01952986326501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341.41246294557129</v>
      </c>
      <c r="AN18" s="62">
        <f ca="1">AVERAGE(OFFSET($AM$3,0,0,'Données projet'!$E$10+1,1))-AVERAGE(OFFSET($H$3,0,0,'Données projet'!$E$10+1,1))</f>
        <v>310.95287409903602</v>
      </c>
      <c r="AO18" s="62">
        <f t="shared" si="36"/>
        <v>224.10083380795163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107</v>
      </c>
      <c r="BB18" s="13">
        <f>VLOOKUP(A18,'Données projet'!$A$87:$I$107,9,0)</f>
        <v>7.1333333333333337</v>
      </c>
      <c r="BC18" s="13">
        <f t="array" ref="BC18">INDEX(BB:BB,MIN(IF(ISNUMBER(BB18:BB214),ROW(BB18:BB214),"")))</f>
        <v>7.1333333333333337</v>
      </c>
      <c r="BD18" s="13">
        <f>IF('Données projet'!$A$88&gt;35,BD17+BC18-BL17,IF(A18&lt;'Données projet'!$A$88,$BA$205^A18,IF(A18='Données projet'!$A$88,'Données projet'!$B$88,BD17+BC18-BL17)))</f>
        <v>107</v>
      </c>
      <c r="BE18" s="14">
        <f>BD18*VLOOKUP('Données projet'!$B$11,Paramètres!$A$1:$I$89,3,0)*VLOOKUP('Données projet'!$B$11,Paramètres!$A$1:$I$89,5,0)</f>
        <v>93.475200000000015</v>
      </c>
      <c r="BF18" s="14">
        <f t="shared" si="37"/>
        <v>25.401502539965662</v>
      </c>
      <c r="BG18" s="22">
        <f t="shared" si="7"/>
        <v>207.04359025710687</v>
      </c>
      <c r="BH18" s="62">
        <f t="shared" si="8"/>
        <v>500.37692359044019</v>
      </c>
      <c r="BI18" s="62">
        <f ca="1">AVERAGE(OFFSET($BH$3,0,0,'Données projet'!$E$11+1,1))-AVERAGE(OFFSET($H$3,0,0,'Données projet'!$E$11+1,1))</f>
        <v>246.08369706662529</v>
      </c>
      <c r="BJ18" s="62">
        <f t="shared" si="38"/>
        <v>355.01289872019072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34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156.11420010556668</v>
      </c>
      <c r="T19" s="62">
        <f t="shared" si="34"/>
        <v>318.01952986326501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354.82208993415543</v>
      </c>
      <c r="AN19" s="62">
        <f ca="1">AVERAGE(OFFSET($AM$3,0,0,'Données projet'!$E$10+1,1))-AVERAGE(OFFSET($H$3,0,0,'Données projet'!$E$10+1,1))</f>
        <v>310.95287409903602</v>
      </c>
      <c r="AO19" s="62">
        <f t="shared" si="36"/>
        <v>224.10083380795163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16.2</v>
      </c>
      <c r="BD19" s="13">
        <f>IF('Données projet'!$A$88&gt;35,BD18+BC19-BL18,IF(A19&lt;'Données projet'!$A$88,$BA$205^A19,IF(A19='Données projet'!$A$88,'Données projet'!$B$88,BD18+BC19-BL18)))</f>
        <v>89.2</v>
      </c>
      <c r="BE19" s="14">
        <f>BD19*VLOOKUP('Données projet'!$B$11,Paramètres!$A$1:$I$89,3,0)*VLOOKUP('Données projet'!$B$11,Paramètres!$A$1:$I$89,5,0)</f>
        <v>77.925120000000007</v>
      </c>
      <c r="BF19" s="14">
        <f t="shared" si="37"/>
        <v>21.629091902424182</v>
      </c>
      <c r="BG19" s="22">
        <f t="shared" si="7"/>
        <v>173.3902523967221</v>
      </c>
      <c r="BH19" s="62">
        <f t="shared" si="8"/>
        <v>466.72358573005545</v>
      </c>
      <c r="BI19" s="62">
        <f ca="1">AVERAGE(OFFSET($BH$3,0,0,'Données projet'!$E$11+1,1))-AVERAGE(OFFSET($H$3,0,0,'Données projet'!$E$11+1,1))</f>
        <v>246.08369706662529</v>
      </c>
      <c r="BJ19" s="62">
        <f t="shared" si="38"/>
        <v>355.01289872019072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156.11420010556668</v>
      </c>
      <c r="T20" s="62">
        <f t="shared" si="34"/>
        <v>318.01952986326501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371.98418210076898</v>
      </c>
      <c r="AN20" s="62">
        <f ca="1">AVERAGE(OFFSET($AM$3,0,0,'Données projet'!$E$10+1,1))-AVERAGE(OFFSET($H$3,0,0,'Données projet'!$E$10+1,1))</f>
        <v>310.95287409903602</v>
      </c>
      <c r="AO20" s="62">
        <f t="shared" si="36"/>
        <v>224.10083380795163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16.2</v>
      </c>
      <c r="BD20" s="13">
        <f>IF('Données projet'!$A$88&gt;35,BD19+BC20-BL19,IF(A20&lt;'Données projet'!$A$88,$BA$205^A20,IF(A20='Données projet'!$A$88,'Données projet'!$B$88,BD19+BC20-BL19)))</f>
        <v>105.4</v>
      </c>
      <c r="BE20" s="14">
        <f>BD20*VLOOKUP('Données projet'!$B$11,Paramètres!$A$1:$I$89,3,0)*VLOOKUP('Données projet'!$B$11,Paramètres!$A$1:$I$89,5,0)</f>
        <v>92.07744000000001</v>
      </c>
      <c r="BF20" s="14">
        <f t="shared" si="37"/>
        <v>25.065586122051112</v>
      </c>
      <c r="BG20" s="22">
        <f t="shared" si="7"/>
        <v>204.02410382923904</v>
      </c>
      <c r="BH20" s="62">
        <f t="shared" si="8"/>
        <v>497.35743716257235</v>
      </c>
      <c r="BI20" s="62">
        <f ca="1">AVERAGE(OFFSET($BH$3,0,0,'Données projet'!$E$11+1,1))-AVERAGE(OFFSET($H$3,0,0,'Données projet'!$E$11+1,1))</f>
        <v>246.08369706662529</v>
      </c>
      <c r="BJ20" s="62">
        <f t="shared" si="38"/>
        <v>355.01289872019072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156.11420010556668</v>
      </c>
      <c r="T21" s="62">
        <f t="shared" si="34"/>
        <v>318.01952986326501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393.95202082891387</v>
      </c>
      <c r="AN21" s="62">
        <f ca="1">AVERAGE(OFFSET($AM$3,0,0,'Données projet'!$E$10+1,1))-AVERAGE(OFFSET($H$3,0,0,'Données projet'!$E$10+1,1))</f>
        <v>310.95287409903602</v>
      </c>
      <c r="AO21" s="62">
        <f t="shared" si="36"/>
        <v>224.10083380795163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16.2</v>
      </c>
      <c r="BD21" s="13">
        <f>IF('Données projet'!$A$88&gt;35,BD20+BC21-BL20,IF(A21&lt;'Données projet'!$A$88,$BA$205^A21,IF(A21='Données projet'!$A$88,'Données projet'!$B$88,BD20+BC21-BL20)))</f>
        <v>121.60000000000001</v>
      </c>
      <c r="BE21" s="14">
        <f>BD21*VLOOKUP('Données projet'!$B$11,Paramètres!$A$1:$I$89,3,0)*VLOOKUP('Données projet'!$B$11,Paramètres!$A$1:$I$89,5,0)</f>
        <v>106.22976000000003</v>
      </c>
      <c r="BF21" s="14">
        <f t="shared" si="37"/>
        <v>28.440891625171492</v>
      </c>
      <c r="BG21" s="22">
        <f t="shared" si="7"/>
        <v>234.55138491384039</v>
      </c>
      <c r="BH21" s="62">
        <f t="shared" si="8"/>
        <v>527.88471824717374</v>
      </c>
      <c r="BI21" s="62">
        <f ca="1">AVERAGE(OFFSET($BH$3,0,0,'Données projet'!$E$11+1,1))-AVERAGE(OFFSET($H$3,0,0,'Données projet'!$E$11+1,1))</f>
        <v>246.08369706662529</v>
      </c>
      <c r="BJ21" s="62">
        <f t="shared" si="38"/>
        <v>355.01289872019072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156.11420010556668</v>
      </c>
      <c r="T22" s="62">
        <f t="shared" si="34"/>
        <v>318.01952986326501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422.07536317537841</v>
      </c>
      <c r="AN22" s="62">
        <f ca="1">AVERAGE(OFFSET($AM$3,0,0,'Données projet'!$E$10+1,1))-AVERAGE(OFFSET($H$3,0,0,'Données projet'!$E$10+1,1))</f>
        <v>310.95287409903602</v>
      </c>
      <c r="AO22" s="62">
        <f t="shared" si="36"/>
        <v>224.10083380795163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16.2</v>
      </c>
      <c r="BD22" s="13">
        <f>IF('Données projet'!$A$88&gt;35,BD21+BC22-BL21,IF(A22&lt;'Données projet'!$A$88,$BA$205^A22,IF(A22='Données projet'!$A$88,'Données projet'!$B$88,BD21+BC22-BL21)))</f>
        <v>137.80000000000001</v>
      </c>
      <c r="BE22" s="14">
        <f>BD22*VLOOKUP('Données projet'!$B$11,Paramètres!$A$1:$I$89,3,0)*VLOOKUP('Données projet'!$B$11,Paramètres!$A$1:$I$89,5,0)</f>
        <v>120.38208000000003</v>
      </c>
      <c r="BF22" s="14">
        <f t="shared" si="37"/>
        <v>31.76409668560358</v>
      </c>
      <c r="BG22" s="22">
        <f t="shared" si="7"/>
        <v>264.98792439409294</v>
      </c>
      <c r="BH22" s="62">
        <f t="shared" si="8"/>
        <v>558.3212577274262</v>
      </c>
      <c r="BI22" s="62">
        <f ca="1">AVERAGE(OFFSET($BH$3,0,0,'Données projet'!$E$11+1,1))-AVERAGE(OFFSET($H$3,0,0,'Données projet'!$E$11+1,1))</f>
        <v>246.08369706662529</v>
      </c>
      <c r="BJ22" s="62">
        <f t="shared" si="38"/>
        <v>355.01289872019072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156.11420010556668</v>
      </c>
      <c r="T23" s="62">
        <f t="shared" si="34"/>
        <v>318.01952986326501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458.08410667645524</v>
      </c>
      <c r="AN23" s="62">
        <f ca="1">AVERAGE(OFFSET($AM$3,0,0,'Données projet'!$E$10+1,1))-AVERAGE(OFFSET($H$3,0,0,'Données projet'!$E$10+1,1))</f>
        <v>310.95287409903602</v>
      </c>
      <c r="AO23" s="62">
        <f t="shared" si="36"/>
        <v>224.10083380795163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0.22000000000000003</v>
      </c>
      <c r="AS23" s="17">
        <f>IF(ISNA(VLOOKUP(A23,'Données projet'!$A$61:$I$81,6,0)),0%,VLOOKUP(A23,'Données projet'!$A$61:$I$81,6,0)*VLOOKUP('Données projet'!$B$10,Paramètres!$A$1:$I$89,7,0))</f>
        <v>0.24750000000000003</v>
      </c>
      <c r="AT23" s="17">
        <f>IF(ISNA(VLOOKUP(A23,'Données projet'!$A$61:$I$81,7,0)),0%,VLOOKUP(A23,'Données projet'!$A$61:$I$81,7,0))</f>
        <v>0.15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154</v>
      </c>
      <c r="BB23" s="13">
        <f>VLOOKUP(A23,'Données projet'!$A$87:$I$107,9,0)</f>
        <v>16.2</v>
      </c>
      <c r="BC23" s="13">
        <f t="array" ref="BC23">INDEX(BB:BB,MIN(IF(ISNUMBER(BB23:BB219),ROW(BB23:BB219),"")))</f>
        <v>16.2</v>
      </c>
      <c r="BD23" s="13">
        <f>IF('Données projet'!$A$88&gt;35,BD22+BC23-BL22,IF(A23&lt;'Données projet'!$A$88,$BA$205^A23,IF(A23='Données projet'!$A$88,'Données projet'!$B$88,BD22+BC23-BL22)))</f>
        <v>154</v>
      </c>
      <c r="BE23" s="14">
        <f>BD23*VLOOKUP('Données projet'!$B$11,Paramètres!$A$1:$I$89,3,0)*VLOOKUP('Données projet'!$B$11,Paramètres!$A$1:$I$89,5,0)</f>
        <v>134.53440000000001</v>
      </c>
      <c r="BF23" s="14">
        <f t="shared" si="37"/>
        <v>35.042026165482234</v>
      </c>
      <c r="BG23" s="22">
        <f t="shared" si="7"/>
        <v>295.34560890488154</v>
      </c>
      <c r="BH23" s="62">
        <f t="shared" si="8"/>
        <v>588.67894223821486</v>
      </c>
      <c r="BI23" s="62">
        <f ca="1">AVERAGE(OFFSET($BH$3,0,0,'Données projet'!$E$11+1,1))-AVERAGE(OFFSET($H$3,0,0,'Données projet'!$E$11+1,1))</f>
        <v>246.08369706662529</v>
      </c>
      <c r="BJ23" s="62">
        <f t="shared" si="38"/>
        <v>355.01289872019072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50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156.11420010556668</v>
      </c>
      <c r="T24" s="62">
        <f t="shared" si="34"/>
        <v>318.01952986326501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167.2</v>
      </c>
      <c r="AJ24" s="14">
        <f>AI24*VLOOKUP('Données projet'!$B$10,Paramètres!$A$1:$I$89,3,0)*VLOOKUP('Données projet'!$B$10,Paramètres!$A$1:$I$89,5,0)</f>
        <v>78.249599999999987</v>
      </c>
      <c r="AK24" s="14">
        <f t="shared" si="35"/>
        <v>21.708652740239781</v>
      </c>
      <c r="AL24" s="22">
        <f t="shared" si="4"/>
        <v>174.09395685591758</v>
      </c>
      <c r="AM24" s="62">
        <f t="shared" si="5"/>
        <v>467.42729018925093</v>
      </c>
      <c r="AN24" s="62">
        <f ca="1">AVERAGE(OFFSET($AM$3,0,0,'Données projet'!$E$10+1,1))-AVERAGE(OFFSET($H$3,0,0,'Données projet'!$E$10+1,1))</f>
        <v>310.95287409903602</v>
      </c>
      <c r="AO24" s="62">
        <f t="shared" si="36"/>
        <v>224.10083380795163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15.6</v>
      </c>
      <c r="BD24" s="13">
        <f>IF('Données projet'!$A$88&gt;35,BD23+BC24-BL23,IF(A24&lt;'Données projet'!$A$88,$BA$205^A24,IF(A24='Données projet'!$A$88,'Données projet'!$B$88,BD23+BC24-BL23)))</f>
        <v>119.6</v>
      </c>
      <c r="BE24" s="14">
        <f>BD24*VLOOKUP('Données projet'!$B$11,Paramètres!$A$1:$I$89,3,0)*VLOOKUP('Données projet'!$B$11,Paramètres!$A$1:$I$89,5,0)</f>
        <v>104.48256000000001</v>
      </c>
      <c r="BF24" s="14">
        <f t="shared" si="37"/>
        <v>28.02716504477474</v>
      </c>
      <c r="BG24" s="22">
        <f t="shared" si="7"/>
        <v>230.78777111964931</v>
      </c>
      <c r="BH24" s="62">
        <f t="shared" si="8"/>
        <v>524.12110445298265</v>
      </c>
      <c r="BI24" s="62">
        <f ca="1">AVERAGE(OFFSET($BH$3,0,0,'Données projet'!$E$11+1,1))-AVERAGE(OFFSET($H$3,0,0,'Données projet'!$E$11+1,1))</f>
        <v>246.08369706662529</v>
      </c>
      <c r="BJ24" s="62">
        <f t="shared" si="38"/>
        <v>355.01289872019072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156.11420010556668</v>
      </c>
      <c r="T25" s="62">
        <f t="shared" si="34"/>
        <v>318.01952986326501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176.39999999999998</v>
      </c>
      <c r="AJ25" s="14">
        <f>AI25*VLOOKUP('Données projet'!$B$10,Paramètres!$A$1:$I$89,3,0)*VLOOKUP('Données projet'!$B$10,Paramètres!$A$1:$I$89,5,0)</f>
        <v>82.555199999999985</v>
      </c>
      <c r="AK25" s="14">
        <f t="shared" si="35"/>
        <v>22.760796016854769</v>
      </c>
      <c r="AL25" s="22">
        <f t="shared" si="4"/>
        <v>183.42535972935536</v>
      </c>
      <c r="AM25" s="62">
        <f t="shared" si="5"/>
        <v>476.75869306268868</v>
      </c>
      <c r="AN25" s="62">
        <f ca="1">AVERAGE(OFFSET($AM$3,0,0,'Données projet'!$E$10+1,1))-AVERAGE(OFFSET($H$3,0,0,'Données projet'!$E$10+1,1))</f>
        <v>310.95287409903602</v>
      </c>
      <c r="AO25" s="62">
        <f t="shared" si="36"/>
        <v>224.10083380795163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15.6</v>
      </c>
      <c r="BD25" s="13">
        <f>IF('Données projet'!$A$88&gt;35,BD24+BC25-BL24,IF(A25&lt;'Données projet'!$A$88,$BA$205^A25,IF(A25='Données projet'!$A$88,'Données projet'!$B$88,BD24+BC25-BL24)))</f>
        <v>135.19999999999999</v>
      </c>
      <c r="BE25" s="14">
        <f>BD25*VLOOKUP('Données projet'!$B$11,Paramètres!$A$1:$I$89,3,0)*VLOOKUP('Données projet'!$B$11,Paramètres!$A$1:$I$89,5,0)</f>
        <v>118.11072000000001</v>
      </c>
      <c r="BF25" s="14">
        <f t="shared" si="37"/>
        <v>31.233949612110369</v>
      </c>
      <c r="BG25" s="22">
        <f t="shared" si="7"/>
        <v>260.10863290775887</v>
      </c>
      <c r="BH25" s="62">
        <f t="shared" si="8"/>
        <v>553.44196624109213</v>
      </c>
      <c r="BI25" s="62">
        <f ca="1">AVERAGE(OFFSET($BH$3,0,0,'Données projet'!$E$11+1,1))-AVERAGE(OFFSET($H$3,0,0,'Données projet'!$E$11+1,1))</f>
        <v>246.08369706662529</v>
      </c>
      <c r="BJ25" s="62">
        <f t="shared" si="38"/>
        <v>355.01289872019072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156.11420010556668</v>
      </c>
      <c r="T26" s="62">
        <f t="shared" si="34"/>
        <v>318.01952986326501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185.59999999999997</v>
      </c>
      <c r="AJ26" s="14">
        <f>AI26*VLOOKUP('Données projet'!$B$10,Paramètres!$A$1:$I$89,3,0)*VLOOKUP('Données projet'!$B$10,Paramètres!$A$1:$I$89,5,0)</f>
        <v>86.860799999999983</v>
      </c>
      <c r="AK26" s="14">
        <f t="shared" si="35"/>
        <v>23.806568296036275</v>
      </c>
      <c r="AL26" s="22">
        <f t="shared" si="4"/>
        <v>192.7456664489298</v>
      </c>
      <c r="AM26" s="62">
        <f t="shared" si="5"/>
        <v>486.07899978226311</v>
      </c>
      <c r="AN26" s="62">
        <f ca="1">AVERAGE(OFFSET($AM$3,0,0,'Données projet'!$E$10+1,1))-AVERAGE(OFFSET($H$3,0,0,'Données projet'!$E$10+1,1))</f>
        <v>310.95287409903602</v>
      </c>
      <c r="AO26" s="62">
        <f t="shared" si="36"/>
        <v>224.10083380795163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15.6</v>
      </c>
      <c r="BD26" s="13">
        <f>IF('Données projet'!$A$88&gt;35,BD25+BC26-BL25,IF(A26&lt;'Données projet'!$A$88,$BA$205^A26,IF(A26='Données projet'!$A$88,'Données projet'!$B$88,BD25+BC26-BL25)))</f>
        <v>150.79999999999998</v>
      </c>
      <c r="BE26" s="14">
        <f>BD26*VLOOKUP('Données projet'!$B$11,Paramètres!$A$1:$I$89,3,0)*VLOOKUP('Données projet'!$B$11,Paramètres!$A$1:$I$89,5,0)</f>
        <v>131.73887999999999</v>
      </c>
      <c r="BF26" s="14">
        <f t="shared" si="37"/>
        <v>34.397852193895829</v>
      </c>
      <c r="BG26" s="22">
        <f t="shared" si="7"/>
        <v>289.35480857103522</v>
      </c>
      <c r="BH26" s="62">
        <f t="shared" si="8"/>
        <v>582.68814190436854</v>
      </c>
      <c r="BI26" s="62">
        <f ca="1">AVERAGE(OFFSET($BH$3,0,0,'Données projet'!$E$11+1,1))-AVERAGE(OFFSET($H$3,0,0,'Données projet'!$E$11+1,1))</f>
        <v>246.08369706662529</v>
      </c>
      <c r="BJ26" s="62">
        <f t="shared" si="38"/>
        <v>355.01289872019072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156.11420010556668</v>
      </c>
      <c r="T27" s="62">
        <f t="shared" si="34"/>
        <v>318.01952986326501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194.79999999999995</v>
      </c>
      <c r="AJ27" s="14">
        <f>AI27*VLOOKUP('Données projet'!$B$10,Paramètres!$A$1:$I$89,3,0)*VLOOKUP('Données projet'!$B$10,Paramètres!$A$1:$I$89,5,0)</f>
        <v>91.166399999999982</v>
      </c>
      <c r="AK27" s="14">
        <f t="shared" si="35"/>
        <v>24.846321420979159</v>
      </c>
      <c r="AL27" s="22">
        <f t="shared" si="4"/>
        <v>202.05548980820535</v>
      </c>
      <c r="AM27" s="62">
        <f t="shared" si="5"/>
        <v>495.38882314153864</v>
      </c>
      <c r="AN27" s="62">
        <f ca="1">AVERAGE(OFFSET($AM$3,0,0,'Données projet'!$E$10+1,1))-AVERAGE(OFFSET($H$3,0,0,'Données projet'!$E$10+1,1))</f>
        <v>310.95287409903602</v>
      </c>
      <c r="AO27" s="62">
        <f t="shared" si="36"/>
        <v>224.10083380795163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15.6</v>
      </c>
      <c r="BD27" s="13">
        <f>IF('Données projet'!$A$88&gt;35,BD26+BC27-BL26,IF(A27&lt;'Données projet'!$A$88,$BA$205^A27,IF(A27='Données projet'!$A$88,'Données projet'!$B$88,BD26+BC27-BL26)))</f>
        <v>166.39999999999998</v>
      </c>
      <c r="BE27" s="14">
        <f>BD27*VLOOKUP('Données projet'!$B$11,Paramètres!$A$1:$I$89,3,0)*VLOOKUP('Données projet'!$B$11,Paramètres!$A$1:$I$89,5,0)</f>
        <v>145.36704</v>
      </c>
      <c r="BF27" s="14">
        <f t="shared" si="37"/>
        <v>37.523814117080832</v>
      </c>
      <c r="BG27" s="22">
        <f t="shared" si="7"/>
        <v>318.53490425391578</v>
      </c>
      <c r="BH27" s="62">
        <f t="shared" si="8"/>
        <v>611.86823758724904</v>
      </c>
      <c r="BI27" s="62">
        <f ca="1">AVERAGE(OFFSET($BH$3,0,0,'Données projet'!$E$11+1,1))-AVERAGE(OFFSET($H$3,0,0,'Données projet'!$E$11+1,1))</f>
        <v>246.08369706662529</v>
      </c>
      <c r="BJ27" s="62">
        <f t="shared" si="38"/>
        <v>355.01289872019072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156.11420010556668</v>
      </c>
      <c r="T28" s="62">
        <f t="shared" si="34"/>
        <v>318.01952986326501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203.99999999999994</v>
      </c>
      <c r="AJ28" s="14">
        <f>AI28*VLOOKUP('Données projet'!$B$10,Paramètres!$A$1:$I$89,3,0)*VLOOKUP('Données projet'!$B$10,Paramètres!$A$1:$I$89,5,0)</f>
        <v>95.47199999999998</v>
      </c>
      <c r="AK28" s="14">
        <f t="shared" si="35"/>
        <v>25.880372123231144</v>
      </c>
      <c r="AL28" s="22">
        <f t="shared" si="4"/>
        <v>211.35538144796087</v>
      </c>
      <c r="AM28" s="62">
        <f t="shared" si="5"/>
        <v>504.68871478129415</v>
      </c>
      <c r="AN28" s="62">
        <f ca="1">AVERAGE(OFFSET($AM$3,0,0,'Données projet'!$E$10+1,1))-AVERAGE(OFFSET($H$3,0,0,'Données projet'!$E$10+1,1))</f>
        <v>310.95287409903602</v>
      </c>
      <c r="AO28" s="62">
        <f t="shared" si="36"/>
        <v>224.10083380795163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182</v>
      </c>
      <c r="BB28" s="13">
        <f>VLOOKUP(A28,'Données projet'!$A$87:$I$107,9,0)</f>
        <v>15.6</v>
      </c>
      <c r="BC28" s="13">
        <f t="array" ref="BC28">INDEX(BB:BB,MIN(IF(ISNUMBER(BB28:BB224),ROW(BB28:BB224),"")))</f>
        <v>15.6</v>
      </c>
      <c r="BD28" s="13">
        <f>IF('Données projet'!$A$88&gt;35,BD27+BC28-BL27,IF(A28&lt;'Données projet'!$A$88,$BA$205^A28,IF(A28='Données projet'!$A$88,'Données projet'!$B$88,BD27+BC28-BL27)))</f>
        <v>181.99999999999997</v>
      </c>
      <c r="BE28" s="14">
        <f>BD28*VLOOKUP('Données projet'!$B$11,Paramètres!$A$1:$I$89,3,0)*VLOOKUP('Données projet'!$B$11,Paramètres!$A$1:$I$89,5,0)</f>
        <v>158.99519999999998</v>
      </c>
      <c r="BF28" s="14">
        <f t="shared" si="37"/>
        <v>40.615796933386044</v>
      </c>
      <c r="BG28" s="22">
        <f t="shared" si="7"/>
        <v>347.65581965898065</v>
      </c>
      <c r="BH28" s="62">
        <f t="shared" si="8"/>
        <v>640.98915299231396</v>
      </c>
      <c r="BI28" s="62">
        <f ca="1">AVERAGE(OFFSET($BH$3,0,0,'Données projet'!$E$11+1,1))-AVERAGE(OFFSET($H$3,0,0,'Données projet'!$E$11+1,1))</f>
        <v>246.08369706662529</v>
      </c>
      <c r="BJ28" s="62">
        <f t="shared" si="38"/>
        <v>355.01289872019072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52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156.11420010556668</v>
      </c>
      <c r="T29" s="62">
        <f t="shared" si="34"/>
        <v>318.01952986326501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213.19999999999993</v>
      </c>
      <c r="AJ29" s="14">
        <f>AI29*VLOOKUP('Données projet'!$B$10,Paramètres!$A$1:$I$89,3,0)*VLOOKUP('Données projet'!$B$10,Paramètres!$A$1:$I$89,5,0)</f>
        <v>99.777599999999964</v>
      </c>
      <c r="AK29" s="14">
        <f t="shared" si="35"/>
        <v>26.909006951444532</v>
      </c>
      <c r="AL29" s="22">
        <f t="shared" si="4"/>
        <v>220.64584044043249</v>
      </c>
      <c r="AM29" s="62">
        <f t="shared" si="5"/>
        <v>513.97917377376575</v>
      </c>
      <c r="AN29" s="62">
        <f ca="1">AVERAGE(OFFSET($AM$3,0,0,'Données projet'!$E$10+1,1))-AVERAGE(OFFSET($H$3,0,0,'Données projet'!$E$10+1,1))</f>
        <v>310.95287409903602</v>
      </c>
      <c r="AO29" s="62">
        <f t="shared" si="36"/>
        <v>224.10083380795163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14.8</v>
      </c>
      <c r="BD29" s="13">
        <f>IF('Données projet'!$A$88&gt;35,BD28+BC29-BL28,IF(A29&lt;'Données projet'!$A$88,$BA$205^A29,IF(A29='Données projet'!$A$88,'Données projet'!$B$88,BD28+BC29-BL28)))</f>
        <v>144.79999999999998</v>
      </c>
      <c r="BE29" s="14">
        <f>BD29*VLOOKUP('Données projet'!$B$11,Paramètres!$A$1:$I$89,3,0)*VLOOKUP('Données projet'!$B$11,Paramètres!$A$1:$I$89,5,0)</f>
        <v>126.49727999999999</v>
      </c>
      <c r="BF29" s="14">
        <f t="shared" si="37"/>
        <v>33.185701456959592</v>
      </c>
      <c r="BG29" s="22">
        <f t="shared" si="7"/>
        <v>278.11452603753787</v>
      </c>
      <c r="BH29" s="62">
        <f t="shared" si="8"/>
        <v>571.44785937087113</v>
      </c>
      <c r="BI29" s="62">
        <f ca="1">AVERAGE(OFFSET($BH$3,0,0,'Données projet'!$E$11+1,1))-AVERAGE(OFFSET($H$3,0,0,'Données projet'!$E$11+1,1))</f>
        <v>246.08369706662529</v>
      </c>
      <c r="BJ29" s="62">
        <f t="shared" si="38"/>
        <v>355.01289872019072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156.11420010556668</v>
      </c>
      <c r="T30" s="62">
        <f t="shared" si="34"/>
        <v>318.01952986326501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222.39999999999992</v>
      </c>
      <c r="AJ30" s="14">
        <f>AI30*VLOOKUP('Données projet'!$B$10,Paramètres!$A$1:$I$89,3,0)*VLOOKUP('Données projet'!$B$10,Paramètres!$A$1:$I$89,5,0)</f>
        <v>104.08319999999996</v>
      </c>
      <c r="AK30" s="14">
        <f t="shared" si="35"/>
        <v>27.932486325387405</v>
      </c>
      <c r="AL30" s="22">
        <f t="shared" si="4"/>
        <v>229.92732035004965</v>
      </c>
      <c r="AM30" s="62">
        <f t="shared" si="5"/>
        <v>523.260653683383</v>
      </c>
      <c r="AN30" s="62">
        <f ca="1">AVERAGE(OFFSET($AM$3,0,0,'Données projet'!$E$10+1,1))-AVERAGE(OFFSET($H$3,0,0,'Données projet'!$E$10+1,1))</f>
        <v>310.95287409903602</v>
      </c>
      <c r="AO30" s="62">
        <f t="shared" si="36"/>
        <v>224.10083380795163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14.8</v>
      </c>
      <c r="BD30" s="13">
        <f>IF('Données projet'!$A$88&gt;35,BD29+BC30-BL29,IF(A30&lt;'Données projet'!$A$88,$BA$205^A30,IF(A30='Données projet'!$A$88,'Données projet'!$B$88,BD29+BC30-BL29)))</f>
        <v>159.6</v>
      </c>
      <c r="BE30" s="14">
        <f>BD30*VLOOKUP('Données projet'!$B$11,Paramètres!$A$1:$I$89,3,0)*VLOOKUP('Données projet'!$B$11,Paramètres!$A$1:$I$89,5,0)</f>
        <v>139.42656000000002</v>
      </c>
      <c r="BF30" s="14">
        <f t="shared" si="37"/>
        <v>36.165607079455818</v>
      </c>
      <c r="BG30" s="22">
        <f t="shared" si="7"/>
        <v>305.82302433005219</v>
      </c>
      <c r="BH30" s="62">
        <f t="shared" si="8"/>
        <v>599.15635766338551</v>
      </c>
      <c r="BI30" s="62">
        <f ca="1">AVERAGE(OFFSET($BH$3,0,0,'Données projet'!$E$11+1,1))-AVERAGE(OFFSET($H$3,0,0,'Données projet'!$E$11+1,1))</f>
        <v>246.08369706662529</v>
      </c>
      <c r="BJ30" s="62">
        <f t="shared" si="38"/>
        <v>355.01289872019072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156.11420010556668</v>
      </c>
      <c r="T31" s="62">
        <f t="shared" si="34"/>
        <v>318.01952986326501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231.59999999999991</v>
      </c>
      <c r="AJ31" s="14">
        <f>AI31*VLOOKUP('Données projet'!$B$10,Paramètres!$A$1:$I$89,3,0)*VLOOKUP('Données projet'!$B$10,Paramètres!$A$1:$I$89,5,0)</f>
        <v>108.38879999999996</v>
      </c>
      <c r="AK31" s="14">
        <f t="shared" si="35"/>
        <v>28.95104790024919</v>
      </c>
      <c r="AL31" s="22">
        <f t="shared" si="4"/>
        <v>239.20023509293392</v>
      </c>
      <c r="AM31" s="62">
        <f t="shared" si="5"/>
        <v>532.53356842626727</v>
      </c>
      <c r="AN31" s="62">
        <f ca="1">AVERAGE(OFFSET($AM$3,0,0,'Données projet'!$E$10+1,1))-AVERAGE(OFFSET($H$3,0,0,'Données projet'!$E$10+1,1))</f>
        <v>310.95287409903602</v>
      </c>
      <c r="AO31" s="62">
        <f t="shared" si="36"/>
        <v>224.10083380795163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14.8</v>
      </c>
      <c r="BD31" s="13">
        <f>IF('Données projet'!$A$88&gt;35,BD30+BC31-BL30,IF(A31&lt;'Données projet'!$A$88,$BA$205^A31,IF(A31='Données projet'!$A$88,'Données projet'!$B$88,BD30+BC31-BL30)))</f>
        <v>174.4</v>
      </c>
      <c r="BE31" s="14">
        <f>BD31*VLOOKUP('Données projet'!$B$11,Paramètres!$A$1:$I$89,3,0)*VLOOKUP('Données projet'!$B$11,Paramètres!$A$1:$I$89,5,0)</f>
        <v>152.35584000000003</v>
      </c>
      <c r="BF31" s="14">
        <f t="shared" si="37"/>
        <v>39.11347218476763</v>
      </c>
      <c r="BG31" s="22">
        <f t="shared" si="7"/>
        <v>333.47571872180367</v>
      </c>
      <c r="BH31" s="62">
        <f t="shared" si="8"/>
        <v>626.80905205513704</v>
      </c>
      <c r="BI31" s="62">
        <f ca="1">AVERAGE(OFFSET($BH$3,0,0,'Données projet'!$E$11+1,1))-AVERAGE(OFFSET($H$3,0,0,'Données projet'!$E$11+1,1))</f>
        <v>246.08369706662529</v>
      </c>
      <c r="BJ31" s="62">
        <f t="shared" si="38"/>
        <v>355.01289872019072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156.11420010556668</v>
      </c>
      <c r="T32" s="62">
        <f t="shared" si="34"/>
        <v>318.01952986326501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240.7999999999999</v>
      </c>
      <c r="AJ32" s="14">
        <f>AI32*VLOOKUP('Données projet'!$B$10,Paramètres!$A$1:$I$89,3,0)*VLOOKUP('Données projet'!$B$10,Paramètres!$A$1:$I$89,5,0)</f>
        <v>112.69439999999994</v>
      </c>
      <c r="AK32" s="14">
        <f t="shared" si="35"/>
        <v>29.964909381330607</v>
      </c>
      <c r="AL32" s="22">
        <f t="shared" si="4"/>
        <v>248.46496383915073</v>
      </c>
      <c r="AM32" s="62">
        <f t="shared" si="5"/>
        <v>541.79829717248401</v>
      </c>
      <c r="AN32" s="62">
        <f ca="1">AVERAGE(OFFSET($AM$3,0,0,'Données projet'!$E$10+1,1))-AVERAGE(OFFSET($H$3,0,0,'Données projet'!$E$10+1,1))</f>
        <v>310.95287409903602</v>
      </c>
      <c r="AO32" s="62">
        <f t="shared" si="36"/>
        <v>224.10083380795163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14.8</v>
      </c>
      <c r="BD32" s="13">
        <f>IF('Données projet'!$A$88&gt;35,BD31+BC32-BL31,IF(A32&lt;'Données projet'!$A$88,$BA$205^A32,IF(A32='Données projet'!$A$88,'Données projet'!$B$88,BD31+BC32-BL31)))</f>
        <v>189.20000000000002</v>
      </c>
      <c r="BE32" s="14">
        <f>BD32*VLOOKUP('Données projet'!$B$11,Paramètres!$A$1:$I$89,3,0)*VLOOKUP('Données projet'!$B$11,Paramètres!$A$1:$I$89,5,0)</f>
        <v>165.28512000000003</v>
      </c>
      <c r="BF32" s="14">
        <f t="shared" si="37"/>
        <v>42.032324946671778</v>
      </c>
      <c r="BG32" s="22">
        <f t="shared" si="7"/>
        <v>361.07788328212001</v>
      </c>
      <c r="BH32" s="62">
        <f t="shared" si="8"/>
        <v>654.41121661545333</v>
      </c>
      <c r="BI32" s="62">
        <f ca="1">AVERAGE(OFFSET($BH$3,0,0,'Données projet'!$E$11+1,1))-AVERAGE(OFFSET($H$3,0,0,'Données projet'!$E$11+1,1))</f>
        <v>246.08369706662529</v>
      </c>
      <c r="BJ32" s="62">
        <f t="shared" si="38"/>
        <v>355.01289872019072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156.11420010556668</v>
      </c>
      <c r="T33" s="62">
        <f t="shared" si="34"/>
        <v>318.01952986326501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0.22500000000000001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250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249.99999999999989</v>
      </c>
      <c r="AJ33" s="14">
        <f>AI33*VLOOKUP('Données projet'!$B$10,Paramètres!$A$1:$I$89,3,0)*VLOOKUP('Données projet'!$B$10,Paramètres!$A$1:$I$89,5,0)</f>
        <v>116.99999999999994</v>
      </c>
      <c r="AK33" s="14">
        <f t="shared" si="35"/>
        <v>30.974270896484118</v>
      </c>
      <c r="AL33" s="22">
        <f t="shared" si="4"/>
        <v>257.72185514470976</v>
      </c>
      <c r="AM33" s="62">
        <f t="shared" si="5"/>
        <v>551.05518847804308</v>
      </c>
      <c r="AN33" s="62">
        <f ca="1">AVERAGE(OFFSET($AM$3,0,0,'Données projet'!$E$10+1,1))-AVERAGE(OFFSET($H$3,0,0,'Données projet'!$E$10+1,1))</f>
        <v>310.95287409903602</v>
      </c>
      <c r="AO33" s="62">
        <f t="shared" si="36"/>
        <v>224.10083380795163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0.38500000000000001</v>
      </c>
      <c r="AS33" s="17">
        <f>IF(ISNA(VLOOKUP(A33,'Données projet'!$A$61:$I$81,6,0)),0%,VLOOKUP(A33,'Données projet'!$A$61:$I$81,6,0)*VLOOKUP('Données projet'!$B$10,Paramètres!$A$1:$I$89,7,0))</f>
        <v>8.2500000000000004E-2</v>
      </c>
      <c r="AT33" s="17">
        <f>IF(ISNA(VLOOKUP(A33,'Données projet'!$A$61:$I$81,7,0)),0%,VLOOKUP(A33,'Données projet'!$A$61:$I$81,7,0))</f>
        <v>0.15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204</v>
      </c>
      <c r="BB33" s="13">
        <f>VLOOKUP(A33,'Données projet'!$A$87:$I$107,9,0)</f>
        <v>14.8</v>
      </c>
      <c r="BC33" s="13">
        <f t="array" ref="BC33">INDEX(BB:BB,MIN(IF(ISNUMBER(BB33:BB229),ROW(BB33:BB229),"")))</f>
        <v>14.8</v>
      </c>
      <c r="BD33" s="13">
        <f>IF('Données projet'!$A$88&gt;35,BD32+BC33-BL32,IF(A33&lt;'Données projet'!$A$88,$BA$205^A33,IF(A33='Données projet'!$A$88,'Données projet'!$B$88,BD32+BC33-BL32)))</f>
        <v>204.00000000000003</v>
      </c>
      <c r="BE33" s="14">
        <f>BD33*VLOOKUP('Données projet'!$B$11,Paramètres!$A$1:$I$89,3,0)*VLOOKUP('Données projet'!$B$11,Paramètres!$A$1:$I$89,5,0)</f>
        <v>178.21440000000004</v>
      </c>
      <c r="BF33" s="14">
        <f t="shared" si="37"/>
        <v>44.924692855664368</v>
      </c>
      <c r="BG33" s="22">
        <f t="shared" si="7"/>
        <v>388.63392005694885</v>
      </c>
      <c r="BH33" s="62">
        <f t="shared" si="8"/>
        <v>681.96725339028217</v>
      </c>
      <c r="BI33" s="62">
        <f ca="1">AVERAGE(OFFSET($BH$3,0,0,'Données projet'!$E$11+1,1))-AVERAGE(OFFSET($H$3,0,0,'Données projet'!$E$11+1,1))</f>
        <v>246.08369706662529</v>
      </c>
      <c r="BJ33" s="62">
        <f t="shared" si="38"/>
        <v>355.01289872019072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51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156.11420010556668</v>
      </c>
      <c r="T34" s="62">
        <f t="shared" si="34"/>
        <v>318.01952986326501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259.99999999999989</v>
      </c>
      <c r="AJ34" s="14">
        <f>AI34*VLOOKUP('Données projet'!$B$10,Paramètres!$A$1:$I$89,3,0)*VLOOKUP('Données projet'!$B$10,Paramètres!$A$1:$I$89,5,0)</f>
        <v>121.67999999999994</v>
      </c>
      <c r="AK34" s="14">
        <f t="shared" si="35"/>
        <v>32.066514091456256</v>
      </c>
      <c r="AL34" s="22">
        <f t="shared" si="4"/>
        <v>267.77517870928619</v>
      </c>
      <c r="AM34" s="62">
        <f t="shared" si="5"/>
        <v>561.10851204261951</v>
      </c>
      <c r="AN34" s="62">
        <f ca="1">AVERAGE(OFFSET($AM$3,0,0,'Données projet'!$E$10+1,1))-AVERAGE(OFFSET($H$3,0,0,'Données projet'!$E$10+1,1))</f>
        <v>310.95287409903602</v>
      </c>
      <c r="AO34" s="62">
        <f t="shared" si="36"/>
        <v>224.10083380795163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13.6</v>
      </c>
      <c r="BD34" s="13">
        <f>IF('Données projet'!$A$88&gt;35,BD33+BC34-BL33,IF(A34&lt;'Données projet'!$A$88,$BA$205^A34,IF(A34='Données projet'!$A$88,'Données projet'!$B$88,BD33+BC34-BL33)))</f>
        <v>166.60000000000002</v>
      </c>
      <c r="BE34" s="14">
        <f>BD34*VLOOKUP('Données projet'!$B$11,Paramètres!$A$1:$I$89,3,0)*VLOOKUP('Données projet'!$B$11,Paramètres!$A$1:$I$89,5,0)</f>
        <v>145.54176000000004</v>
      </c>
      <c r="BF34" s="14">
        <f t="shared" si="37"/>
        <v>37.563662342876064</v>
      </c>
      <c r="BG34" s="22">
        <f t="shared" si="7"/>
        <v>318.90861058050916</v>
      </c>
      <c r="BH34" s="62">
        <f t="shared" si="8"/>
        <v>612.24194391384253</v>
      </c>
      <c r="BI34" s="62">
        <f ca="1">AVERAGE(OFFSET($BH$3,0,0,'Données projet'!$E$11+1,1))-AVERAGE(OFFSET($H$3,0,0,'Données projet'!$E$11+1,1))</f>
        <v>246.08369706662529</v>
      </c>
      <c r="BJ34" s="62">
        <f t="shared" si="38"/>
        <v>355.01289872019072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156.11420010556668</v>
      </c>
      <c r="T35" s="62">
        <f t="shared" si="34"/>
        <v>318.01952986326501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269.99999999999989</v>
      </c>
      <c r="AJ35" s="14">
        <f>AI35*VLOOKUP('Données projet'!$B$10,Paramètres!$A$1:$I$89,3,0)*VLOOKUP('Données projet'!$B$10,Paramètres!$A$1:$I$89,5,0)</f>
        <v>126.35999999999996</v>
      </c>
      <c r="AK35" s="14">
        <f t="shared" si="35"/>
        <v>33.153877056327453</v>
      </c>
      <c r="AL35" s="22">
        <f t="shared" si="4"/>
        <v>277.82000253977026</v>
      </c>
      <c r="AM35" s="62">
        <f t="shared" si="5"/>
        <v>571.15333587310352</v>
      </c>
      <c r="AN35" s="62">
        <f ca="1">AVERAGE(OFFSET($AM$3,0,0,'Données projet'!$E$10+1,1))-AVERAGE(OFFSET($H$3,0,0,'Données projet'!$E$10+1,1))</f>
        <v>310.95287409903602</v>
      </c>
      <c r="AO35" s="62">
        <f t="shared" si="36"/>
        <v>224.10083380795163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13.6</v>
      </c>
      <c r="BD35" s="13">
        <f>IF('Données projet'!$A$88&gt;35,BD34+BC35-BL34,IF(A35&lt;'Données projet'!$A$88,$BA$205^A35,IF(A35='Données projet'!$A$88,'Données projet'!$B$88,BD34+BC35-BL34)))</f>
        <v>180.20000000000002</v>
      </c>
      <c r="BE35" s="14">
        <f>BD35*VLOOKUP('Données projet'!$B$11,Paramètres!$A$1:$I$89,3,0)*VLOOKUP('Données projet'!$B$11,Paramètres!$A$1:$I$89,5,0)</f>
        <v>157.42272000000003</v>
      </c>
      <c r="BF35" s="14">
        <f t="shared" si="37"/>
        <v>40.260654441499831</v>
      </c>
      <c r="BG35" s="22">
        <f t="shared" si="7"/>
        <v>344.29854381894557</v>
      </c>
      <c r="BH35" s="62">
        <f t="shared" si="8"/>
        <v>637.63187715227889</v>
      </c>
      <c r="BI35" s="62">
        <f ca="1">AVERAGE(OFFSET($BH$3,0,0,'Données projet'!$E$11+1,1))-AVERAGE(OFFSET($H$3,0,0,'Données projet'!$E$11+1,1))</f>
        <v>246.08369706662529</v>
      </c>
      <c r="BJ35" s="62">
        <f t="shared" si="38"/>
        <v>355.01289872019072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156.11420010556668</v>
      </c>
      <c r="T36" s="62">
        <f t="shared" si="34"/>
        <v>318.01952986326501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279.99999999999989</v>
      </c>
      <c r="AJ36" s="14">
        <f>AI36*VLOOKUP('Données projet'!$B$10,Paramètres!$A$1:$I$89,3,0)*VLOOKUP('Données projet'!$B$10,Paramètres!$A$1:$I$89,5,0)</f>
        <v>131.03999999999994</v>
      </c>
      <c r="AK36" s="14">
        <f t="shared" si="35"/>
        <v>34.236561238949889</v>
      </c>
      <c r="AL36" s="22">
        <f t="shared" si="4"/>
        <v>287.85667749117096</v>
      </c>
      <c r="AM36" s="62">
        <f t="shared" si="5"/>
        <v>581.19001082450427</v>
      </c>
      <c r="AN36" s="62">
        <f ca="1">AVERAGE(OFFSET($AM$3,0,0,'Données projet'!$E$10+1,1))-AVERAGE(OFFSET($H$3,0,0,'Données projet'!$E$10+1,1))</f>
        <v>310.95287409903602</v>
      </c>
      <c r="AO36" s="62">
        <f t="shared" si="36"/>
        <v>224.10083380795163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13.6</v>
      </c>
      <c r="BD36" s="13">
        <f>IF('Données projet'!$A$88&gt;35,BD35+BC36-BL35,IF(A36&lt;'Données projet'!$A$88,$BA$205^A36,IF(A36='Données projet'!$A$88,'Données projet'!$B$88,BD35+BC36-BL35)))</f>
        <v>193.8</v>
      </c>
      <c r="BE36" s="14">
        <f>BD36*VLOOKUP('Données projet'!$B$11,Paramètres!$A$1:$I$89,3,0)*VLOOKUP('Données projet'!$B$11,Paramètres!$A$1:$I$89,5,0)</f>
        <v>169.30368000000004</v>
      </c>
      <c r="BF36" s="14">
        <f t="shared" si="37"/>
        <v>42.934033834973256</v>
      </c>
      <c r="BG36" s="22">
        <f t="shared" si="7"/>
        <v>369.64735159591186</v>
      </c>
      <c r="BH36" s="62">
        <f t="shared" si="8"/>
        <v>662.98068492924517</v>
      </c>
      <c r="BI36" s="62">
        <f ca="1">AVERAGE(OFFSET($BH$3,0,0,'Données projet'!$E$11+1,1))-AVERAGE(OFFSET($H$3,0,0,'Données projet'!$E$11+1,1))</f>
        <v>246.08369706662529</v>
      </c>
      <c r="BJ36" s="62">
        <f t="shared" si="38"/>
        <v>355.01289872019072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156.11420010556668</v>
      </c>
      <c r="T37" s="62">
        <f t="shared" si="34"/>
        <v>318.01952986326501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289.99999999999989</v>
      </c>
      <c r="AJ37" s="14">
        <f>AI37*VLOOKUP('Données projet'!$B$10,Paramètres!$A$1:$I$89,3,0)*VLOOKUP('Données projet'!$B$10,Paramètres!$A$1:$I$89,5,0)</f>
        <v>135.71999999999994</v>
      </c>
      <c r="AK37" s="14">
        <f t="shared" si="35"/>
        <v>35.314752882348131</v>
      </c>
      <c r="AL37" s="22">
        <f t="shared" si="4"/>
        <v>297.8855279367562</v>
      </c>
      <c r="AM37" s="62">
        <f t="shared" si="5"/>
        <v>591.21886127008952</v>
      </c>
      <c r="AN37" s="62">
        <f ca="1">AVERAGE(OFFSET($AM$3,0,0,'Données projet'!$E$10+1,1))-AVERAGE(OFFSET($H$3,0,0,'Données projet'!$E$10+1,1))</f>
        <v>310.95287409903602</v>
      </c>
      <c r="AO37" s="62">
        <f t="shared" si="36"/>
        <v>224.10083380795163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13.6</v>
      </c>
      <c r="BD37" s="13">
        <f>IF('Données projet'!$A$88&gt;35,BD36+BC37-BL36,IF(A37&lt;'Données projet'!$A$88,$BA$205^A37,IF(A37='Données projet'!$A$88,'Données projet'!$B$88,BD36+BC37-BL36)))</f>
        <v>207.4</v>
      </c>
      <c r="BE37" s="14">
        <f>BD37*VLOOKUP('Données projet'!$B$11,Paramètres!$A$1:$I$89,3,0)*VLOOKUP('Données projet'!$B$11,Paramètres!$A$1:$I$89,5,0)</f>
        <v>181.18464000000003</v>
      </c>
      <c r="BF37" s="14">
        <f t="shared" si="37"/>
        <v>45.585646034700325</v>
      </c>
      <c r="BG37" s="22">
        <f t="shared" si="7"/>
        <v>394.95824817710309</v>
      </c>
      <c r="BH37" s="62">
        <f t="shared" si="8"/>
        <v>688.29158151043634</v>
      </c>
      <c r="BI37" s="62">
        <f ca="1">AVERAGE(OFFSET($BH$3,0,0,'Données projet'!$E$11+1,1))-AVERAGE(OFFSET($H$3,0,0,'Données projet'!$E$11+1,1))</f>
        <v>246.08369706662529</v>
      </c>
      <c r="BJ37" s="62">
        <f t="shared" si="38"/>
        <v>355.01289872019072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156.11420010556668</v>
      </c>
      <c r="T38" s="62">
        <f t="shared" si="34"/>
        <v>318.01952986326501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299.99999999999989</v>
      </c>
      <c r="AJ38" s="14">
        <f>AI38*VLOOKUP('Données projet'!$B$10,Paramètres!$A$1:$I$89,3,0)*VLOOKUP('Données projet'!$B$10,Paramètres!$A$1:$I$89,5,0)</f>
        <v>140.39999999999995</v>
      </c>
      <c r="AK38" s="14">
        <f t="shared" si="35"/>
        <v>36.388624656711166</v>
      </c>
      <c r="AL38" s="22">
        <f t="shared" si="4"/>
        <v>307.90685461043853</v>
      </c>
      <c r="AM38" s="62">
        <f t="shared" si="5"/>
        <v>601.24018794377184</v>
      </c>
      <c r="AN38" s="62">
        <f ca="1">AVERAGE(OFFSET($AM$3,0,0,'Données projet'!$E$10+1,1))-AVERAGE(OFFSET($H$3,0,0,'Données projet'!$E$10+1,1))</f>
        <v>310.95287409903602</v>
      </c>
      <c r="AO38" s="62">
        <f t="shared" si="36"/>
        <v>224.10083380795163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221</v>
      </c>
      <c r="BB38" s="13">
        <f>VLOOKUP(A38,'Données projet'!$A$87:$I$107,9,0)</f>
        <v>13.6</v>
      </c>
      <c r="BC38" s="13">
        <f t="array" ref="BC38">INDEX(BB:BB,MIN(IF(ISNUMBER(BB38:BB234),ROW(BB38:BB234),"")))</f>
        <v>13.6</v>
      </c>
      <c r="BD38" s="13">
        <f>IF('Données projet'!$A$88&gt;35,BD37+BC38-BL37,IF(A38&lt;'Données projet'!$A$88,$BA$205^A38,IF(A38='Données projet'!$A$88,'Données projet'!$B$88,BD37+BC38-BL37)))</f>
        <v>221</v>
      </c>
      <c r="BE38" s="14">
        <f>BD38*VLOOKUP('Données projet'!$B$11,Paramètres!$A$1:$I$89,3,0)*VLOOKUP('Données projet'!$B$11,Paramètres!$A$1:$I$89,5,0)</f>
        <v>193.06560000000002</v>
      </c>
      <c r="BF38" s="14">
        <f t="shared" si="37"/>
        <v>48.217080828790458</v>
      </c>
      <c r="BG38" s="22">
        <f t="shared" si="7"/>
        <v>420.23400244347675</v>
      </c>
      <c r="BH38" s="62">
        <f t="shared" si="8"/>
        <v>713.56733577681007</v>
      </c>
      <c r="BI38" s="62">
        <f ca="1">AVERAGE(OFFSET($BH$3,0,0,'Données projet'!$E$11+1,1))-AVERAGE(OFFSET($H$3,0,0,'Données projet'!$E$11+1,1))</f>
        <v>246.08369706662529</v>
      </c>
      <c r="BJ38" s="62">
        <f t="shared" si="38"/>
        <v>355.01289872019072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49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156.11420010556668</v>
      </c>
      <c r="T39" s="62">
        <f t="shared" si="34"/>
        <v>318.01952986326501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309.99999999999989</v>
      </c>
      <c r="AJ39" s="14">
        <f>AI39*VLOOKUP('Données projet'!$B$10,Paramètres!$A$1:$I$89,3,0)*VLOOKUP('Données projet'!$B$10,Paramètres!$A$1:$I$89,5,0)</f>
        <v>145.07999999999996</v>
      </c>
      <c r="AK39" s="14">
        <f t="shared" si="35"/>
        <v>37.458337067672986</v>
      </c>
      <c r="AL39" s="22">
        <f t="shared" si="4"/>
        <v>317.92093705953039</v>
      </c>
      <c r="AM39" s="62">
        <f t="shared" si="5"/>
        <v>611.25427039286365</v>
      </c>
      <c r="AN39" s="62">
        <f ca="1">AVERAGE(OFFSET($AM$3,0,0,'Données projet'!$E$10+1,1))-AVERAGE(OFFSET($H$3,0,0,'Données projet'!$E$10+1,1))</f>
        <v>310.95287409903602</v>
      </c>
      <c r="AO39" s="62">
        <f t="shared" si="36"/>
        <v>224.10083380795163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12.2</v>
      </c>
      <c r="BD39" s="13">
        <f>IF('Données projet'!$A$88&gt;35,BD38+BC39-BL38,IF(A39&lt;'Données projet'!$A$88,$BA$205^A39,IF(A39='Données projet'!$A$88,'Données projet'!$B$88,BD38+BC39-BL38)))</f>
        <v>184.2</v>
      </c>
      <c r="BE39" s="14">
        <f>BD39*VLOOKUP('Données projet'!$B$11,Paramètres!$A$1:$I$89,3,0)*VLOOKUP('Données projet'!$B$11,Paramètres!$A$1:$I$89,5,0)</f>
        <v>160.91712000000001</v>
      </c>
      <c r="BF39" s="14">
        <f t="shared" si="37"/>
        <v>41.049305520788089</v>
      </c>
      <c r="BG39" s="22">
        <f t="shared" si="7"/>
        <v>351.75819111537254</v>
      </c>
      <c r="BH39" s="62">
        <f t="shared" si="8"/>
        <v>645.09152444870585</v>
      </c>
      <c r="BI39" s="62">
        <f ca="1">AVERAGE(OFFSET($BH$3,0,0,'Données projet'!$E$11+1,1))-AVERAGE(OFFSET($H$3,0,0,'Données projet'!$E$11+1,1))</f>
        <v>246.08369706662529</v>
      </c>
      <c r="BJ39" s="62">
        <f t="shared" si="38"/>
        <v>355.01289872019072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156.11420010556668</v>
      </c>
      <c r="T40" s="62">
        <f t="shared" si="34"/>
        <v>318.01952986326501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319.99999999999989</v>
      </c>
      <c r="AJ40" s="14">
        <f>AI40*VLOOKUP('Données projet'!$B$10,Paramètres!$A$1:$I$89,3,0)*VLOOKUP('Données projet'!$B$10,Paramètres!$A$1:$I$89,5,0)</f>
        <v>149.75999999999996</v>
      </c>
      <c r="AK40" s="14">
        <f t="shared" si="35"/>
        <v>38.524039677774766</v>
      </c>
      <c r="AL40" s="22">
        <f t="shared" si="4"/>
        <v>327.9280357721243</v>
      </c>
      <c r="AM40" s="62">
        <f t="shared" si="5"/>
        <v>621.26136910545756</v>
      </c>
      <c r="AN40" s="62">
        <f ca="1">AVERAGE(OFFSET($AM$3,0,0,'Données projet'!$E$10+1,1))-AVERAGE(OFFSET($H$3,0,0,'Données projet'!$E$10+1,1))</f>
        <v>310.95287409903602</v>
      </c>
      <c r="AO40" s="62">
        <f t="shared" si="36"/>
        <v>224.10083380795163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12.2</v>
      </c>
      <c r="BD40" s="13">
        <f>IF('Données projet'!$A$88&gt;35,BD39+BC40-BL39,IF(A40&lt;'Données projet'!$A$88,$BA$205^A40,IF(A40='Données projet'!$A$88,'Données projet'!$B$88,BD39+BC40-BL39)))</f>
        <v>196.39999999999998</v>
      </c>
      <c r="BE40" s="14">
        <f>BD40*VLOOKUP('Données projet'!$B$11,Paramètres!$A$1:$I$89,3,0)*VLOOKUP('Données projet'!$B$11,Paramètres!$A$1:$I$89,5,0)</f>
        <v>171.57504</v>
      </c>
      <c r="BF40" s="14">
        <f t="shared" si="37"/>
        <v>43.44259058996105</v>
      </c>
      <c r="BG40" s="22">
        <f t="shared" si="7"/>
        <v>374.48903994418214</v>
      </c>
      <c r="BH40" s="62">
        <f t="shared" si="8"/>
        <v>667.82237327751545</v>
      </c>
      <c r="BI40" s="62">
        <f ca="1">AVERAGE(OFFSET($BH$3,0,0,'Données projet'!$E$11+1,1))-AVERAGE(OFFSET($H$3,0,0,'Données projet'!$E$11+1,1))</f>
        <v>246.08369706662529</v>
      </c>
      <c r="BJ40" s="62">
        <f t="shared" si="38"/>
        <v>355.01289872019072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156.11420010556668</v>
      </c>
      <c r="T41" s="62">
        <f t="shared" si="34"/>
        <v>318.01952986326501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329.99999999999989</v>
      </c>
      <c r="AJ41" s="14">
        <f>AI41*VLOOKUP('Données projet'!$B$10,Paramètres!$A$1:$I$89,3,0)*VLOOKUP('Données projet'!$B$10,Paramètres!$A$1:$I$89,5,0)</f>
        <v>154.43999999999994</v>
      </c>
      <c r="AK41" s="14">
        <f t="shared" si="35"/>
        <v>39.585872170955454</v>
      </c>
      <c r="AL41" s="22">
        <f t="shared" si="4"/>
        <v>337.92839403108059</v>
      </c>
      <c r="AM41" s="62">
        <f t="shared" si="5"/>
        <v>631.2617273644139</v>
      </c>
      <c r="AN41" s="62">
        <f ca="1">AVERAGE(OFFSET($AM$3,0,0,'Données projet'!$E$10+1,1))-AVERAGE(OFFSET($H$3,0,0,'Données projet'!$E$10+1,1))</f>
        <v>310.95287409903602</v>
      </c>
      <c r="AO41" s="62">
        <f t="shared" si="36"/>
        <v>224.10083380795163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12.2</v>
      </c>
      <c r="BD41" s="13">
        <f>IF('Données projet'!$A$88&gt;35,BD40+BC41-BL40,IF(A41&lt;'Données projet'!$A$88,$BA$205^A41,IF(A41='Données projet'!$A$88,'Données projet'!$B$88,BD40+BC41-BL40)))</f>
        <v>208.59999999999997</v>
      </c>
      <c r="BE41" s="14">
        <f>BD41*VLOOKUP('Données projet'!$B$11,Paramètres!$A$1:$I$89,3,0)*VLOOKUP('Données projet'!$B$11,Paramètres!$A$1:$I$89,5,0)</f>
        <v>182.23295999999999</v>
      </c>
      <c r="BF41" s="14">
        <f t="shared" si="37"/>
        <v>45.818621592366291</v>
      </c>
      <c r="BG41" s="22">
        <f t="shared" si="7"/>
        <v>397.18983794003793</v>
      </c>
      <c r="BH41" s="62">
        <f t="shared" si="8"/>
        <v>690.52317127337119</v>
      </c>
      <c r="BI41" s="62">
        <f ca="1">AVERAGE(OFFSET($BH$3,0,0,'Données projet'!$E$11+1,1))-AVERAGE(OFFSET($H$3,0,0,'Données projet'!$E$11+1,1))</f>
        <v>246.08369706662529</v>
      </c>
      <c r="BJ41" s="62">
        <f t="shared" si="38"/>
        <v>355.01289872019072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156.11420010556668</v>
      </c>
      <c r="T42" s="62">
        <f t="shared" si="34"/>
        <v>318.01952986326501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339.99999999999989</v>
      </c>
      <c r="AJ42" s="14">
        <f>AI42*VLOOKUP('Données projet'!$B$10,Paramètres!$A$1:$I$89,3,0)*VLOOKUP('Données projet'!$B$10,Paramètres!$A$1:$I$89,5,0)</f>
        <v>159.11999999999995</v>
      </c>
      <c r="AK42" s="14">
        <f t="shared" si="35"/>
        <v>40.643965284387697</v>
      </c>
      <c r="AL42" s="22">
        <f t="shared" si="4"/>
        <v>347.92223953697516</v>
      </c>
      <c r="AM42" s="62">
        <f t="shared" si="5"/>
        <v>641.25557287030847</v>
      </c>
      <c r="AN42" s="62">
        <f ca="1">AVERAGE(OFFSET($AM$3,0,0,'Données projet'!$E$10+1,1))-AVERAGE(OFFSET($H$3,0,0,'Données projet'!$E$10+1,1))</f>
        <v>310.95287409903602</v>
      </c>
      <c r="AO42" s="62">
        <f t="shared" si="36"/>
        <v>224.10083380795163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12.2</v>
      </c>
      <c r="BD42" s="13">
        <f>IF('Données projet'!$A$88&gt;35,BD41+BC42-BL41,IF(A42&lt;'Données projet'!$A$88,$BA$205^A42,IF(A42='Données projet'!$A$88,'Données projet'!$B$88,BD41+BC42-BL41)))</f>
        <v>220.79999999999995</v>
      </c>
      <c r="BE42" s="14">
        <f>BD42*VLOOKUP('Données projet'!$B$11,Paramètres!$A$1:$I$89,3,0)*VLOOKUP('Données projet'!$B$11,Paramètres!$A$1:$I$89,5,0)</f>
        <v>192.89087999999998</v>
      </c>
      <c r="BF42" s="14">
        <f t="shared" si="37"/>
        <v>48.178522586846704</v>
      </c>
      <c r="BG42" s="22">
        <f t="shared" si="7"/>
        <v>419.86254283875792</v>
      </c>
      <c r="BH42" s="62">
        <f t="shared" si="8"/>
        <v>713.19587617209118</v>
      </c>
      <c r="BI42" s="62">
        <f ca="1">AVERAGE(OFFSET($BH$3,0,0,'Données projet'!$E$11+1,1))-AVERAGE(OFFSET($H$3,0,0,'Données projet'!$E$11+1,1))</f>
        <v>246.08369706662529</v>
      </c>
      <c r="BJ42" s="62">
        <f t="shared" si="38"/>
        <v>355.01289872019072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156.11420010556668</v>
      </c>
      <c r="T43" s="62">
        <f t="shared" si="34"/>
        <v>318.01952986326501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350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349.99999999999989</v>
      </c>
      <c r="AJ43" s="14">
        <f>AI43*VLOOKUP('Données projet'!$B$10,Paramètres!$A$1:$I$89,3,0)*VLOOKUP('Données projet'!$B$10,Paramètres!$A$1:$I$89,5,0)</f>
        <v>163.79999999999995</v>
      </c>
      <c r="AK43" s="14">
        <f t="shared" si="35"/>
        <v>41.698441627605291</v>
      </c>
      <c r="AL43" s="22">
        <f t="shared" si="4"/>
        <v>357.90978583474572</v>
      </c>
      <c r="AM43" s="62">
        <f t="shared" si="5"/>
        <v>651.24311916807903</v>
      </c>
      <c r="AN43" s="62">
        <f ca="1">AVERAGE(OFFSET($AM$3,0,0,'Données projet'!$E$10+1,1))-AVERAGE(OFFSET($H$3,0,0,'Données projet'!$E$10+1,1))</f>
        <v>310.95287409903602</v>
      </c>
      <c r="AO43" s="62">
        <f t="shared" si="36"/>
        <v>224.10083380795163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88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233</v>
      </c>
      <c r="BB43" s="13">
        <f>VLOOKUP(A43,'Données projet'!$A$87:$I$107,9,0)</f>
        <v>12.2</v>
      </c>
      <c r="BC43" s="13">
        <f t="array" ref="BC43">INDEX(BB:BB,MIN(IF(ISNUMBER(BB43:BB239),ROW(BB43:BB239),"")))</f>
        <v>12.2</v>
      </c>
      <c r="BD43" s="13">
        <f>IF('Données projet'!$A$88&gt;35,BD42+BC43-BL42,IF(A43&lt;'Données projet'!$A$88,$BA$205^A43,IF(A43='Données projet'!$A$88,'Données projet'!$B$88,BD42+BC43-BL42)))</f>
        <v>232.99999999999994</v>
      </c>
      <c r="BE43" s="14">
        <f>BD43*VLOOKUP('Données projet'!$B$11,Paramètres!$A$1:$I$89,3,0)*VLOOKUP('Données projet'!$B$11,Paramètres!$A$1:$I$89,5,0)</f>
        <v>203.5488</v>
      </c>
      <c r="BF43" s="14">
        <f t="shared" si="37"/>
        <v>50.523286400023487</v>
      </c>
      <c r="BG43" s="22">
        <f t="shared" si="7"/>
        <v>442.50888381337427</v>
      </c>
      <c r="BH43" s="62">
        <f t="shared" si="8"/>
        <v>735.84221714670753</v>
      </c>
      <c r="BI43" s="62">
        <f ca="1">AVERAGE(OFFSET($BH$3,0,0,'Données projet'!$E$11+1,1))-AVERAGE(OFFSET($H$3,0,0,'Données projet'!$E$11+1,1))</f>
        <v>246.08369706662529</v>
      </c>
      <c r="BJ43" s="62">
        <f t="shared" si="38"/>
        <v>355.01289872019072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45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156.11420010556668</v>
      </c>
      <c r="T44" s="62">
        <f t="shared" si="34"/>
        <v>318.01952986326501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273.49999999999989</v>
      </c>
      <c r="AJ44" s="14">
        <f>AI44*VLOOKUP('Données projet'!$B$10,Paramètres!$A$1:$I$89,3,0)*VLOOKUP('Données projet'!$B$10,Paramètres!$A$1:$I$89,5,0)</f>
        <v>127.99799999999995</v>
      </c>
      <c r="AK44" s="14">
        <f t="shared" si="35"/>
        <v>33.533338894635314</v>
      </c>
      <c r="AL44" s="22">
        <f t="shared" si="4"/>
        <v>281.33374857482306</v>
      </c>
      <c r="AM44" s="62">
        <f t="shared" si="5"/>
        <v>574.66708190815643</v>
      </c>
      <c r="AN44" s="62">
        <f ca="1">AVERAGE(OFFSET($AM$3,0,0,'Données projet'!$E$10+1,1))-AVERAGE(OFFSET($H$3,0,0,'Données projet'!$E$10+1,1))</f>
        <v>310.95287409903602</v>
      </c>
      <c r="AO44" s="62">
        <f t="shared" si="36"/>
        <v>224.10083380795163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11.2</v>
      </c>
      <c r="BD44" s="13">
        <f>IF('Données projet'!$A$88&gt;35,BD43+BC44-BL43,IF(A44&lt;'Données projet'!$A$88,$BA$205^A44,IF(A44='Données projet'!$A$88,'Données projet'!$B$88,BD43+BC44-BL43)))</f>
        <v>199.19999999999993</v>
      </c>
      <c r="BE44" s="14">
        <f>BD44*VLOOKUP('Données projet'!$B$11,Paramètres!$A$1:$I$89,3,0)*VLOOKUP('Données projet'!$B$11,Paramètres!$A$1:$I$89,5,0)</f>
        <v>174.02111999999997</v>
      </c>
      <c r="BF44" s="14">
        <f t="shared" si="37"/>
        <v>43.989391678613877</v>
      </c>
      <c r="BG44" s="22">
        <f t="shared" si="7"/>
        <v>379.70164117358576</v>
      </c>
      <c r="BH44" s="62">
        <f t="shared" si="8"/>
        <v>673.03497450691907</v>
      </c>
      <c r="BI44" s="62">
        <f ca="1">AVERAGE(OFFSET($BH$3,0,0,'Données projet'!$E$11+1,1))-AVERAGE(OFFSET($H$3,0,0,'Données projet'!$E$11+1,1))</f>
        <v>246.08369706662529</v>
      </c>
      <c r="BJ44" s="62">
        <f t="shared" si="38"/>
        <v>355.01289872019072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156.11420010556668</v>
      </c>
      <c r="T45" s="62">
        <f t="shared" si="34"/>
        <v>318.01952986326501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284.99999999999989</v>
      </c>
      <c r="AJ45" s="14">
        <f>AI45*VLOOKUP('Données projet'!$B$10,Paramètres!$A$1:$I$89,3,0)*VLOOKUP('Données projet'!$B$10,Paramètres!$A$1:$I$89,5,0)</f>
        <v>133.37999999999994</v>
      </c>
      <c r="AK45" s="14">
        <f t="shared" si="35"/>
        <v>34.776207535548991</v>
      </c>
      <c r="AL45" s="22">
        <f t="shared" si="4"/>
        <v>292.87206145774769</v>
      </c>
      <c r="AM45" s="62">
        <f t="shared" si="5"/>
        <v>586.20539479108106</v>
      </c>
      <c r="AN45" s="62">
        <f ca="1">AVERAGE(OFFSET($AM$3,0,0,'Données projet'!$E$10+1,1))-AVERAGE(OFFSET($H$3,0,0,'Données projet'!$E$10+1,1))</f>
        <v>310.95287409903602</v>
      </c>
      <c r="AO45" s="62">
        <f t="shared" si="36"/>
        <v>224.10083380795163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11.2</v>
      </c>
      <c r="BD45" s="13">
        <f>IF('Données projet'!$A$88&gt;35,BD44+BC45-BL44,IF(A45&lt;'Données projet'!$A$88,$BA$205^A45,IF(A45='Données projet'!$A$88,'Données projet'!$B$88,BD44+BC45-BL44)))</f>
        <v>210.39999999999992</v>
      </c>
      <c r="BE45" s="14">
        <f>BD45*VLOOKUP('Données projet'!$B$11,Paramètres!$A$1:$I$89,3,0)*VLOOKUP('Données projet'!$B$11,Paramètres!$A$1:$I$89,5,0)</f>
        <v>183.80543999999995</v>
      </c>
      <c r="BF45" s="14">
        <f t="shared" si="37"/>
        <v>46.167792832806036</v>
      </c>
      <c r="BG45" s="22">
        <f t="shared" si="7"/>
        <v>400.53671385047045</v>
      </c>
      <c r="BH45" s="62">
        <f t="shared" si="8"/>
        <v>693.87004718380376</v>
      </c>
      <c r="BI45" s="62">
        <f ca="1">AVERAGE(OFFSET($BH$3,0,0,'Données projet'!$E$11+1,1))-AVERAGE(OFFSET($H$3,0,0,'Données projet'!$E$11+1,1))</f>
        <v>246.08369706662529</v>
      </c>
      <c r="BJ45" s="62">
        <f t="shared" si="38"/>
        <v>355.01289872019072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156.11420010556668</v>
      </c>
      <c r="T46" s="62">
        <f t="shared" si="34"/>
        <v>318.01952986326501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11.5</v>
      </c>
      <c r="AI46" s="14">
        <f>IF('Données projet'!$A$62&gt;35,AI45+AH46-AQ45,IF(A46&lt;'Données projet'!$A$62,$AF$205^A46,IF(A46='Données projet'!$A$62,'Données projet'!$B$62,AI45+AH46-AQ45)))</f>
        <v>296.49999999999989</v>
      </c>
      <c r="AJ46" s="14">
        <f>AI46*VLOOKUP('Données projet'!$B$10,Paramètres!$A$1:$I$89,3,0)*VLOOKUP('Données projet'!$B$10,Paramètres!$A$1:$I$89,5,0)</f>
        <v>138.76199999999994</v>
      </c>
      <c r="AK46" s="14">
        <f t="shared" si="35"/>
        <v>36.01325063671441</v>
      </c>
      <c r="AL46" s="22">
        <f t="shared" si="4"/>
        <v>304.4002281922775</v>
      </c>
      <c r="AM46" s="62">
        <f t="shared" si="5"/>
        <v>597.73356152561087</v>
      </c>
      <c r="AN46" s="62">
        <f ca="1">AVERAGE(OFFSET($AM$3,0,0,'Données projet'!$E$10+1,1))-AVERAGE(OFFSET($H$3,0,0,'Données projet'!$E$10+1,1))</f>
        <v>310.95287409903602</v>
      </c>
      <c r="AO46" s="62">
        <f t="shared" si="36"/>
        <v>224.10083380795163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11.2</v>
      </c>
      <c r="BD46" s="13">
        <f>IF('Données projet'!$A$88&gt;35,BD45+BC46-BL45,IF(A46&lt;'Données projet'!$A$88,$BA$205^A46,IF(A46='Données projet'!$A$88,'Données projet'!$B$88,BD45+BC46-BL45)))</f>
        <v>221.59999999999991</v>
      </c>
      <c r="BE46" s="14">
        <f>BD46*VLOOKUP('Données projet'!$B$11,Paramètres!$A$1:$I$89,3,0)*VLOOKUP('Données projet'!$B$11,Paramètres!$A$1:$I$89,5,0)</f>
        <v>193.58975999999996</v>
      </c>
      <c r="BF46" s="14">
        <f t="shared" si="37"/>
        <v>48.332731202087039</v>
      </c>
      <c r="BG46" s="22">
        <f t="shared" si="7"/>
        <v>421.34833884363485</v>
      </c>
      <c r="BH46" s="62">
        <f t="shared" si="8"/>
        <v>714.68167217696816</v>
      </c>
      <c r="BI46" s="62">
        <f ca="1">AVERAGE(OFFSET($BH$3,0,0,'Données projet'!$E$11+1,1))-AVERAGE(OFFSET($H$3,0,0,'Données projet'!$E$11+1,1))</f>
        <v>246.08369706662529</v>
      </c>
      <c r="BJ46" s="62">
        <f t="shared" si="38"/>
        <v>355.01289872019072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156.11420010556668</v>
      </c>
      <c r="T47" s="62">
        <f t="shared" si="34"/>
        <v>318.01952986326501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11.5</v>
      </c>
      <c r="AI47" s="14">
        <f>IF('Données projet'!$A$62&gt;35,AI46+AH47-AQ46,IF(A47&lt;'Données projet'!$A$62,$AF$205^A47,IF(A47='Données projet'!$A$62,'Données projet'!$B$62,AI46+AH47-AQ46)))</f>
        <v>307.99999999999989</v>
      </c>
      <c r="AJ47" s="14">
        <f>AI47*VLOOKUP('Données projet'!$B$10,Paramètres!$A$1:$I$89,3,0)*VLOOKUP('Données projet'!$B$10,Paramètres!$A$1:$I$89,5,0)</f>
        <v>144.14399999999995</v>
      </c>
      <c r="AK47" s="14">
        <f t="shared" si="35"/>
        <v>37.244720006976216</v>
      </c>
      <c r="AL47" s="22">
        <f t="shared" si="4"/>
        <v>315.91868734548348</v>
      </c>
      <c r="AM47" s="62">
        <f t="shared" si="5"/>
        <v>609.25202067881673</v>
      </c>
      <c r="AN47" s="62">
        <f ca="1">AVERAGE(OFFSET($AM$3,0,0,'Données projet'!$E$10+1,1))-AVERAGE(OFFSET($H$3,0,0,'Données projet'!$E$10+1,1))</f>
        <v>310.95287409903602</v>
      </c>
      <c r="AO47" s="62">
        <f t="shared" si="36"/>
        <v>224.10083380795163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11.2</v>
      </c>
      <c r="BD47" s="13">
        <f>IF('Données projet'!$A$88&gt;35,BD46+BC47-BL46,IF(A47&lt;'Données projet'!$A$88,$BA$205^A47,IF(A47='Données projet'!$A$88,'Données projet'!$B$88,BD46+BC47-BL46)))</f>
        <v>232.7999999999999</v>
      </c>
      <c r="BE47" s="14">
        <f>BD47*VLOOKUP('Données projet'!$B$11,Paramètres!$A$1:$I$89,3,0)*VLOOKUP('Données projet'!$B$11,Paramètres!$A$1:$I$89,5,0)</f>
        <v>203.37407999999996</v>
      </c>
      <c r="BF47" s="14">
        <f t="shared" si="37"/>
        <v>50.484964849140574</v>
      </c>
      <c r="BG47" s="22">
        <f t="shared" si="7"/>
        <v>442.1378364455864</v>
      </c>
      <c r="BH47" s="62">
        <f t="shared" si="8"/>
        <v>735.47116977891972</v>
      </c>
      <c r="BI47" s="62">
        <f ca="1">AVERAGE(OFFSET($BH$3,0,0,'Données projet'!$E$11+1,1))-AVERAGE(OFFSET($H$3,0,0,'Données projet'!$E$11+1,1))</f>
        <v>246.08369706662529</v>
      </c>
      <c r="BJ47" s="62">
        <f t="shared" si="38"/>
        <v>355.01289872019072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156.11420010556668</v>
      </c>
      <c r="T48" s="62">
        <f t="shared" si="34"/>
        <v>318.01952986326501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11.5</v>
      </c>
      <c r="AI48" s="14">
        <f>IF('Données projet'!$A$62&gt;35,AI47+AH48-AQ47,IF(A48&lt;'Données projet'!$A$62,$AF$205^A48,IF(A48='Données projet'!$A$62,'Données projet'!$B$62,AI47+AH48-AQ47)))</f>
        <v>319.49999999999989</v>
      </c>
      <c r="AJ48" s="14">
        <f>AI48*VLOOKUP('Données projet'!$B$10,Paramètres!$A$1:$I$89,3,0)*VLOOKUP('Données projet'!$B$10,Paramètres!$A$1:$I$89,5,0)</f>
        <v>149.52599999999995</v>
      </c>
      <c r="AK48" s="14">
        <f t="shared" si="35"/>
        <v>38.470847585964201</v>
      </c>
      <c r="AL48" s="22">
        <f t="shared" si="4"/>
        <v>327.42784287888759</v>
      </c>
      <c r="AM48" s="62">
        <f t="shared" si="5"/>
        <v>620.7611762122209</v>
      </c>
      <c r="AN48" s="62">
        <f ca="1">AVERAGE(OFFSET($AM$3,0,0,'Données projet'!$E$10+1,1))-AVERAGE(OFFSET($H$3,0,0,'Données projet'!$E$10+1,1))</f>
        <v>310.95287409903602</v>
      </c>
      <c r="AO48" s="62">
        <f t="shared" si="36"/>
        <v>224.10083380795163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244</v>
      </c>
      <c r="BB48" s="13">
        <f>VLOOKUP(A48,'Données projet'!$A$87:$I$107,9,0)</f>
        <v>11.2</v>
      </c>
      <c r="BC48" s="13">
        <f t="array" ref="BC48">INDEX(BB:BB,MIN(IF(ISNUMBER(BB48:BB244),ROW(BB48:BB244),"")))</f>
        <v>11.2</v>
      </c>
      <c r="BD48" s="13">
        <f>IF('Données projet'!$A$88&gt;35,BD47+BC48-BL47,IF(A48&lt;'Données projet'!$A$88,$BA$205^A48,IF(A48='Données projet'!$A$88,'Données projet'!$B$88,BD47+BC48-BL47)))</f>
        <v>243.99999999999989</v>
      </c>
      <c r="BE48" s="14">
        <f>BD48*VLOOKUP('Données projet'!$B$11,Paramètres!$A$1:$I$89,3,0)*VLOOKUP('Données projet'!$B$11,Paramètres!$A$1:$I$89,5,0)</f>
        <v>213.15839999999994</v>
      </c>
      <c r="BF48" s="14">
        <f t="shared" si="37"/>
        <v>52.62517477463237</v>
      </c>
      <c r="BG48" s="22">
        <f t="shared" si="7"/>
        <v>462.90639273248456</v>
      </c>
      <c r="BH48" s="62">
        <f t="shared" si="8"/>
        <v>756.23972606581788</v>
      </c>
      <c r="BI48" s="62">
        <f ca="1">AVERAGE(OFFSET($BH$3,0,0,'Données projet'!$E$11+1,1))-AVERAGE(OFFSET($H$3,0,0,'Données projet'!$E$11+1,1))</f>
        <v>246.08369706662529</v>
      </c>
      <c r="BJ48" s="62">
        <f t="shared" si="38"/>
        <v>355.01289872019072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41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156.11420010556668</v>
      </c>
      <c r="T49" s="62">
        <f t="shared" si="34"/>
        <v>318.01952986326501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11.5</v>
      </c>
      <c r="AI49" s="14">
        <f>IF('Données projet'!$A$62&gt;35,AI48+AH49-AQ48,IF(A49&lt;'Données projet'!$A$62,$AF$205^A49,IF(A49='Données projet'!$A$62,'Données projet'!$B$62,AI48+AH49-AQ48)))</f>
        <v>330.99999999999989</v>
      </c>
      <c r="AJ49" s="14">
        <f>AI49*VLOOKUP('Données projet'!$B$10,Paramètres!$A$1:$I$89,3,0)*VLOOKUP('Données projet'!$B$10,Paramètres!$A$1:$I$89,5,0)</f>
        <v>154.90799999999996</v>
      </c>
      <c r="AK49" s="14">
        <f t="shared" si="35"/>
        <v>39.691847670151873</v>
      </c>
      <c r="AL49" s="22">
        <f t="shared" si="4"/>
        <v>338.92806802551439</v>
      </c>
      <c r="AM49" s="62">
        <f t="shared" si="5"/>
        <v>632.26140135884771</v>
      </c>
      <c r="AN49" s="62">
        <f ca="1">AVERAGE(OFFSET($AM$3,0,0,'Données projet'!$E$10+1,1))-AVERAGE(OFFSET($H$3,0,0,'Données projet'!$E$10+1,1))</f>
        <v>310.95287409903602</v>
      </c>
      <c r="AO49" s="62">
        <f t="shared" si="36"/>
        <v>224.10083380795163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9.8000000000000007</v>
      </c>
      <c r="BD49" s="13">
        <f>IF('Données projet'!$A$88&gt;35,BD48+BC49-BL48,IF(A49&lt;'Données projet'!$A$88,$BA$205^A49,IF(A49='Données projet'!$A$88,'Données projet'!$B$88,BD48+BC49-BL48)))</f>
        <v>212.7999999999999</v>
      </c>
      <c r="BE49" s="14">
        <f>BD49*VLOOKUP('Données projet'!$B$11,Paramètres!$A$1:$I$89,3,0)*VLOOKUP('Données projet'!$B$11,Paramètres!$A$1:$I$89,5,0)</f>
        <v>185.90207999999993</v>
      </c>
      <c r="BF49" s="14">
        <f t="shared" si="37"/>
        <v>46.632814435744606</v>
      </c>
      <c r="BG49" s="22">
        <f t="shared" si="7"/>
        <v>404.9982744755884</v>
      </c>
      <c r="BH49" s="62">
        <f t="shared" si="8"/>
        <v>698.33160780892172</v>
      </c>
      <c r="BI49" s="62">
        <f ca="1">AVERAGE(OFFSET($BH$3,0,0,'Données projet'!$E$11+1,1))-AVERAGE(OFFSET($H$3,0,0,'Données projet'!$E$11+1,1))</f>
        <v>246.08369706662529</v>
      </c>
      <c r="BJ49" s="62">
        <f t="shared" si="38"/>
        <v>355.01289872019072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156.11420010556668</v>
      </c>
      <c r="T50" s="62">
        <f t="shared" si="34"/>
        <v>318.01952986326501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11.5</v>
      </c>
      <c r="AI50" s="14">
        <f>IF('Données projet'!$A$62&gt;35,AI49+AH50-AQ49,IF(A50&lt;'Données projet'!$A$62,$AF$205^A50,IF(A50='Données projet'!$A$62,'Données projet'!$B$62,AI49+AH50-AQ49)))</f>
        <v>342.49999999999989</v>
      </c>
      <c r="AJ50" s="14">
        <f>AI50*VLOOKUP('Données projet'!$B$10,Paramètres!$A$1:$I$89,3,0)*VLOOKUP('Données projet'!$B$10,Paramètres!$A$1:$I$89,5,0)</f>
        <v>160.28999999999994</v>
      </c>
      <c r="AK50" s="14">
        <f t="shared" si="35"/>
        <v>40.907918820862015</v>
      </c>
      <c r="AL50" s="22">
        <f t="shared" si="4"/>
        <v>350.41970861300121</v>
      </c>
      <c r="AM50" s="62">
        <f t="shared" si="5"/>
        <v>643.75304194633452</v>
      </c>
      <c r="AN50" s="62">
        <f ca="1">AVERAGE(OFFSET($AM$3,0,0,'Données projet'!$E$10+1,1))-AVERAGE(OFFSET($H$3,0,0,'Données projet'!$E$10+1,1))</f>
        <v>310.95287409903602</v>
      </c>
      <c r="AO50" s="62">
        <f t="shared" si="36"/>
        <v>224.10083380795163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9.8000000000000007</v>
      </c>
      <c r="BD50" s="13">
        <f>IF('Données projet'!$A$88&gt;35,BD49+BC50-BL49,IF(A50&lt;'Données projet'!$A$88,$BA$205^A50,IF(A50='Données projet'!$A$88,'Données projet'!$B$88,BD49+BC50-BL49)))</f>
        <v>222.59999999999991</v>
      </c>
      <c r="BE50" s="14">
        <f>BD50*VLOOKUP('Données projet'!$B$11,Paramètres!$A$1:$I$89,3,0)*VLOOKUP('Données projet'!$B$11,Paramètres!$A$1:$I$89,5,0)</f>
        <v>194.46335999999994</v>
      </c>
      <c r="BF50" s="14">
        <f t="shared" si="37"/>
        <v>48.525400894162644</v>
      </c>
      <c r="BG50" s="22">
        <f t="shared" si="7"/>
        <v>423.20542522399978</v>
      </c>
      <c r="BH50" s="62">
        <f t="shared" si="8"/>
        <v>716.53875855733304</v>
      </c>
      <c r="BI50" s="62">
        <f ca="1">AVERAGE(OFFSET($BH$3,0,0,'Données projet'!$E$11+1,1))-AVERAGE(OFFSET($H$3,0,0,'Données projet'!$E$11+1,1))</f>
        <v>246.08369706662529</v>
      </c>
      <c r="BJ50" s="62">
        <f t="shared" si="38"/>
        <v>355.01289872019072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156.11420010556668</v>
      </c>
      <c r="T51" s="62">
        <f t="shared" si="34"/>
        <v>318.01952986326501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11.5</v>
      </c>
      <c r="AI51" s="14">
        <f>IF('Données projet'!$A$62&gt;35,AI50+AH51-AQ50,IF(A51&lt;'Données projet'!$A$62,$AF$205^A51,IF(A51='Données projet'!$A$62,'Données projet'!$B$62,AI50+AH51-AQ50)))</f>
        <v>353.99999999999989</v>
      </c>
      <c r="AJ51" s="14">
        <f>AI51*VLOOKUP('Données projet'!$B$10,Paramètres!$A$1:$I$89,3,0)*VLOOKUP('Données projet'!$B$10,Paramètres!$A$1:$I$89,5,0)</f>
        <v>165.67199999999994</v>
      </c>
      <c r="AK51" s="14">
        <f t="shared" si="35"/>
        <v>42.119245508815517</v>
      </c>
      <c r="AL51" s="22">
        <f t="shared" si="4"/>
        <v>361.90308592785351</v>
      </c>
      <c r="AM51" s="62">
        <f t="shared" si="5"/>
        <v>655.23641926118682</v>
      </c>
      <c r="AN51" s="62">
        <f ca="1">AVERAGE(OFFSET($AM$3,0,0,'Données projet'!$E$10+1,1))-AVERAGE(OFFSET($H$3,0,0,'Données projet'!$E$10+1,1))</f>
        <v>310.95287409903602</v>
      </c>
      <c r="AO51" s="62">
        <f t="shared" si="36"/>
        <v>224.10083380795163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9.8000000000000007</v>
      </c>
      <c r="BD51" s="13">
        <f>IF('Données projet'!$A$88&gt;35,BD50+BC51-BL50,IF(A51&lt;'Données projet'!$A$88,$BA$205^A51,IF(A51='Données projet'!$A$88,'Données projet'!$B$88,BD50+BC51-BL50)))</f>
        <v>232.39999999999992</v>
      </c>
      <c r="BE51" s="14">
        <f>BD51*VLOOKUP('Données projet'!$B$11,Paramètres!$A$1:$I$89,3,0)*VLOOKUP('Données projet'!$B$11,Paramètres!$A$1:$I$89,5,0)</f>
        <v>203.02463999999998</v>
      </c>
      <c r="BF51" s="14">
        <f t="shared" si="37"/>
        <v>50.408310246654189</v>
      </c>
      <c r="BG51" s="22">
        <f t="shared" si="7"/>
        <v>441.39572167958931</v>
      </c>
      <c r="BH51" s="62">
        <f t="shared" si="8"/>
        <v>734.72905501292257</v>
      </c>
      <c r="BI51" s="62">
        <f ca="1">AVERAGE(OFFSET($BH$3,0,0,'Données projet'!$E$11+1,1))-AVERAGE(OFFSET($H$3,0,0,'Données projet'!$E$11+1,1))</f>
        <v>246.08369706662529</v>
      </c>
      <c r="BJ51" s="62">
        <f t="shared" si="38"/>
        <v>355.01289872019072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156.11420010556668</v>
      </c>
      <c r="T52" s="62">
        <f t="shared" si="34"/>
        <v>318.01952986326501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11.5</v>
      </c>
      <c r="AI52" s="14">
        <f>IF('Données projet'!$A$62&gt;35,AI51+AH52-AQ51,IF(A52&lt;'Données projet'!$A$62,$AF$205^A52,IF(A52='Données projet'!$A$62,'Données projet'!$B$62,AI51+AH52-AQ51)))</f>
        <v>365.49999999999989</v>
      </c>
      <c r="AJ52" s="14">
        <f>AI52*VLOOKUP('Données projet'!$B$10,Paramètres!$A$1:$I$89,3,0)*VLOOKUP('Données projet'!$B$10,Paramètres!$A$1:$I$89,5,0)</f>
        <v>171.05399999999995</v>
      </c>
      <c r="AK52" s="14">
        <f t="shared" si="35"/>
        <v>43.32599953897904</v>
      </c>
      <c r="AL52" s="22">
        <f t="shared" si="4"/>
        <v>373.37849919705508</v>
      </c>
      <c r="AM52" s="62">
        <f t="shared" si="5"/>
        <v>666.71183253038839</v>
      </c>
      <c r="AN52" s="62">
        <f ca="1">AVERAGE(OFFSET($AM$3,0,0,'Données projet'!$E$10+1,1))-AVERAGE(OFFSET($H$3,0,0,'Données projet'!$E$10+1,1))</f>
        <v>310.95287409903602</v>
      </c>
      <c r="AO52" s="62">
        <f t="shared" si="36"/>
        <v>224.10083380795163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9.8000000000000007</v>
      </c>
      <c r="BD52" s="13">
        <f>IF('Données projet'!$A$88&gt;35,BD51+BC52-BL51,IF(A52&lt;'Données projet'!$A$88,$BA$205^A52,IF(A52='Données projet'!$A$88,'Données projet'!$B$88,BD51+BC52-BL51)))</f>
        <v>242.19999999999993</v>
      </c>
      <c r="BE52" s="14">
        <f>BD52*VLOOKUP('Données projet'!$B$11,Paramètres!$A$1:$I$89,3,0)*VLOOKUP('Données projet'!$B$11,Paramètres!$A$1:$I$89,5,0)</f>
        <v>211.58591999999996</v>
      </c>
      <c r="BF52" s="14">
        <f t="shared" si="37"/>
        <v>52.281997222074629</v>
      </c>
      <c r="BG52" s="22">
        <f t="shared" si="7"/>
        <v>459.56995582844655</v>
      </c>
      <c r="BH52" s="62">
        <f t="shared" si="8"/>
        <v>752.90328916177987</v>
      </c>
      <c r="BI52" s="62">
        <f ca="1">AVERAGE(OFFSET($BH$3,0,0,'Données projet'!$E$11+1,1))-AVERAGE(OFFSET($H$3,0,0,'Données projet'!$E$11+1,1))</f>
        <v>246.08369706662529</v>
      </c>
      <c r="BJ52" s="62">
        <f t="shared" si="38"/>
        <v>355.01289872019072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156.11420010556668</v>
      </c>
      <c r="T53" s="62">
        <f t="shared" si="34"/>
        <v>318.01952986326501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377</v>
      </c>
      <c r="AG53" s="13">
        <f>VLOOKUP(A53,'Données projet'!$A$61:$I$81,9,0)</f>
        <v>11.5</v>
      </c>
      <c r="AH53" s="13">
        <f t="array" ref="AH53">INDEX(AG:AG,MIN(IF(ISNUMBER(AG53:AG249),ROW(AG53:AG249),"")))</f>
        <v>11.5</v>
      </c>
      <c r="AI53" s="14">
        <f>IF('Données projet'!$A$62&gt;35,AI52+AH53-AQ52,IF(A53&lt;'Données projet'!$A$62,$AF$205^A53,IF(A53='Données projet'!$A$62,'Données projet'!$B$62,AI52+AH53-AQ52)))</f>
        <v>376.99999999999989</v>
      </c>
      <c r="AJ53" s="14">
        <f>AI53*VLOOKUP('Données projet'!$B$10,Paramètres!$A$1:$I$89,3,0)*VLOOKUP('Données projet'!$B$10,Paramètres!$A$1:$I$89,5,0)</f>
        <v>176.43599999999992</v>
      </c>
      <c r="AK53" s="14">
        <f t="shared" si="35"/>
        <v>44.52834129105058</v>
      </c>
      <c r="AL53" s="22">
        <f t="shared" si="4"/>
        <v>384.84622774857962</v>
      </c>
      <c r="AM53" s="62">
        <f t="shared" si="5"/>
        <v>678.17956108191288</v>
      </c>
      <c r="AN53" s="62">
        <f ca="1">AVERAGE(OFFSET($AM$3,0,0,'Données projet'!$E$10+1,1))-AVERAGE(OFFSET($H$3,0,0,'Données projet'!$E$10+1,1))</f>
        <v>310.95287409903602</v>
      </c>
      <c r="AO53" s="62">
        <f t="shared" si="36"/>
        <v>224.10083380795163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252</v>
      </c>
      <c r="BB53" s="13">
        <f>VLOOKUP(A53,'Données projet'!$A$87:$I$107,9,0)</f>
        <v>9.8000000000000007</v>
      </c>
      <c r="BC53" s="13">
        <f t="array" ref="BC53">INDEX(BB:BB,MIN(IF(ISNUMBER(BB53:BB249),ROW(BB53:BB249),"")))</f>
        <v>9.8000000000000007</v>
      </c>
      <c r="BD53" s="13">
        <f>IF('Données projet'!$A$88&gt;35,BD52+BC53-BL52,IF(A53&lt;'Données projet'!$A$88,$BA$205^A53,IF(A53='Données projet'!$A$88,'Données projet'!$B$88,BD52+BC53-BL52)))</f>
        <v>251.99999999999994</v>
      </c>
      <c r="BE53" s="14">
        <f>BD53*VLOOKUP('Données projet'!$B$11,Paramètres!$A$1:$I$89,3,0)*VLOOKUP('Données projet'!$B$11,Paramètres!$A$1:$I$89,5,0)</f>
        <v>220.14719999999997</v>
      </c>
      <c r="BF53" s="14">
        <f t="shared" si="37"/>
        <v>54.146877667769637</v>
      </c>
      <c r="BG53" s="22">
        <f t="shared" si="7"/>
        <v>477.72885193803205</v>
      </c>
      <c r="BH53" s="62">
        <f t="shared" si="8"/>
        <v>771.06218527136537</v>
      </c>
      <c r="BI53" s="62">
        <f ca="1">AVERAGE(OFFSET($BH$3,0,0,'Données projet'!$E$11+1,1))-AVERAGE(OFFSET($H$3,0,0,'Données projet'!$E$11+1,1))</f>
        <v>246.08369706662529</v>
      </c>
      <c r="BJ53" s="62">
        <f t="shared" si="38"/>
        <v>355.01289872019072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37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156.11420010556668</v>
      </c>
      <c r="T54" s="62">
        <f t="shared" si="34"/>
        <v>318.01952986326501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13.5</v>
      </c>
      <c r="AI54" s="14">
        <f>IF('Données projet'!$A$62&gt;35,AI53+AH54-AQ53,IF(A54&lt;'Données projet'!$A$62,$AF$205^A54,IF(A54='Données projet'!$A$62,'Données projet'!$B$62,AI53+AH54-AQ53)))</f>
        <v>390.49999999999989</v>
      </c>
      <c r="AJ54" s="14">
        <f>AI54*VLOOKUP('Données projet'!$B$10,Paramètres!$A$1:$I$89,3,0)*VLOOKUP('Données projet'!$B$10,Paramètres!$A$1:$I$89,5,0)</f>
        <v>182.75399999999996</v>
      </c>
      <c r="AK54" s="14">
        <f t="shared" si="35"/>
        <v>45.934357911110212</v>
      </c>
      <c r="AL54" s="22">
        <f t="shared" si="4"/>
        <v>398.29889002851684</v>
      </c>
      <c r="AM54" s="62">
        <f t="shared" si="5"/>
        <v>691.63222336185015</v>
      </c>
      <c r="AN54" s="62">
        <f ca="1">AVERAGE(OFFSET($AM$3,0,0,'Données projet'!$E$10+1,1))-AVERAGE(OFFSET($H$3,0,0,'Données projet'!$E$10+1,1))</f>
        <v>310.95287409903602</v>
      </c>
      <c r="AO54" s="62">
        <f t="shared" si="36"/>
        <v>224.10083380795163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8.6</v>
      </c>
      <c r="BD54" s="13">
        <f>IF('Données projet'!$A$88&gt;35,BD53+BC54-BL53,IF(A54&lt;'Données projet'!$A$88,$BA$205^A54,IF(A54='Données projet'!$A$88,'Données projet'!$B$88,BD53+BC54-BL53)))</f>
        <v>223.59999999999997</v>
      </c>
      <c r="BE54" s="14">
        <f>BD54*VLOOKUP('Données projet'!$B$11,Paramètres!$A$1:$I$89,3,0)*VLOOKUP('Données projet'!$B$11,Paramètres!$A$1:$I$89,5,0)</f>
        <v>195.33696</v>
      </c>
      <c r="BF54" s="14">
        <f t="shared" si="37"/>
        <v>48.717969863105488</v>
      </c>
      <c r="BG54" s="22">
        <f t="shared" si="7"/>
        <v>425.06233617824205</v>
      </c>
      <c r="BH54" s="62">
        <f t="shared" si="8"/>
        <v>718.39566951157531</v>
      </c>
      <c r="BI54" s="62">
        <f ca="1">AVERAGE(OFFSET($BH$3,0,0,'Données projet'!$E$11+1,1))-AVERAGE(OFFSET($H$3,0,0,'Données projet'!$E$11+1,1))</f>
        <v>246.08369706662529</v>
      </c>
      <c r="BJ54" s="62">
        <f t="shared" si="38"/>
        <v>355.01289872019072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156.11420010556668</v>
      </c>
      <c r="T55" s="62">
        <f t="shared" si="34"/>
        <v>318.01952986326501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13.5</v>
      </c>
      <c r="AI55" s="14">
        <f>IF('Données projet'!$A$62&gt;35,AI54+AH55-AQ54,IF(A55&lt;'Données projet'!$A$62,$AF$205^A55,IF(A55='Données projet'!$A$62,'Données projet'!$B$62,AI54+AH55-AQ54)))</f>
        <v>403.99999999999989</v>
      </c>
      <c r="AJ55" s="14">
        <f>AI55*VLOOKUP('Données projet'!$B$10,Paramètres!$A$1:$I$89,3,0)*VLOOKUP('Données projet'!$B$10,Paramètres!$A$1:$I$89,5,0)</f>
        <v>189.07199999999992</v>
      </c>
      <c r="AK55" s="14">
        <f t="shared" si="35"/>
        <v>47.33472679972779</v>
      </c>
      <c r="AL55" s="22">
        <f t="shared" si="4"/>
        <v>411.74171584285909</v>
      </c>
      <c r="AM55" s="62">
        <f t="shared" si="5"/>
        <v>705.07504917619235</v>
      </c>
      <c r="AN55" s="62">
        <f ca="1">AVERAGE(OFFSET($AM$3,0,0,'Données projet'!$E$10+1,1))-AVERAGE(OFFSET($H$3,0,0,'Données projet'!$E$10+1,1))</f>
        <v>310.95287409903602</v>
      </c>
      <c r="AO55" s="62">
        <f t="shared" si="36"/>
        <v>224.10083380795163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8.6</v>
      </c>
      <c r="BD55" s="13">
        <f>IF('Données projet'!$A$88&gt;35,BD54+BC55-BL54,IF(A55&lt;'Données projet'!$A$88,$BA$205^A55,IF(A55='Données projet'!$A$88,'Données projet'!$B$88,BD54+BC55-BL54)))</f>
        <v>232.19999999999996</v>
      </c>
      <c r="BE55" s="14">
        <f>BD55*VLOOKUP('Données projet'!$B$11,Paramètres!$A$1:$I$89,3,0)*VLOOKUP('Données projet'!$B$11,Paramètres!$A$1:$I$89,5,0)</f>
        <v>202.84991999999997</v>
      </c>
      <c r="BF55" s="14">
        <f t="shared" si="37"/>
        <v>50.369977187686075</v>
      </c>
      <c r="BG55" s="22">
        <f t="shared" si="7"/>
        <v>441.02465426855321</v>
      </c>
      <c r="BH55" s="62">
        <f t="shared" si="8"/>
        <v>734.35798760188652</v>
      </c>
      <c r="BI55" s="62">
        <f ca="1">AVERAGE(OFFSET($BH$3,0,0,'Données projet'!$E$11+1,1))-AVERAGE(OFFSET($H$3,0,0,'Données projet'!$E$11+1,1))</f>
        <v>246.08369706662529</v>
      </c>
      <c r="BJ55" s="62">
        <f t="shared" si="38"/>
        <v>355.01289872019072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156.11420010556668</v>
      </c>
      <c r="T56" s="62">
        <f t="shared" si="34"/>
        <v>318.01952986326501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13.5</v>
      </c>
      <c r="AI56" s="14">
        <f>IF('Données projet'!$A$62&gt;35,AI55+AH56-AQ55,IF(A56&lt;'Données projet'!$A$62,$AF$205^A56,IF(A56='Données projet'!$A$62,'Données projet'!$B$62,AI55+AH56-AQ55)))</f>
        <v>417.49999999999989</v>
      </c>
      <c r="AJ56" s="14">
        <f>AI56*VLOOKUP('Données projet'!$B$10,Paramètres!$A$1:$I$89,3,0)*VLOOKUP('Données projet'!$B$10,Paramètres!$A$1:$I$89,5,0)</f>
        <v>195.38999999999996</v>
      </c>
      <c r="AK56" s="14">
        <f t="shared" si="35"/>
        <v>48.729658318340213</v>
      </c>
      <c r="AL56" s="22">
        <f t="shared" si="4"/>
        <v>425.17507157110907</v>
      </c>
      <c r="AM56" s="62">
        <f t="shared" si="5"/>
        <v>718.50840490444239</v>
      </c>
      <c r="AN56" s="62">
        <f ca="1">AVERAGE(OFFSET($AM$3,0,0,'Données projet'!$E$10+1,1))-AVERAGE(OFFSET($H$3,0,0,'Données projet'!$E$10+1,1))</f>
        <v>310.95287409903602</v>
      </c>
      <c r="AO56" s="62">
        <f t="shared" si="36"/>
        <v>224.10083380795163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8.6</v>
      </c>
      <c r="BD56" s="13">
        <f>IF('Données projet'!$A$88&gt;35,BD55+BC56-BL55,IF(A56&lt;'Données projet'!$A$88,$BA$205^A56,IF(A56='Données projet'!$A$88,'Données projet'!$B$88,BD55+BC56-BL55)))</f>
        <v>240.79999999999995</v>
      </c>
      <c r="BE56" s="14">
        <f>BD56*VLOOKUP('Données projet'!$B$11,Paramètres!$A$1:$I$89,3,0)*VLOOKUP('Données projet'!$B$11,Paramètres!$A$1:$I$89,5,0)</f>
        <v>210.36287999999999</v>
      </c>
      <c r="BF56" s="14">
        <f t="shared" si="37"/>
        <v>52.014876138342963</v>
      </c>
      <c r="BG56" s="22">
        <f t="shared" si="7"/>
        <v>456.97459194094722</v>
      </c>
      <c r="BH56" s="62">
        <f t="shared" si="8"/>
        <v>750.30792527428048</v>
      </c>
      <c r="BI56" s="62">
        <f ca="1">AVERAGE(OFFSET($BH$3,0,0,'Données projet'!$E$11+1,1))-AVERAGE(OFFSET($H$3,0,0,'Données projet'!$E$11+1,1))</f>
        <v>246.08369706662529</v>
      </c>
      <c r="BJ56" s="62">
        <f t="shared" si="38"/>
        <v>355.01289872019072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156.11420010556668</v>
      </c>
      <c r="T57" s="62">
        <f t="shared" si="34"/>
        <v>318.01952986326501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13.5</v>
      </c>
      <c r="AI57" s="14">
        <f>IF('Données projet'!$A$62&gt;35,AI56+AH57-AQ56,IF(A57&lt;'Données projet'!$A$62,$AF$205^A57,IF(A57='Données projet'!$A$62,'Données projet'!$B$62,AI56+AH57-AQ56)))</f>
        <v>430.99999999999989</v>
      </c>
      <c r="AJ57" s="14">
        <f>AI57*VLOOKUP('Données projet'!$B$10,Paramètres!$A$1:$I$89,3,0)*VLOOKUP('Données projet'!$B$10,Paramètres!$A$1:$I$89,5,0)</f>
        <v>201.70799999999994</v>
      </c>
      <c r="AK57" s="14">
        <f t="shared" si="35"/>
        <v>50.119348451854243</v>
      </c>
      <c r="AL57" s="22">
        <f t="shared" si="4"/>
        <v>438.59929855364607</v>
      </c>
      <c r="AM57" s="62">
        <f t="shared" si="5"/>
        <v>731.93263188697938</v>
      </c>
      <c r="AN57" s="62">
        <f ca="1">AVERAGE(OFFSET($AM$3,0,0,'Données projet'!$E$10+1,1))-AVERAGE(OFFSET($H$3,0,0,'Données projet'!$E$10+1,1))</f>
        <v>310.95287409903602</v>
      </c>
      <c r="AO57" s="62">
        <f t="shared" si="36"/>
        <v>224.10083380795163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8.6</v>
      </c>
      <c r="BD57" s="13">
        <f>IF('Données projet'!$A$88&gt;35,BD56+BC57-BL56,IF(A57&lt;'Données projet'!$A$88,$BA$205^A57,IF(A57='Données projet'!$A$88,'Données projet'!$B$88,BD56+BC57-BL56)))</f>
        <v>249.39999999999995</v>
      </c>
      <c r="BE57" s="14">
        <f>BD57*VLOOKUP('Données projet'!$B$11,Paramètres!$A$1:$I$89,3,0)*VLOOKUP('Données projet'!$B$11,Paramètres!$A$1:$I$89,5,0)</f>
        <v>217.87583999999998</v>
      </c>
      <c r="BF57" s="14">
        <f t="shared" si="37"/>
        <v>53.652949670124926</v>
      </c>
      <c r="BG57" s="22">
        <f t="shared" si="7"/>
        <v>472.9126420088009</v>
      </c>
      <c r="BH57" s="62">
        <f t="shared" si="8"/>
        <v>766.24597534213422</v>
      </c>
      <c r="BI57" s="62">
        <f ca="1">AVERAGE(OFFSET($BH$3,0,0,'Données projet'!$E$11+1,1))-AVERAGE(OFFSET($H$3,0,0,'Données projet'!$E$11+1,1))</f>
        <v>246.08369706662529</v>
      </c>
      <c r="BJ57" s="62">
        <f t="shared" si="38"/>
        <v>355.01289872019072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156.11420010556668</v>
      </c>
      <c r="T58" s="62">
        <f t="shared" si="34"/>
        <v>318.01952986326501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13.5</v>
      </c>
      <c r="AI58" s="14">
        <f>IF('Données projet'!$A$62&gt;35,AI57+AH58-AQ57,IF(A58&lt;'Données projet'!$A$62,$AF$205^A58,IF(A58='Données projet'!$A$62,'Données projet'!$B$62,AI57+AH58-AQ57)))</f>
        <v>444.49999999999989</v>
      </c>
      <c r="AJ58" s="14">
        <f>AI58*VLOOKUP('Données projet'!$B$10,Paramètres!$A$1:$I$89,3,0)*VLOOKUP('Données projet'!$B$10,Paramètres!$A$1:$I$89,5,0)</f>
        <v>208.02599999999995</v>
      </c>
      <c r="AK58" s="14">
        <f t="shared" si="35"/>
        <v>51.503980210368603</v>
      </c>
      <c r="AL58" s="22">
        <f t="shared" si="4"/>
        <v>452.01471553305851</v>
      </c>
      <c r="AM58" s="62">
        <f t="shared" si="5"/>
        <v>745.34804886639176</v>
      </c>
      <c r="AN58" s="62">
        <f ca="1">AVERAGE(OFFSET($AM$3,0,0,'Données projet'!$E$10+1,1))-AVERAGE(OFFSET($H$3,0,0,'Données projet'!$E$10+1,1))</f>
        <v>310.95287409903602</v>
      </c>
      <c r="AO58" s="62">
        <f t="shared" si="36"/>
        <v>224.10083380795163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258</v>
      </c>
      <c r="BB58" s="13">
        <f>VLOOKUP(A58,'Données projet'!$A$87:$I$107,9,0)</f>
        <v>8.6</v>
      </c>
      <c r="BC58" s="13">
        <f t="array" ref="BC58">INDEX(BB:BB,MIN(IF(ISNUMBER(BB58:BB254),ROW(BB58:BB254),"")))</f>
        <v>8.6</v>
      </c>
      <c r="BD58" s="13">
        <f>IF('Données projet'!$A$88&gt;35,BD57+BC58-BL57,IF(A58&lt;'Données projet'!$A$88,$BA$205^A58,IF(A58='Données projet'!$A$88,'Données projet'!$B$88,BD57+BC58-BL57)))</f>
        <v>257.99999999999994</v>
      </c>
      <c r="BE58" s="14">
        <f>BD58*VLOOKUP('Données projet'!$B$11,Paramètres!$A$1:$I$89,3,0)*VLOOKUP('Données projet'!$B$11,Paramètres!$A$1:$I$89,5,0)</f>
        <v>225.3888</v>
      </c>
      <c r="BF58" s="14">
        <f t="shared" si="37"/>
        <v>55.284460117161593</v>
      </c>
      <c r="BG58" s="22">
        <f t="shared" si="7"/>
        <v>488.83926137072308</v>
      </c>
      <c r="BH58" s="62">
        <f t="shared" si="8"/>
        <v>782.17259470405634</v>
      </c>
      <c r="BI58" s="62">
        <f ca="1">AVERAGE(OFFSET($BH$3,0,0,'Données projet'!$E$11+1,1))-AVERAGE(OFFSET($H$3,0,0,'Données projet'!$E$11+1,1))</f>
        <v>246.08369706662529</v>
      </c>
      <c r="BJ58" s="62">
        <f t="shared" si="38"/>
        <v>355.01289872019072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258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156.11420010556668</v>
      </c>
      <c r="T59" s="62">
        <f t="shared" si="34"/>
        <v>318.01952986326501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13.5</v>
      </c>
      <c r="AI59" s="14">
        <f>IF('Données projet'!$A$62&gt;35,AI58+AH59-AQ58,IF(A59&lt;'Données projet'!$A$62,$AF$205^A59,IF(A59='Données projet'!$A$62,'Données projet'!$B$62,AI58+AH59-AQ58)))</f>
        <v>457.99999999999989</v>
      </c>
      <c r="AJ59" s="14">
        <f>AI59*VLOOKUP('Données projet'!$B$10,Paramètres!$A$1:$I$89,3,0)*VLOOKUP('Données projet'!$B$10,Paramètres!$A$1:$I$89,5,0)</f>
        <v>214.34399999999997</v>
      </c>
      <c r="AK59" s="14">
        <f t="shared" si="35"/>
        <v>52.883724855822585</v>
      </c>
      <c r="AL59" s="22">
        <f t="shared" si="4"/>
        <v>465.4216207905576</v>
      </c>
      <c r="AM59" s="62">
        <f t="shared" si="5"/>
        <v>758.75495412389091</v>
      </c>
      <c r="AN59" s="62">
        <f ca="1">AVERAGE(OFFSET($AM$3,0,0,'Données projet'!$E$10+1,1))-AVERAGE(OFFSET($H$3,0,0,'Données projet'!$E$10+1,1))</f>
        <v>310.95287409903602</v>
      </c>
      <c r="AO59" s="62">
        <f t="shared" si="36"/>
        <v>224.10083380795163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-5.6843418860808015E-14</v>
      </c>
      <c r="BE59" s="14">
        <f>BD59*VLOOKUP('Données projet'!$B$11,Paramètres!$A$1:$I$89,3,0)*VLOOKUP('Données projet'!$B$11,Paramètres!$A$1:$I$89,5,0)</f>
        <v>-4.9658410716801891E-14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246.08369706662529</v>
      </c>
      <c r="BJ59" s="62">
        <f t="shared" si="38"/>
        <v>355.01289872019072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156.11420010556668</v>
      </c>
      <c r="T60" s="62">
        <f t="shared" si="34"/>
        <v>318.01952986326501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13.5</v>
      </c>
      <c r="AI60" s="14">
        <f>IF('Données projet'!$A$62&gt;35,AI59+AH60-AQ59,IF(A60&lt;'Données projet'!$A$62,$AF$205^A60,IF(A60='Données projet'!$A$62,'Données projet'!$B$62,AI59+AH60-AQ59)))</f>
        <v>471.49999999999989</v>
      </c>
      <c r="AJ60" s="14">
        <f>AI60*VLOOKUP('Données projet'!$B$10,Paramètres!$A$1:$I$89,3,0)*VLOOKUP('Données projet'!$B$10,Paramètres!$A$1:$I$89,5,0)</f>
        <v>220.66199999999995</v>
      </c>
      <c r="AK60" s="14">
        <f t="shared" si="35"/>
        <v>54.258742979954953</v>
      </c>
      <c r="AL60" s="22">
        <f t="shared" si="4"/>
        <v>478.82029402342147</v>
      </c>
      <c r="AM60" s="62">
        <f t="shared" si="5"/>
        <v>772.15362735675478</v>
      </c>
      <c r="AN60" s="62">
        <f ca="1">AVERAGE(OFFSET($AM$3,0,0,'Données projet'!$E$10+1,1))-AVERAGE(OFFSET($H$3,0,0,'Données projet'!$E$10+1,1))</f>
        <v>310.95287409903602</v>
      </c>
      <c r="AO60" s="62">
        <f t="shared" si="36"/>
        <v>224.10083380795163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-5.6843418860808015E-14</v>
      </c>
      <c r="BE60" s="14">
        <f>BD60*VLOOKUP('Données projet'!$B$11,Paramètres!$A$1:$I$89,3,0)*VLOOKUP('Données projet'!$B$11,Paramètres!$A$1:$I$89,5,0)</f>
        <v>-4.9658410716801891E-14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246.08369706662529</v>
      </c>
      <c r="BJ60" s="62">
        <f t="shared" si="38"/>
        <v>355.01289872019072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156.11420010556668</v>
      </c>
      <c r="T61" s="62">
        <f t="shared" si="34"/>
        <v>318.01952986326501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13.5</v>
      </c>
      <c r="AI61" s="14">
        <f>IF('Données projet'!$A$62&gt;35,AI60+AH61-AQ60,IF(A61&lt;'Données projet'!$A$62,$AF$205^A61,IF(A61='Données projet'!$A$62,'Données projet'!$B$62,AI60+AH61-AQ60)))</f>
        <v>484.99999999999989</v>
      </c>
      <c r="AJ61" s="14">
        <f>AI61*VLOOKUP('Données projet'!$B$10,Paramètres!$A$1:$I$89,3,0)*VLOOKUP('Données projet'!$B$10,Paramètres!$A$1:$I$89,5,0)</f>
        <v>226.97999999999996</v>
      </c>
      <c r="AK61" s="14">
        <f t="shared" si="35"/>
        <v>55.629185455335929</v>
      </c>
      <c r="AL61" s="22">
        <f t="shared" si="4"/>
        <v>492.21099800137659</v>
      </c>
      <c r="AM61" s="62">
        <f t="shared" si="5"/>
        <v>785.54433133470991</v>
      </c>
      <c r="AN61" s="62">
        <f ca="1">AVERAGE(OFFSET($AM$3,0,0,'Données projet'!$E$10+1,1))-AVERAGE(OFFSET($H$3,0,0,'Données projet'!$E$10+1,1))</f>
        <v>310.95287409903602</v>
      </c>
      <c r="AO61" s="62">
        <f t="shared" si="36"/>
        <v>224.10083380795163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-5.6843418860808015E-14</v>
      </c>
      <c r="BE61" s="14">
        <f>BD61*VLOOKUP('Données projet'!$B$11,Paramètres!$A$1:$I$89,3,0)*VLOOKUP('Données projet'!$B$11,Paramètres!$A$1:$I$89,5,0)</f>
        <v>-4.9658410716801891E-14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246.08369706662529</v>
      </c>
      <c r="BJ61" s="62">
        <f t="shared" si="38"/>
        <v>355.01289872019072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156.11420010556668</v>
      </c>
      <c r="T62" s="62">
        <f t="shared" si="34"/>
        <v>318.01952986326501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13.5</v>
      </c>
      <c r="AI62" s="14">
        <f>IF('Données projet'!$A$62&gt;35,AI61+AH62-AQ61,IF(A62&lt;'Données projet'!$A$62,$AF$205^A62,IF(A62='Données projet'!$A$62,'Données projet'!$B$62,AI61+AH62-AQ61)))</f>
        <v>498.49999999999989</v>
      </c>
      <c r="AJ62" s="14">
        <f>AI62*VLOOKUP('Données projet'!$B$10,Paramètres!$A$1:$I$89,3,0)*VLOOKUP('Données projet'!$B$10,Paramètres!$A$1:$I$89,5,0)</f>
        <v>233.29799999999994</v>
      </c>
      <c r="AK62" s="14">
        <f t="shared" si="35"/>
        <v>56.995194277534011</v>
      </c>
      <c r="AL62" s="22">
        <f t="shared" si="4"/>
        <v>505.59398003337168</v>
      </c>
      <c r="AM62" s="62">
        <f t="shared" si="5"/>
        <v>798.92731336670499</v>
      </c>
      <c r="AN62" s="62">
        <f ca="1">AVERAGE(OFFSET($AM$3,0,0,'Données projet'!$E$10+1,1))-AVERAGE(OFFSET($H$3,0,0,'Données projet'!$E$10+1,1))</f>
        <v>310.95287409903602</v>
      </c>
      <c r="AO62" s="62">
        <f t="shared" si="36"/>
        <v>224.10083380795163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-5.6843418860808015E-14</v>
      </c>
      <c r="BE62" s="14">
        <f>BD62*VLOOKUP('Données projet'!$B$11,Paramètres!$A$1:$I$89,3,0)*VLOOKUP('Données projet'!$B$11,Paramètres!$A$1:$I$89,5,0)</f>
        <v>-4.9658410716801891E-14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246.08369706662529</v>
      </c>
      <c r="BJ62" s="62">
        <f t="shared" si="38"/>
        <v>355.01289872019072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156.11420010556668</v>
      </c>
      <c r="T63" s="62">
        <f t="shared" si="34"/>
        <v>318.01952986326501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512</v>
      </c>
      <c r="AG63" s="13">
        <f>VLOOKUP(A63,'Données projet'!$A$61:$I$81,9,0)</f>
        <v>13.5</v>
      </c>
      <c r="AH63" s="13">
        <f t="array" ref="AH63">INDEX(AG:AG,MIN(IF(ISNUMBER(AG63:AG259),ROW(AG63:AG259),"")))</f>
        <v>13.5</v>
      </c>
      <c r="AI63" s="14">
        <f>IF('Données projet'!$A$62&gt;35,AI62+AH63-AQ62,IF(A63&lt;'Données projet'!$A$62,$AF$205^A63,IF(A63='Données projet'!$A$62,'Données projet'!$B$62,AI62+AH63-AQ62)))</f>
        <v>511.99999999999989</v>
      </c>
      <c r="AJ63" s="14">
        <f>AI63*VLOOKUP('Données projet'!$B$10,Paramètres!$A$1:$I$89,3,0)*VLOOKUP('Données projet'!$B$10,Paramètres!$A$1:$I$89,5,0)</f>
        <v>239.61599999999996</v>
      </c>
      <c r="AK63" s="14">
        <f t="shared" si="35"/>
        <v>58.356903313490157</v>
      </c>
      <c r="AL63" s="22">
        <f t="shared" si="4"/>
        <v>518.96947327099531</v>
      </c>
      <c r="AM63" s="62">
        <f t="shared" si="5"/>
        <v>812.30280660432868</v>
      </c>
      <c r="AN63" s="62">
        <f ca="1">AVERAGE(OFFSET($AM$3,0,0,'Données projet'!$E$10+1,1))-AVERAGE(OFFSET($H$3,0,0,'Données projet'!$E$10+1,1))</f>
        <v>310.95287409903602</v>
      </c>
      <c r="AO63" s="62">
        <f t="shared" si="36"/>
        <v>224.10083380795163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102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-5.6843418860808015E-14</v>
      </c>
      <c r="BE63" s="14">
        <f>BD63*VLOOKUP('Données projet'!$B$11,Paramètres!$A$1:$I$89,3,0)*VLOOKUP('Données projet'!$B$11,Paramètres!$A$1:$I$89,5,0)</f>
        <v>-4.9658410716801891E-14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246.08369706662529</v>
      </c>
      <c r="BJ63" s="62">
        <f t="shared" si="38"/>
        <v>355.01289872019072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156.11420010556668</v>
      </c>
      <c r="T64" s="62">
        <f t="shared" si="34"/>
        <v>318.01952986326501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15.5</v>
      </c>
      <c r="AI64" s="14">
        <f>IF('Données projet'!$A$62&gt;35,AI63+AH64-AQ63,IF(A64&lt;'Données projet'!$A$62,$AF$205^A64,IF(A64='Données projet'!$A$62,'Données projet'!$B$62,AI63+AH64-AQ63)))</f>
        <v>425.49999999999989</v>
      </c>
      <c r="AJ64" s="14">
        <f>AI64*VLOOKUP('Données projet'!$B$10,Paramètres!$A$1:$I$89,3,0)*VLOOKUP('Données projet'!$B$10,Paramètres!$A$1:$I$89,5,0)</f>
        <v>199.13399999999993</v>
      </c>
      <c r="AK64" s="14">
        <f t="shared" si="35"/>
        <v>49.553799097205186</v>
      </c>
      <c r="AL64" s="22">
        <f t="shared" si="4"/>
        <v>433.13125009429888</v>
      </c>
      <c r="AM64" s="62">
        <f t="shared" si="5"/>
        <v>726.46458342763219</v>
      </c>
      <c r="AN64" s="62">
        <f ca="1">AVERAGE(OFFSET($AM$3,0,0,'Données projet'!$E$10+1,1))-AVERAGE(OFFSET($H$3,0,0,'Données projet'!$E$10+1,1))</f>
        <v>310.95287409903602</v>
      </c>
      <c r="AO64" s="62">
        <f t="shared" si="36"/>
        <v>224.10083380795163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-5.6843418860808015E-14</v>
      </c>
      <c r="BE64" s="14">
        <f>BD64*VLOOKUP('Données projet'!$B$11,Paramètres!$A$1:$I$89,3,0)*VLOOKUP('Données projet'!$B$11,Paramètres!$A$1:$I$89,5,0)</f>
        <v>-4.9658410716801891E-14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246.08369706662529</v>
      </c>
      <c r="BJ64" s="62">
        <f t="shared" si="38"/>
        <v>355.01289872019072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156.11420010556668</v>
      </c>
      <c r="T65" s="62">
        <f t="shared" si="34"/>
        <v>318.01952986326501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15.5</v>
      </c>
      <c r="AI65" s="14">
        <f>IF('Données projet'!$A$62&gt;35,AI64+AH65-AQ64,IF(A65&lt;'Données projet'!$A$62,$AF$205^A65,IF(A65='Données projet'!$A$62,'Données projet'!$B$62,AI64+AH65-AQ64)))</f>
        <v>440.99999999999989</v>
      </c>
      <c r="AJ65" s="14">
        <f>AI65*VLOOKUP('Données projet'!$B$10,Paramètres!$A$1:$I$89,3,0)*VLOOKUP('Données projet'!$B$10,Paramètres!$A$1:$I$89,5,0)</f>
        <v>206.38799999999995</v>
      </c>
      <c r="AK65" s="14">
        <f t="shared" si="35"/>
        <v>51.145477584014834</v>
      </c>
      <c r="AL65" s="22">
        <f t="shared" si="4"/>
        <v>448.53747345882579</v>
      </c>
      <c r="AM65" s="62">
        <f t="shared" si="5"/>
        <v>741.8708067921591</v>
      </c>
      <c r="AN65" s="62">
        <f ca="1">AVERAGE(OFFSET($AM$3,0,0,'Données projet'!$E$10+1,1))-AVERAGE(OFFSET($H$3,0,0,'Données projet'!$E$10+1,1))</f>
        <v>310.95287409903602</v>
      </c>
      <c r="AO65" s="62">
        <f t="shared" si="36"/>
        <v>224.10083380795163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-5.6843418860808015E-14</v>
      </c>
      <c r="BE65" s="14">
        <f>BD65*VLOOKUP('Données projet'!$B$11,Paramètres!$A$1:$I$89,3,0)*VLOOKUP('Données projet'!$B$11,Paramètres!$A$1:$I$89,5,0)</f>
        <v>-4.9658410716801891E-14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246.08369706662529</v>
      </c>
      <c r="BJ65" s="62">
        <f t="shared" si="38"/>
        <v>355.01289872019072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156.11420010556668</v>
      </c>
      <c r="T66" s="62">
        <f t="shared" si="34"/>
        <v>318.01952986326501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15.5</v>
      </c>
      <c r="AI66" s="14">
        <f>IF('Données projet'!$A$62&gt;35,AI65+AH66-AQ65,IF(A66&lt;'Données projet'!$A$62,$AF$205^A66,IF(A66='Données projet'!$A$62,'Données projet'!$B$62,AI65+AH66-AQ65)))</f>
        <v>456.49999999999989</v>
      </c>
      <c r="AJ66" s="14">
        <f>AI66*VLOOKUP('Données projet'!$B$10,Paramètres!$A$1:$I$89,3,0)*VLOOKUP('Données projet'!$B$10,Paramètres!$A$1:$I$89,5,0)</f>
        <v>213.64199999999994</v>
      </c>
      <c r="AK66" s="14">
        <f t="shared" si="35"/>
        <v>52.730656153675348</v>
      </c>
      <c r="AL66" s="22">
        <f t="shared" si="4"/>
        <v>463.93237613431779</v>
      </c>
      <c r="AM66" s="62">
        <f t="shared" si="5"/>
        <v>757.26570946765105</v>
      </c>
      <c r="AN66" s="62">
        <f ca="1">AVERAGE(OFFSET($AM$3,0,0,'Données projet'!$E$10+1,1))-AVERAGE(OFFSET($H$3,0,0,'Données projet'!$E$10+1,1))</f>
        <v>310.95287409903602</v>
      </c>
      <c r="AO66" s="62">
        <f t="shared" si="36"/>
        <v>224.10083380795163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-5.6843418860808015E-14</v>
      </c>
      <c r="BE66" s="14">
        <f>BD66*VLOOKUP('Données projet'!$B$11,Paramètres!$A$1:$I$89,3,0)*VLOOKUP('Données projet'!$B$11,Paramètres!$A$1:$I$89,5,0)</f>
        <v>-4.9658410716801891E-14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246.08369706662529</v>
      </c>
      <c r="BJ66" s="62">
        <f t="shared" si="38"/>
        <v>355.01289872019072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156.11420010556668</v>
      </c>
      <c r="T67" s="62">
        <f t="shared" si="34"/>
        <v>318.01952986326501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15.5</v>
      </c>
      <c r="AI67" s="14">
        <f>IF('Données projet'!$A$62&gt;35,AI66+AH67-AQ66,IF(A67&lt;'Données projet'!$A$62,$AF$205^A67,IF(A67='Données projet'!$A$62,'Données projet'!$B$62,AI66+AH67-AQ66)))</f>
        <v>471.99999999999989</v>
      </c>
      <c r="AJ67" s="14">
        <f>AI67*VLOOKUP('Données projet'!$B$10,Paramètres!$A$1:$I$89,3,0)*VLOOKUP('Données projet'!$B$10,Paramètres!$A$1:$I$89,5,0)</f>
        <v>220.89599999999996</v>
      </c>
      <c r="AK67" s="14">
        <f t="shared" si="35"/>
        <v>54.309580803412281</v>
      </c>
      <c r="AL67" s="22">
        <f t="shared" si="4"/>
        <v>479.31638656594299</v>
      </c>
      <c r="AM67" s="62">
        <f t="shared" si="5"/>
        <v>772.64971989927631</v>
      </c>
      <c r="AN67" s="62">
        <f ca="1">AVERAGE(OFFSET($AM$3,0,0,'Données projet'!$E$10+1,1))-AVERAGE(OFFSET($H$3,0,0,'Données projet'!$E$10+1,1))</f>
        <v>310.95287409903602</v>
      </c>
      <c r="AO67" s="62">
        <f t="shared" si="36"/>
        <v>224.10083380795163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-5.6843418860808015E-14</v>
      </c>
      <c r="BE67" s="14">
        <f>BD67*VLOOKUP('Données projet'!$B$11,Paramètres!$A$1:$I$89,3,0)*VLOOKUP('Données projet'!$B$11,Paramètres!$A$1:$I$89,5,0)</f>
        <v>-4.9658410716801891E-14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246.08369706662529</v>
      </c>
      <c r="BJ67" s="62">
        <f t="shared" si="38"/>
        <v>355.01289872019072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156.11420010556668</v>
      </c>
      <c r="T68" s="62">
        <f t="shared" si="34"/>
        <v>318.01952986326501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15.5</v>
      </c>
      <c r="AI68" s="14">
        <f>IF('Données projet'!$A$62&gt;35,AI67+AH68-AQ67,IF(A68&lt;'Données projet'!$A$62,$AF$205^A68,IF(A68='Données projet'!$A$62,'Données projet'!$B$62,AI67+AH68-AQ67)))</f>
        <v>487.49999999999989</v>
      </c>
      <c r="AJ68" s="14">
        <f>AI68*VLOOKUP('Données projet'!$B$10,Paramètres!$A$1:$I$89,3,0)*VLOOKUP('Données projet'!$B$10,Paramètres!$A$1:$I$89,5,0)</f>
        <v>228.14999999999992</v>
      </c>
      <c r="AK68" s="14">
        <f t="shared" si="35"/>
        <v>55.882480456847652</v>
      </c>
      <c r="AL68" s="22">
        <f t="shared" ref="AL68:AL131" si="58">(AJ68+AK68)*0.475*44/12</f>
        <v>494.68990346234278</v>
      </c>
      <c r="AM68" s="62">
        <f t="shared" ref="AM68:AM131" si="59">AL68+(AD68+AE68)*44/12</f>
        <v>788.0232367956761</v>
      </c>
      <c r="AN68" s="62">
        <f ca="1">AVERAGE(OFFSET($AM$3,0,0,'Données projet'!$E$10+1,1))-AVERAGE(OFFSET($H$3,0,0,'Données projet'!$E$10+1,1))</f>
        <v>310.95287409903602</v>
      </c>
      <c r="AO68" s="62">
        <f t="shared" si="36"/>
        <v>224.10083380795163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-5.6843418860808015E-14</v>
      </c>
      <c r="BE68" s="14">
        <f>BD68*VLOOKUP('Données projet'!$B$11,Paramètres!$A$1:$I$89,3,0)*VLOOKUP('Données projet'!$B$11,Paramètres!$A$1:$I$89,5,0)</f>
        <v>-4.9658410716801891E-14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246.08369706662529</v>
      </c>
      <c r="BJ68" s="62">
        <f t="shared" si="38"/>
        <v>355.01289872019072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156.11420010556668</v>
      </c>
      <c r="T69" s="62">
        <f t="shared" ref="T69:T132" si="88">$T$3</f>
        <v>318.01952986326501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15.5</v>
      </c>
      <c r="AI69" s="14">
        <f>IF('Données projet'!$A$62&gt;35,AI68+AH69-AQ68,IF(A69&lt;'Données projet'!$A$62,$AF$205^A69,IF(A69='Données projet'!$A$62,'Données projet'!$B$62,AI68+AH69-AQ68)))</f>
        <v>502.99999999999989</v>
      </c>
      <c r="AJ69" s="14">
        <f>AI69*VLOOKUP('Données projet'!$B$10,Paramètres!$A$1:$I$89,3,0)*VLOOKUP('Données projet'!$B$10,Paramètres!$A$1:$I$89,5,0)</f>
        <v>235.40399999999994</v>
      </c>
      <c r="AK69" s="14">
        <f t="shared" ref="AK69:AK132" si="89">EXP(-1.0587+0.8836*LN(AJ69)+0.284)</f>
        <v>57.449568653781753</v>
      </c>
      <c r="AL69" s="22">
        <f t="shared" si="58"/>
        <v>510.05329873866975</v>
      </c>
      <c r="AM69" s="62">
        <f t="shared" si="59"/>
        <v>803.38663207200307</v>
      </c>
      <c r="AN69" s="62">
        <f ca="1">AVERAGE(OFFSET($AM$3,0,0,'Données projet'!$E$10+1,1))-AVERAGE(OFFSET($H$3,0,0,'Données projet'!$E$10+1,1))</f>
        <v>310.95287409903602</v>
      </c>
      <c r="AO69" s="62">
        <f t="shared" ref="AO69:AO132" si="90">$AO$3</f>
        <v>224.10083380795163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-5.6843418860808015E-14</v>
      </c>
      <c r="BE69" s="14">
        <f>BD69*VLOOKUP('Données projet'!$B$11,Paramètres!$A$1:$I$89,3,0)*VLOOKUP('Données projet'!$B$11,Paramètres!$A$1:$I$89,5,0)</f>
        <v>-4.9658410716801891E-14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246.08369706662529</v>
      </c>
      <c r="BJ69" s="62">
        <f t="shared" ref="BJ69:BJ132" si="92">$BJ$3</f>
        <v>355.01289872019072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156.11420010556668</v>
      </c>
      <c r="T70" s="62">
        <f t="shared" si="88"/>
        <v>318.01952986326501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15.5</v>
      </c>
      <c r="AI70" s="14">
        <f>IF('Données projet'!$A$62&gt;35,AI69+AH70-AQ69,IF(A70&lt;'Données projet'!$A$62,$AF$205^A70,IF(A70='Données projet'!$A$62,'Données projet'!$B$62,AI69+AH70-AQ69)))</f>
        <v>518.49999999999989</v>
      </c>
      <c r="AJ70" s="14">
        <f>AI70*VLOOKUP('Données projet'!$B$10,Paramètres!$A$1:$I$89,3,0)*VLOOKUP('Données projet'!$B$10,Paramètres!$A$1:$I$89,5,0)</f>
        <v>242.65799999999993</v>
      </c>
      <c r="AK70" s="14">
        <f t="shared" si="89"/>
        <v>59.011045025839607</v>
      </c>
      <c r="AL70" s="22">
        <f t="shared" si="58"/>
        <v>525.40692008667054</v>
      </c>
      <c r="AM70" s="62">
        <f t="shared" si="59"/>
        <v>818.74025342000391</v>
      </c>
      <c r="AN70" s="62">
        <f ca="1">AVERAGE(OFFSET($AM$3,0,0,'Données projet'!$E$10+1,1))-AVERAGE(OFFSET($H$3,0,0,'Données projet'!$E$10+1,1))</f>
        <v>310.95287409903602</v>
      </c>
      <c r="AO70" s="62">
        <f t="shared" si="90"/>
        <v>224.10083380795163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-5.6843418860808015E-14</v>
      </c>
      <c r="BE70" s="14">
        <f>BD70*VLOOKUP('Données projet'!$B$11,Paramètres!$A$1:$I$89,3,0)*VLOOKUP('Données projet'!$B$11,Paramètres!$A$1:$I$89,5,0)</f>
        <v>-4.9658410716801891E-14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246.08369706662529</v>
      </c>
      <c r="BJ70" s="62">
        <f t="shared" si="92"/>
        <v>355.01289872019072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156.11420010556668</v>
      </c>
      <c r="T71" s="62">
        <f t="shared" si="88"/>
        <v>318.01952986326501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15.5</v>
      </c>
      <c r="AI71" s="14">
        <f>IF('Données projet'!$A$62&gt;35,AI70+AH71-AQ70,IF(A71&lt;'Données projet'!$A$62,$AF$205^A71,IF(A71='Données projet'!$A$62,'Données projet'!$B$62,AI70+AH71-AQ70)))</f>
        <v>533.99999999999989</v>
      </c>
      <c r="AJ71" s="14">
        <f>AI71*VLOOKUP('Données projet'!$B$10,Paramètres!$A$1:$I$89,3,0)*VLOOKUP('Données projet'!$B$10,Paramètres!$A$1:$I$89,5,0)</f>
        <v>249.91199999999995</v>
      </c>
      <c r="AK71" s="14">
        <f t="shared" si="89"/>
        <v>60.56709659070836</v>
      </c>
      <c r="AL71" s="22">
        <f t="shared" si="58"/>
        <v>540.7510932288169</v>
      </c>
      <c r="AM71" s="62">
        <f t="shared" si="59"/>
        <v>834.08442656215016</v>
      </c>
      <c r="AN71" s="62">
        <f ca="1">AVERAGE(OFFSET($AM$3,0,0,'Données projet'!$E$10+1,1))-AVERAGE(OFFSET($H$3,0,0,'Données projet'!$E$10+1,1))</f>
        <v>310.95287409903602</v>
      </c>
      <c r="AO71" s="62">
        <f t="shared" si="90"/>
        <v>224.10083380795163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-5.6843418860808015E-14</v>
      </c>
      <c r="BE71" s="14">
        <f>BD71*VLOOKUP('Données projet'!$B$11,Paramètres!$A$1:$I$89,3,0)*VLOOKUP('Données projet'!$B$11,Paramètres!$A$1:$I$89,5,0)</f>
        <v>-4.9658410716801891E-14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246.08369706662529</v>
      </c>
      <c r="BJ71" s="62">
        <f t="shared" si="92"/>
        <v>355.01289872019072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156.11420010556668</v>
      </c>
      <c r="T72" s="62">
        <f t="shared" si="88"/>
        <v>318.01952986326501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15.5</v>
      </c>
      <c r="AI72" s="14">
        <f>IF('Données projet'!$A$62&gt;35,AI71+AH72-AQ71,IF(A72&lt;'Données projet'!$A$62,$AF$205^A72,IF(A72='Données projet'!$A$62,'Données projet'!$B$62,AI71+AH72-AQ71)))</f>
        <v>549.49999999999989</v>
      </c>
      <c r="AJ72" s="14">
        <f>AI72*VLOOKUP('Données projet'!$B$10,Paramètres!$A$1:$I$89,3,0)*VLOOKUP('Données projet'!$B$10,Paramètres!$A$1:$I$89,5,0)</f>
        <v>257.16599999999994</v>
      </c>
      <c r="AK72" s="14">
        <f t="shared" si="89"/>
        <v>62.117898891884423</v>
      </c>
      <c r="AL72" s="22">
        <f t="shared" si="58"/>
        <v>556.08612390336521</v>
      </c>
      <c r="AM72" s="62">
        <f t="shared" si="59"/>
        <v>849.41945723669846</v>
      </c>
      <c r="AN72" s="62">
        <f ca="1">AVERAGE(OFFSET($AM$3,0,0,'Données projet'!$E$10+1,1))-AVERAGE(OFFSET($H$3,0,0,'Données projet'!$E$10+1,1))</f>
        <v>310.95287409903602</v>
      </c>
      <c r="AO72" s="62">
        <f t="shared" si="90"/>
        <v>224.10083380795163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-5.6843418860808015E-14</v>
      </c>
      <c r="BE72" s="14">
        <f>BD72*VLOOKUP('Données projet'!$B$11,Paramètres!$A$1:$I$89,3,0)*VLOOKUP('Données projet'!$B$11,Paramètres!$A$1:$I$89,5,0)</f>
        <v>-4.9658410716801891E-14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246.08369706662529</v>
      </c>
      <c r="BJ72" s="62">
        <f t="shared" si="92"/>
        <v>355.01289872019072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156.11420010556668</v>
      </c>
      <c r="T73" s="62">
        <f t="shared" si="88"/>
        <v>318.01952986326501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565</v>
      </c>
      <c r="AG73" s="13">
        <f>VLOOKUP(A73,'Données projet'!$A$61:$I$81,9,0)</f>
        <v>15.5</v>
      </c>
      <c r="AH73" s="13">
        <f t="array" ref="AH73">INDEX(AG:AG,MIN(IF(ISNUMBER(AG73:AG269),ROW(AG73:AG269),"")))</f>
        <v>15.5</v>
      </c>
      <c r="AI73" s="14">
        <f>IF('Données projet'!$A$62&gt;35,AI72+AH73-AQ72,IF(A73&lt;'Données projet'!$A$62,$AF$205^A73,IF(A73='Données projet'!$A$62,'Données projet'!$B$62,AI72+AH73-AQ72)))</f>
        <v>564.99999999999989</v>
      </c>
      <c r="AJ73" s="14">
        <f>AI73*VLOOKUP('Données projet'!$B$10,Paramètres!$A$1:$I$89,3,0)*VLOOKUP('Données projet'!$B$10,Paramètres!$A$1:$I$89,5,0)</f>
        <v>264.41999999999996</v>
      </c>
      <c r="AK73" s="14">
        <f t="shared" si="89"/>
        <v>63.663617006208391</v>
      </c>
      <c r="AL73" s="22">
        <f t="shared" si="58"/>
        <v>571.41229961914621</v>
      </c>
      <c r="AM73" s="62">
        <f t="shared" si="59"/>
        <v>864.74563295247958</v>
      </c>
      <c r="AN73" s="62">
        <f ca="1">AVERAGE(OFFSET($AM$3,0,0,'Données projet'!$E$10+1,1))-AVERAGE(OFFSET($H$3,0,0,'Données projet'!$E$10+1,1))</f>
        <v>310.95287409903602</v>
      </c>
      <c r="AO73" s="62">
        <f t="shared" si="90"/>
        <v>224.10083380795163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113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-5.6843418860808015E-14</v>
      </c>
      <c r="BE73" s="14">
        <f>BD73*VLOOKUP('Données projet'!$B$11,Paramètres!$A$1:$I$89,3,0)*VLOOKUP('Données projet'!$B$11,Paramètres!$A$1:$I$89,5,0)</f>
        <v>-4.9658410716801891E-14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246.08369706662529</v>
      </c>
      <c r="BJ73" s="62">
        <f t="shared" si="92"/>
        <v>355.01289872019072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156.11420010556668</v>
      </c>
      <c r="T74" s="62">
        <f t="shared" si="88"/>
        <v>318.01952986326501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17</v>
      </c>
      <c r="AI74" s="14">
        <f>IF('Données projet'!$A$62&gt;35,AI73+AH74-AQ73,IF(A74&lt;'Données projet'!$A$62,$AF$205^A74,IF(A74='Données projet'!$A$62,'Données projet'!$B$62,AI73+AH74-AQ73)))</f>
        <v>468.99999999999989</v>
      </c>
      <c r="AJ74" s="14">
        <f>AI74*VLOOKUP('Données projet'!$B$10,Paramètres!$A$1:$I$89,3,0)*VLOOKUP('Données projet'!$B$10,Paramètres!$A$1:$I$89,5,0)</f>
        <v>219.49199999999993</v>
      </c>
      <c r="AK74" s="14">
        <f t="shared" si="89"/>
        <v>54.004459579686618</v>
      </c>
      <c r="AL74" s="22">
        <f t="shared" si="58"/>
        <v>476.33966710128726</v>
      </c>
      <c r="AM74" s="62">
        <f t="shared" si="59"/>
        <v>769.67300043462058</v>
      </c>
      <c r="AN74" s="62">
        <f ca="1">AVERAGE(OFFSET($AM$3,0,0,'Données projet'!$E$10+1,1))-AVERAGE(OFFSET($H$3,0,0,'Données projet'!$E$10+1,1))</f>
        <v>310.95287409903602</v>
      </c>
      <c r="AO74" s="62">
        <f t="shared" si="90"/>
        <v>224.10083380795163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-5.6843418860808015E-14</v>
      </c>
      <c r="BE74" s="14">
        <f>BD74*VLOOKUP('Données projet'!$B$11,Paramètres!$A$1:$I$89,3,0)*VLOOKUP('Données projet'!$B$11,Paramètres!$A$1:$I$89,5,0)</f>
        <v>-4.9658410716801891E-14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246.08369706662529</v>
      </c>
      <c r="BJ74" s="62">
        <f t="shared" si="92"/>
        <v>355.01289872019072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156.11420010556668</v>
      </c>
      <c r="T75" s="62">
        <f t="shared" si="88"/>
        <v>318.01952986326501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17</v>
      </c>
      <c r="AI75" s="14">
        <f>IF('Données projet'!$A$62&gt;35,AI74+AH75-AQ74,IF(A75&lt;'Données projet'!$A$62,$AF$205^A75,IF(A75='Données projet'!$A$62,'Données projet'!$B$62,AI74+AH75-AQ74)))</f>
        <v>485.99999999999989</v>
      </c>
      <c r="AJ75" s="14">
        <f>AI75*VLOOKUP('Données projet'!$B$10,Paramètres!$A$1:$I$89,3,0)*VLOOKUP('Données projet'!$B$10,Paramètres!$A$1:$I$89,5,0)</f>
        <v>227.44799999999995</v>
      </c>
      <c r="AK75" s="14">
        <f t="shared" si="89"/>
        <v>55.730521649800686</v>
      </c>
      <c r="AL75" s="22">
        <f t="shared" si="58"/>
        <v>493.20259187340275</v>
      </c>
      <c r="AM75" s="62">
        <f t="shared" si="59"/>
        <v>786.53592520673601</v>
      </c>
      <c r="AN75" s="62">
        <f ca="1">AVERAGE(OFFSET($AM$3,0,0,'Données projet'!$E$10+1,1))-AVERAGE(OFFSET($H$3,0,0,'Données projet'!$E$10+1,1))</f>
        <v>310.95287409903602</v>
      </c>
      <c r="AO75" s="62">
        <f t="shared" si="90"/>
        <v>224.10083380795163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-5.6843418860808015E-14</v>
      </c>
      <c r="BE75" s="14">
        <f>BD75*VLOOKUP('Données projet'!$B$11,Paramètres!$A$1:$I$89,3,0)*VLOOKUP('Données projet'!$B$11,Paramètres!$A$1:$I$89,5,0)</f>
        <v>-4.9658410716801891E-14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246.08369706662529</v>
      </c>
      <c r="BJ75" s="62">
        <f t="shared" si="92"/>
        <v>355.01289872019072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156.11420010556668</v>
      </c>
      <c r="T76" s="62">
        <f t="shared" si="88"/>
        <v>318.01952986326501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17</v>
      </c>
      <c r="AI76" s="14">
        <f>IF('Données projet'!$A$62&gt;35,AI75+AH76-AQ75,IF(A76&lt;'Données projet'!$A$62,$AF$205^A76,IF(A76='Données projet'!$A$62,'Données projet'!$B$62,AI75+AH76-AQ75)))</f>
        <v>502.99999999999989</v>
      </c>
      <c r="AJ76" s="14">
        <f>AI76*VLOOKUP('Données projet'!$B$10,Paramètres!$A$1:$I$89,3,0)*VLOOKUP('Données projet'!$B$10,Paramètres!$A$1:$I$89,5,0)</f>
        <v>235.40399999999994</v>
      </c>
      <c r="AK76" s="14">
        <f t="shared" si="89"/>
        <v>57.449568653781753</v>
      </c>
      <c r="AL76" s="22">
        <f t="shared" si="58"/>
        <v>510.05329873866975</v>
      </c>
      <c r="AM76" s="62">
        <f t="shared" si="59"/>
        <v>803.38663207200307</v>
      </c>
      <c r="AN76" s="62">
        <f ca="1">AVERAGE(OFFSET($AM$3,0,0,'Données projet'!$E$10+1,1))-AVERAGE(OFFSET($H$3,0,0,'Données projet'!$E$10+1,1))</f>
        <v>310.95287409903602</v>
      </c>
      <c r="AO76" s="62">
        <f t="shared" si="90"/>
        <v>224.10083380795163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-5.6843418860808015E-14</v>
      </c>
      <c r="BE76" s="14">
        <f>BD76*VLOOKUP('Données projet'!$B$11,Paramètres!$A$1:$I$89,3,0)*VLOOKUP('Données projet'!$B$11,Paramètres!$A$1:$I$89,5,0)</f>
        <v>-4.9658410716801891E-14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246.08369706662529</v>
      </c>
      <c r="BJ76" s="62">
        <f t="shared" si="92"/>
        <v>355.01289872019072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156.11420010556668</v>
      </c>
      <c r="T77" s="62">
        <f t="shared" si="88"/>
        <v>318.01952986326501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17</v>
      </c>
      <c r="AI77" s="14">
        <f>IF('Données projet'!$A$62&gt;35,AI76+AH77-AQ76,IF(A77&lt;'Données projet'!$A$62,$AF$205^A77,IF(A77='Données projet'!$A$62,'Données projet'!$B$62,AI76+AH77-AQ76)))</f>
        <v>519.99999999999989</v>
      </c>
      <c r="AJ77" s="14">
        <f>AI77*VLOOKUP('Données projet'!$B$10,Paramètres!$A$1:$I$89,3,0)*VLOOKUP('Données projet'!$B$10,Paramètres!$A$1:$I$89,5,0)</f>
        <v>243.35999999999996</v>
      </c>
      <c r="AK77" s="14">
        <f t="shared" si="89"/>
        <v>59.161864860837127</v>
      </c>
      <c r="AL77" s="22">
        <f t="shared" si="58"/>
        <v>526.89224796595784</v>
      </c>
      <c r="AM77" s="62">
        <f t="shared" si="59"/>
        <v>820.22558129929121</v>
      </c>
      <c r="AN77" s="62">
        <f ca="1">AVERAGE(OFFSET($AM$3,0,0,'Données projet'!$E$10+1,1))-AVERAGE(OFFSET($H$3,0,0,'Données projet'!$E$10+1,1))</f>
        <v>310.95287409903602</v>
      </c>
      <c r="AO77" s="62">
        <f t="shared" si="90"/>
        <v>224.10083380795163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-5.6843418860808015E-14</v>
      </c>
      <c r="BE77" s="14">
        <f>BD77*VLOOKUP('Données projet'!$B$11,Paramètres!$A$1:$I$89,3,0)*VLOOKUP('Données projet'!$B$11,Paramètres!$A$1:$I$89,5,0)</f>
        <v>-4.9658410716801891E-14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246.08369706662529</v>
      </c>
      <c r="BJ77" s="62">
        <f t="shared" si="92"/>
        <v>355.01289872019072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156.11420010556668</v>
      </c>
      <c r="T78" s="62">
        <f t="shared" si="88"/>
        <v>318.01952986326501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17</v>
      </c>
      <c r="AI78" s="14">
        <f>IF('Données projet'!$A$62&gt;35,AI77+AH78-AQ77,IF(A78&lt;'Données projet'!$A$62,$AF$205^A78,IF(A78='Données projet'!$A$62,'Données projet'!$B$62,AI77+AH78-AQ77)))</f>
        <v>536.99999999999989</v>
      </c>
      <c r="AJ78" s="14">
        <f>AI78*VLOOKUP('Données projet'!$B$10,Paramètres!$A$1:$I$89,3,0)*VLOOKUP('Données projet'!$B$10,Paramètres!$A$1:$I$89,5,0)</f>
        <v>251.31599999999997</v>
      </c>
      <c r="AK78" s="14">
        <f t="shared" si="89"/>
        <v>60.86765628024984</v>
      </c>
      <c r="AL78" s="22">
        <f t="shared" si="58"/>
        <v>543.71986802143499</v>
      </c>
      <c r="AM78" s="62">
        <f t="shared" si="59"/>
        <v>837.05320135476836</v>
      </c>
      <c r="AN78" s="62">
        <f ca="1">AVERAGE(OFFSET($AM$3,0,0,'Données projet'!$E$10+1,1))-AVERAGE(OFFSET($H$3,0,0,'Données projet'!$E$10+1,1))</f>
        <v>310.95287409903602</v>
      </c>
      <c r="AO78" s="62">
        <f t="shared" si="90"/>
        <v>224.10083380795163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-5.6843418860808015E-14</v>
      </c>
      <c r="BE78" s="14">
        <f>BD78*VLOOKUP('Données projet'!$B$11,Paramètres!$A$1:$I$89,3,0)*VLOOKUP('Données projet'!$B$11,Paramètres!$A$1:$I$89,5,0)</f>
        <v>-4.9658410716801891E-14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246.08369706662529</v>
      </c>
      <c r="BJ78" s="62">
        <f t="shared" si="92"/>
        <v>355.01289872019072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156.11420010556668</v>
      </c>
      <c r="T79" s="62">
        <f t="shared" si="88"/>
        <v>318.01952986326501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17</v>
      </c>
      <c r="AI79" s="14">
        <f>IF('Données projet'!$A$62&gt;35,AI78+AH79-AQ78,IF(A79&lt;'Données projet'!$A$62,$AF$205^A79,IF(A79='Données projet'!$A$62,'Données projet'!$B$62,AI78+AH79-AQ78)))</f>
        <v>553.99999999999989</v>
      </c>
      <c r="AJ79" s="14">
        <f>AI79*VLOOKUP('Données projet'!$B$10,Paramètres!$A$1:$I$89,3,0)*VLOOKUP('Données projet'!$B$10,Paramètres!$A$1:$I$89,5,0)</f>
        <v>259.27199999999993</v>
      </c>
      <c r="AK79" s="14">
        <f t="shared" si="89"/>
        <v>62.567172460757938</v>
      </c>
      <c r="AL79" s="22">
        <f t="shared" si="58"/>
        <v>560.53655870248667</v>
      </c>
      <c r="AM79" s="62">
        <f t="shared" si="59"/>
        <v>853.86989203581993</v>
      </c>
      <c r="AN79" s="62">
        <f ca="1">AVERAGE(OFFSET($AM$3,0,0,'Données projet'!$E$10+1,1))-AVERAGE(OFFSET($H$3,0,0,'Données projet'!$E$10+1,1))</f>
        <v>310.95287409903602</v>
      </c>
      <c r="AO79" s="62">
        <f t="shared" si="90"/>
        <v>224.10083380795163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-5.6843418860808015E-14</v>
      </c>
      <c r="BE79" s="14">
        <f>BD79*VLOOKUP('Données projet'!$B$11,Paramètres!$A$1:$I$89,3,0)*VLOOKUP('Données projet'!$B$11,Paramètres!$A$1:$I$89,5,0)</f>
        <v>-4.9658410716801891E-14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246.08369706662529</v>
      </c>
      <c r="BJ79" s="62">
        <f t="shared" si="92"/>
        <v>355.01289872019072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156.11420010556668</v>
      </c>
      <c r="T80" s="62">
        <f t="shared" si="88"/>
        <v>318.01952986326501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17</v>
      </c>
      <c r="AI80" s="14">
        <f>IF('Données projet'!$A$62&gt;35,AI79+AH80-AQ79,IF(A80&lt;'Données projet'!$A$62,$AF$205^A80,IF(A80='Données projet'!$A$62,'Données projet'!$B$62,AI79+AH80-AQ79)))</f>
        <v>570.99999999999989</v>
      </c>
      <c r="AJ80" s="14">
        <f>AI80*VLOOKUP('Données projet'!$B$10,Paramètres!$A$1:$I$89,3,0)*VLOOKUP('Données projet'!$B$10,Paramètres!$A$1:$I$89,5,0)</f>
        <v>267.22799999999995</v>
      </c>
      <c r="AK80" s="14">
        <f t="shared" si="89"/>
        <v>64.260628062866161</v>
      </c>
      <c r="AL80" s="22">
        <f t="shared" si="58"/>
        <v>577.34269387615848</v>
      </c>
      <c r="AM80" s="62">
        <f t="shared" si="59"/>
        <v>870.67602720949185</v>
      </c>
      <c r="AN80" s="62">
        <f ca="1">AVERAGE(OFFSET($AM$3,0,0,'Données projet'!$E$10+1,1))-AVERAGE(OFFSET($H$3,0,0,'Données projet'!$E$10+1,1))</f>
        <v>310.95287409903602</v>
      </c>
      <c r="AO80" s="62">
        <f t="shared" si="90"/>
        <v>224.10083380795163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-5.6843418860808015E-14</v>
      </c>
      <c r="BE80" s="14">
        <f>BD80*VLOOKUP('Données projet'!$B$11,Paramètres!$A$1:$I$89,3,0)*VLOOKUP('Données projet'!$B$11,Paramètres!$A$1:$I$89,5,0)</f>
        <v>-4.9658410716801891E-14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246.08369706662529</v>
      </c>
      <c r="BJ80" s="62">
        <f t="shared" si="92"/>
        <v>355.01289872019072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156.11420010556668</v>
      </c>
      <c r="T81" s="62">
        <f t="shared" si="88"/>
        <v>318.01952986326501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17</v>
      </c>
      <c r="AI81" s="14">
        <f>IF('Données projet'!$A$62&gt;35,AI80+AH81-AQ80,IF(A81&lt;'Données projet'!$A$62,$AF$205^A81,IF(A81='Données projet'!$A$62,'Données projet'!$B$62,AI80+AH81-AQ80)))</f>
        <v>587.99999999999989</v>
      </c>
      <c r="AJ81" s="14">
        <f>AI81*VLOOKUP('Données projet'!$B$10,Paramètres!$A$1:$I$89,3,0)*VLOOKUP('Données projet'!$B$10,Paramètres!$A$1:$I$89,5,0)</f>
        <v>275.18399999999997</v>
      </c>
      <c r="AK81" s="14">
        <f t="shared" si="89"/>
        <v>65.948224238651079</v>
      </c>
      <c r="AL81" s="22">
        <f t="shared" si="58"/>
        <v>594.13862388231712</v>
      </c>
      <c r="AM81" s="62">
        <f t="shared" si="59"/>
        <v>887.47195721565049</v>
      </c>
      <c r="AN81" s="62">
        <f ca="1">AVERAGE(OFFSET($AM$3,0,0,'Données projet'!$E$10+1,1))-AVERAGE(OFFSET($H$3,0,0,'Données projet'!$E$10+1,1))</f>
        <v>310.95287409903602</v>
      </c>
      <c r="AO81" s="62">
        <f t="shared" si="90"/>
        <v>224.10083380795163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-5.6843418860808015E-14</v>
      </c>
      <c r="BE81" s="14">
        <f>BD81*VLOOKUP('Données projet'!$B$11,Paramètres!$A$1:$I$89,3,0)*VLOOKUP('Données projet'!$B$11,Paramètres!$A$1:$I$89,5,0)</f>
        <v>-4.9658410716801891E-14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246.08369706662529</v>
      </c>
      <c r="BJ81" s="62">
        <f t="shared" si="92"/>
        <v>355.01289872019072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156.11420010556668</v>
      </c>
      <c r="T82" s="62">
        <f t="shared" si="88"/>
        <v>318.01952986326501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17</v>
      </c>
      <c r="AI82" s="14">
        <f>IF('Données projet'!$A$62&gt;35,AI81+AH82-AQ81,IF(A82&lt;'Données projet'!$A$62,$AF$205^A82,IF(A82='Données projet'!$A$62,'Données projet'!$B$62,AI81+AH82-AQ81)))</f>
        <v>604.99999999999989</v>
      </c>
      <c r="AJ82" s="14">
        <f>AI82*VLOOKUP('Données projet'!$B$10,Paramètres!$A$1:$I$89,3,0)*VLOOKUP('Données projet'!$B$10,Paramètres!$A$1:$I$89,5,0)</f>
        <v>283.13999999999993</v>
      </c>
      <c r="AK82" s="14">
        <f t="shared" si="89"/>
        <v>67.630149847511944</v>
      </c>
      <c r="AL82" s="22">
        <f t="shared" si="58"/>
        <v>610.92467765108313</v>
      </c>
      <c r="AM82" s="62">
        <f t="shared" si="59"/>
        <v>904.25801098441639</v>
      </c>
      <c r="AN82" s="62">
        <f ca="1">AVERAGE(OFFSET($AM$3,0,0,'Données projet'!$E$10+1,1))-AVERAGE(OFFSET($H$3,0,0,'Données projet'!$E$10+1,1))</f>
        <v>310.95287409903602</v>
      </c>
      <c r="AO82" s="62">
        <f t="shared" si="90"/>
        <v>224.10083380795163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-5.6843418860808015E-14</v>
      </c>
      <c r="BE82" s="14">
        <f>BD82*VLOOKUP('Données projet'!$B$11,Paramètres!$A$1:$I$89,3,0)*VLOOKUP('Données projet'!$B$11,Paramètres!$A$1:$I$89,5,0)</f>
        <v>-4.9658410716801891E-14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246.08369706662529</v>
      </c>
      <c r="BJ82" s="62">
        <f t="shared" si="92"/>
        <v>355.01289872019072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156.11420010556668</v>
      </c>
      <c r="T83" s="62">
        <f t="shared" si="88"/>
        <v>318.01952986326501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622</v>
      </c>
      <c r="AG83" s="13">
        <f>VLOOKUP(A83,'Données projet'!$A$61:$I$81,9,0)</f>
        <v>17</v>
      </c>
      <c r="AH83" s="13">
        <f t="array" ref="AH83">INDEX(AG:AG,MIN(IF(ISNUMBER(AG83:AG279),ROW(AG83:AG279),"")))</f>
        <v>17</v>
      </c>
      <c r="AI83" s="14">
        <f>IF('Données projet'!$A$62&gt;35,AI82+AH83-AQ82,IF(A83&lt;'Données projet'!$A$62,$AF$205^A83,IF(A83='Données projet'!$A$62,'Données projet'!$B$62,AI82+AH83-AQ82)))</f>
        <v>621.99999999999989</v>
      </c>
      <c r="AJ83" s="14">
        <f>AI83*VLOOKUP('Données projet'!$B$10,Paramètres!$A$1:$I$89,3,0)*VLOOKUP('Données projet'!$B$10,Paramètres!$A$1:$I$89,5,0)</f>
        <v>291.09599999999995</v>
      </c>
      <c r="AK83" s="14">
        <f t="shared" si="89"/>
        <v>69.306582531434373</v>
      </c>
      <c r="AL83" s="22">
        <f t="shared" si="58"/>
        <v>627.7011645755814</v>
      </c>
      <c r="AM83" s="62">
        <f t="shared" si="59"/>
        <v>921.03449790891477</v>
      </c>
      <c r="AN83" s="62">
        <f ca="1">AVERAGE(OFFSET($AM$3,0,0,'Données projet'!$E$10+1,1))-AVERAGE(OFFSET($H$3,0,0,'Données projet'!$E$10+1,1))</f>
        <v>310.95287409903602</v>
      </c>
      <c r="AO83" s="62">
        <f t="shared" si="90"/>
        <v>224.10083380795163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124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-5.6843418860808015E-14</v>
      </c>
      <c r="BE83" s="14">
        <f>BD83*VLOOKUP('Données projet'!$B$11,Paramètres!$A$1:$I$89,3,0)*VLOOKUP('Données projet'!$B$11,Paramètres!$A$1:$I$89,5,0)</f>
        <v>-4.9658410716801891E-14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246.08369706662529</v>
      </c>
      <c r="BJ83" s="62">
        <f t="shared" si="92"/>
        <v>355.01289872019072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156.11420010556668</v>
      </c>
      <c r="T84" s="62">
        <f t="shared" si="88"/>
        <v>318.01952986326501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17.5</v>
      </c>
      <c r="AI84" s="14">
        <f>IF('Données projet'!$A$62&gt;35,AI83+AH84-AQ83,IF(A84&lt;'Données projet'!$A$62,$AF$205^A84,IF(A84='Données projet'!$A$62,'Données projet'!$B$62,AI83+AH84-AQ83)))</f>
        <v>515.49999999999989</v>
      </c>
      <c r="AJ84" s="14">
        <f>AI84*VLOOKUP('Données projet'!$B$10,Paramètres!$A$1:$I$89,3,0)*VLOOKUP('Données projet'!$B$10,Paramètres!$A$1:$I$89,5,0)</f>
        <v>241.25399999999996</v>
      </c>
      <c r="AK84" s="14">
        <f t="shared" si="89"/>
        <v>58.70925280391986</v>
      </c>
      <c r="AL84" s="22">
        <f t="shared" si="58"/>
        <v>522.43599863349357</v>
      </c>
      <c r="AM84" s="62">
        <f t="shared" si="59"/>
        <v>815.76933196682694</v>
      </c>
      <c r="AN84" s="62">
        <f ca="1">AVERAGE(OFFSET($AM$3,0,0,'Données projet'!$E$10+1,1))-AVERAGE(OFFSET($H$3,0,0,'Données projet'!$E$10+1,1))</f>
        <v>310.95287409903602</v>
      </c>
      <c r="AO84" s="62">
        <f t="shared" si="90"/>
        <v>224.10083380795163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projet'!$B$11,Paramètres!$A$1:$I$89,3,0)*VLOOKUP('Données projet'!$B$11,Paramètres!$A$1:$I$89,5,0)</f>
        <v>-4.9658410716801891E-14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246.08369706662529</v>
      </c>
      <c r="BJ84" s="62">
        <f t="shared" si="92"/>
        <v>355.01289872019072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156.11420010556668</v>
      </c>
      <c r="T85" s="62">
        <f t="shared" si="88"/>
        <v>318.01952986326501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17.5</v>
      </c>
      <c r="AI85" s="14">
        <f>IF('Données projet'!$A$62&gt;35,AI84+AH85-AQ84,IF(A85&lt;'Données projet'!$A$62,$AF$205^A85,IF(A85='Données projet'!$A$62,'Données projet'!$B$62,AI84+AH85-AQ84)))</f>
        <v>532.99999999999989</v>
      </c>
      <c r="AJ85" s="14">
        <f>AI85*VLOOKUP('Données projet'!$B$10,Paramètres!$A$1:$I$89,3,0)*VLOOKUP('Données projet'!$B$10,Paramètres!$A$1:$I$89,5,0)</f>
        <v>249.44399999999993</v>
      </c>
      <c r="AK85" s="14">
        <f t="shared" si="89"/>
        <v>60.466866397117599</v>
      </c>
      <c r="AL85" s="22">
        <f t="shared" si="58"/>
        <v>539.76142564164627</v>
      </c>
      <c r="AM85" s="62">
        <f t="shared" si="59"/>
        <v>833.09475897497964</v>
      </c>
      <c r="AN85" s="62">
        <f ca="1">AVERAGE(OFFSET($AM$3,0,0,'Données projet'!$E$10+1,1))-AVERAGE(OFFSET($H$3,0,0,'Données projet'!$E$10+1,1))</f>
        <v>310.95287409903602</v>
      </c>
      <c r="AO85" s="62">
        <f t="shared" si="90"/>
        <v>224.10083380795163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projet'!$B$11,Paramètres!$A$1:$I$89,3,0)*VLOOKUP('Données projet'!$B$11,Paramètres!$A$1:$I$89,5,0)</f>
        <v>-4.9658410716801891E-14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246.08369706662529</v>
      </c>
      <c r="BJ85" s="62">
        <f t="shared" si="92"/>
        <v>355.01289872019072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156.11420010556668</v>
      </c>
      <c r="T86" s="62">
        <f t="shared" si="88"/>
        <v>318.01952986326501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17.5</v>
      </c>
      <c r="AI86" s="14">
        <f>IF('Données projet'!$A$62&gt;35,AI85+AH86-AQ85,IF(A86&lt;'Données projet'!$A$62,$AF$205^A86,IF(A86='Données projet'!$A$62,'Données projet'!$B$62,AI85+AH86-AQ85)))</f>
        <v>550.49999999999989</v>
      </c>
      <c r="AJ86" s="14">
        <f>AI86*VLOOKUP('Données projet'!$B$10,Paramètres!$A$1:$I$89,3,0)*VLOOKUP('Données projet'!$B$10,Paramètres!$A$1:$I$89,5,0)</f>
        <v>257.63399999999996</v>
      </c>
      <c r="AK86" s="14">
        <f t="shared" si="89"/>
        <v>62.217774353261795</v>
      </c>
      <c r="AL86" s="22">
        <f t="shared" si="58"/>
        <v>557.07517366526417</v>
      </c>
      <c r="AM86" s="62">
        <f t="shared" si="59"/>
        <v>850.40850699859743</v>
      </c>
      <c r="AN86" s="62">
        <f ca="1">AVERAGE(OFFSET($AM$3,0,0,'Données projet'!$E$10+1,1))-AVERAGE(OFFSET($H$3,0,0,'Données projet'!$E$10+1,1))</f>
        <v>310.95287409903602</v>
      </c>
      <c r="AO86" s="62">
        <f t="shared" si="90"/>
        <v>224.10083380795163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-4.9658410716801891E-14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246.08369706662529</v>
      </c>
      <c r="BJ86" s="62">
        <f t="shared" si="92"/>
        <v>355.01289872019072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156.11420010556668</v>
      </c>
      <c r="T87" s="62">
        <f t="shared" si="88"/>
        <v>318.01952986326501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17.5</v>
      </c>
      <c r="AI87" s="14">
        <f>IF('Données projet'!$A$62&gt;35,AI86+AH87-AQ86,IF(A87&lt;'Données projet'!$A$62,$AF$205^A87,IF(A87='Données projet'!$A$62,'Données projet'!$B$62,AI86+AH87-AQ86)))</f>
        <v>567.99999999999989</v>
      </c>
      <c r="AJ87" s="14">
        <f>AI87*VLOOKUP('Données projet'!$B$10,Paramètres!$A$1:$I$89,3,0)*VLOOKUP('Données projet'!$B$10,Paramètres!$A$1:$I$89,5,0)</f>
        <v>265.82399999999996</v>
      </c>
      <c r="AK87" s="14">
        <f t="shared" si="89"/>
        <v>63.962214293903529</v>
      </c>
      <c r="AL87" s="22">
        <f t="shared" si="58"/>
        <v>574.37765656188185</v>
      </c>
      <c r="AM87" s="62">
        <f t="shared" si="59"/>
        <v>867.71098989521511</v>
      </c>
      <c r="AN87" s="62">
        <f ca="1">AVERAGE(OFFSET($AM$3,0,0,'Données projet'!$E$10+1,1))-AVERAGE(OFFSET($H$3,0,0,'Données projet'!$E$10+1,1))</f>
        <v>310.95287409903602</v>
      </c>
      <c r="AO87" s="62">
        <f t="shared" si="90"/>
        <v>224.10083380795163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-4.9658410716801891E-14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246.08369706662529</v>
      </c>
      <c r="BJ87" s="62">
        <f t="shared" si="92"/>
        <v>355.01289872019072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156.11420010556668</v>
      </c>
      <c r="T88" s="62">
        <f t="shared" si="88"/>
        <v>318.01952986326501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17.5</v>
      </c>
      <c r="AI88" s="14">
        <f>IF('Données projet'!$A$62&gt;35,AI87+AH88-AQ87,IF(A88&lt;'Données projet'!$A$62,$AF$205^A88,IF(A88='Données projet'!$A$62,'Données projet'!$B$62,AI87+AH88-AQ87)))</f>
        <v>585.49999999999989</v>
      </c>
      <c r="AJ88" s="14">
        <f>AI88*VLOOKUP('Données projet'!$B$10,Paramètres!$A$1:$I$89,3,0)*VLOOKUP('Données projet'!$B$10,Paramètres!$A$1:$I$89,5,0)</f>
        <v>274.01399999999995</v>
      </c>
      <c r="AK88" s="14">
        <f t="shared" si="89"/>
        <v>65.700408366571935</v>
      </c>
      <c r="AL88" s="22">
        <f t="shared" si="58"/>
        <v>591.66926123844598</v>
      </c>
      <c r="AM88" s="62">
        <f t="shared" si="59"/>
        <v>885.00259457177935</v>
      </c>
      <c r="AN88" s="62">
        <f ca="1">AVERAGE(OFFSET($AM$3,0,0,'Données projet'!$E$10+1,1))-AVERAGE(OFFSET($H$3,0,0,'Données projet'!$E$10+1,1))</f>
        <v>310.95287409903602</v>
      </c>
      <c r="AO88" s="62">
        <f t="shared" si="90"/>
        <v>224.10083380795163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-4.9658410716801891E-14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246.08369706662529</v>
      </c>
      <c r="BJ88" s="62">
        <f t="shared" si="92"/>
        <v>355.01289872019072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156.11420010556668</v>
      </c>
      <c r="T89" s="62">
        <f t="shared" si="88"/>
        <v>318.01952986326501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17.5</v>
      </c>
      <c r="AI89" s="14">
        <f>IF('Données projet'!$A$62&gt;35,AI88+AH89-AQ88,IF(A89&lt;'Données projet'!$A$62,$AF$205^A89,IF(A89='Données projet'!$A$62,'Données projet'!$B$62,AI88+AH89-AQ88)))</f>
        <v>602.99999999999989</v>
      </c>
      <c r="AJ89" s="14">
        <f>AI89*VLOOKUP('Données projet'!$B$10,Paramètres!$A$1:$I$89,3,0)*VLOOKUP('Données projet'!$B$10,Paramètres!$A$1:$I$89,5,0)</f>
        <v>282.20399999999995</v>
      </c>
      <c r="AK89" s="14">
        <f t="shared" si="89"/>
        <v>67.432564684485186</v>
      </c>
      <c r="AL89" s="22">
        <f t="shared" si="58"/>
        <v>608.9503501588116</v>
      </c>
      <c r="AM89" s="62">
        <f t="shared" si="59"/>
        <v>902.28368349214497</v>
      </c>
      <c r="AN89" s="62">
        <f ca="1">AVERAGE(OFFSET($AM$3,0,0,'Données projet'!$E$10+1,1))-AVERAGE(OFFSET($H$3,0,0,'Données projet'!$E$10+1,1))</f>
        <v>310.95287409903602</v>
      </c>
      <c r="AO89" s="62">
        <f t="shared" si="90"/>
        <v>224.10083380795163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-4.9658410716801891E-14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246.08369706662529</v>
      </c>
      <c r="BJ89" s="62">
        <f t="shared" si="92"/>
        <v>355.01289872019072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156.11420010556668</v>
      </c>
      <c r="T90" s="62">
        <f t="shared" si="88"/>
        <v>318.01952986326501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17.5</v>
      </c>
      <c r="AI90" s="14">
        <f>IF('Données projet'!$A$62&gt;35,AI89+AH90-AQ89,IF(A90&lt;'Données projet'!$A$62,$AF$205^A90,IF(A90='Données projet'!$A$62,'Données projet'!$B$62,AI89+AH90-AQ89)))</f>
        <v>620.49999999999989</v>
      </c>
      <c r="AJ90" s="14">
        <f>AI90*VLOOKUP('Données projet'!$B$10,Paramètres!$A$1:$I$89,3,0)*VLOOKUP('Données projet'!$B$10,Paramètres!$A$1:$I$89,5,0)</f>
        <v>290.39399999999995</v>
      </c>
      <c r="AK90" s="14">
        <f t="shared" si="89"/>
        <v>69.158878594433091</v>
      </c>
      <c r="AL90" s="22">
        <f t="shared" si="58"/>
        <v>626.22126355197076</v>
      </c>
      <c r="AM90" s="62">
        <f t="shared" si="59"/>
        <v>919.55459688530414</v>
      </c>
      <c r="AN90" s="62">
        <f ca="1">AVERAGE(OFFSET($AM$3,0,0,'Données projet'!$E$10+1,1))-AVERAGE(OFFSET($H$3,0,0,'Données projet'!$E$10+1,1))</f>
        <v>310.95287409903602</v>
      </c>
      <c r="AO90" s="62">
        <f t="shared" si="90"/>
        <v>224.10083380795163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-4.9658410716801891E-14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246.08369706662529</v>
      </c>
      <c r="BJ90" s="62">
        <f t="shared" si="92"/>
        <v>355.01289872019072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156.11420010556668</v>
      </c>
      <c r="T91" s="62">
        <f t="shared" si="88"/>
        <v>318.01952986326501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17.5</v>
      </c>
      <c r="AI91" s="14">
        <f>IF('Données projet'!$A$62&gt;35,AI90+AH91-AQ90,IF(A91&lt;'Données projet'!$A$62,$AF$205^A91,IF(A91='Données projet'!$A$62,'Données projet'!$B$62,AI90+AH91-AQ90)))</f>
        <v>637.99999999999989</v>
      </c>
      <c r="AJ91" s="14">
        <f>AI91*VLOOKUP('Données projet'!$B$10,Paramètres!$A$1:$I$89,3,0)*VLOOKUP('Données projet'!$B$10,Paramètres!$A$1:$I$89,5,0)</f>
        <v>298.58399999999995</v>
      </c>
      <c r="AK91" s="14">
        <f t="shared" si="89"/>
        <v>70.879533797607607</v>
      </c>
      <c r="AL91" s="22">
        <f t="shared" si="58"/>
        <v>643.48232136416652</v>
      </c>
      <c r="AM91" s="62">
        <f t="shared" si="59"/>
        <v>936.81565469749989</v>
      </c>
      <c r="AN91" s="62">
        <f ca="1">AVERAGE(OFFSET($AM$3,0,0,'Données projet'!$E$10+1,1))-AVERAGE(OFFSET($H$3,0,0,'Données projet'!$E$10+1,1))</f>
        <v>310.95287409903602</v>
      </c>
      <c r="AO91" s="62">
        <f t="shared" si="90"/>
        <v>224.10083380795163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-4.9658410716801891E-14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246.08369706662529</v>
      </c>
      <c r="BJ91" s="62">
        <f t="shared" si="92"/>
        <v>355.01289872019072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156.11420010556668</v>
      </c>
      <c r="T92" s="62">
        <f t="shared" si="88"/>
        <v>318.01952986326501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17.5</v>
      </c>
      <c r="AI92" s="14">
        <f>IF('Données projet'!$A$62&gt;35,AI91+AH92-AQ91,IF(A92&lt;'Données projet'!$A$62,$AF$205^A92,IF(A92='Données projet'!$A$62,'Données projet'!$B$62,AI91+AH92-AQ91)))</f>
        <v>655.49999999999989</v>
      </c>
      <c r="AJ92" s="14">
        <f>AI92*VLOOKUP('Données projet'!$B$10,Paramètres!$A$1:$I$89,3,0)*VLOOKUP('Données projet'!$B$10,Paramètres!$A$1:$I$89,5,0)</f>
        <v>306.77399999999994</v>
      </c>
      <c r="AK92" s="14">
        <f t="shared" si="89"/>
        <v>72.594703343999058</v>
      </c>
      <c r="AL92" s="22">
        <f t="shared" si="58"/>
        <v>660.73382499079833</v>
      </c>
      <c r="AM92" s="62">
        <f t="shared" si="59"/>
        <v>954.0671583241317</v>
      </c>
      <c r="AN92" s="62">
        <f ca="1">AVERAGE(OFFSET($AM$3,0,0,'Données projet'!$E$10+1,1))-AVERAGE(OFFSET($H$3,0,0,'Données projet'!$E$10+1,1))</f>
        <v>310.95287409903602</v>
      </c>
      <c r="AO92" s="62">
        <f t="shared" si="90"/>
        <v>224.10083380795163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-4.9658410716801891E-14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246.08369706662529</v>
      </c>
      <c r="BJ92" s="62">
        <f t="shared" si="92"/>
        <v>355.01289872019072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156.11420010556668</v>
      </c>
      <c r="T93" s="62">
        <f t="shared" si="88"/>
        <v>318.01952986326501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673</v>
      </c>
      <c r="AG93" s="13">
        <f>VLOOKUP(A93,'Données projet'!$A$61:$I$81,9,0)</f>
        <v>17.5</v>
      </c>
      <c r="AH93" s="13">
        <f t="array" ref="AH93">INDEX(AG:AG,MIN(IF(ISNUMBER(AG93:AG289),ROW(AG93:AG289),"")))</f>
        <v>17.5</v>
      </c>
      <c r="AI93" s="14">
        <f>IF('Données projet'!$A$62&gt;35,AI92+AH93-AQ92,IF(A93&lt;'Données projet'!$A$62,$AF$205^A93,IF(A93='Données projet'!$A$62,'Données projet'!$B$62,AI92+AH93-AQ92)))</f>
        <v>672.99999999999989</v>
      </c>
      <c r="AJ93" s="14">
        <f>AI93*VLOOKUP('Données projet'!$B$10,Paramètres!$A$1:$I$89,3,0)*VLOOKUP('Données projet'!$B$10,Paramètres!$A$1:$I$89,5,0)</f>
        <v>314.96399999999994</v>
      </c>
      <c r="AK93" s="14">
        <f t="shared" si="89"/>
        <v>74.304550517616548</v>
      </c>
      <c r="AL93" s="22">
        <f t="shared" si="58"/>
        <v>677.97605881818208</v>
      </c>
      <c r="AM93" s="62">
        <f t="shared" si="59"/>
        <v>971.30939215151534</v>
      </c>
      <c r="AN93" s="62">
        <f ca="1">AVERAGE(OFFSET($AM$3,0,0,'Données projet'!$E$10+1,1))-AVERAGE(OFFSET($H$3,0,0,'Données projet'!$E$10+1,1))</f>
        <v>310.95287409903602</v>
      </c>
      <c r="AO93" s="62">
        <f t="shared" si="90"/>
        <v>224.10083380795163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135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-4.9658410716801891E-14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246.08369706662529</v>
      </c>
      <c r="BJ93" s="62">
        <f t="shared" si="92"/>
        <v>355.01289872019072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156.11420010556668</v>
      </c>
      <c r="T94" s="62">
        <f t="shared" si="88"/>
        <v>318.01952986326501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18.5</v>
      </c>
      <c r="AI94" s="14">
        <f>IF('Données projet'!$A$62&gt;35,AI93+AH94-AQ93,IF(A94&lt;'Données projet'!$A$62,$AF$205^A94,IF(A94='Données projet'!$A$62,'Données projet'!$B$62,AI93+AH94-AQ93)))</f>
        <v>556.49999999999989</v>
      </c>
      <c r="AJ94" s="14">
        <f>AI94*VLOOKUP('Données projet'!$B$10,Paramètres!$A$1:$I$89,3,0)*VLOOKUP('Données projet'!$B$10,Paramètres!$A$1:$I$89,5,0)</f>
        <v>260.44199999999995</v>
      </c>
      <c r="AK94" s="14">
        <f t="shared" si="89"/>
        <v>62.816585178645781</v>
      </c>
      <c r="AL94" s="22">
        <f t="shared" si="58"/>
        <v>563.00870251947458</v>
      </c>
      <c r="AM94" s="62">
        <f t="shared" si="59"/>
        <v>856.34203585280784</v>
      </c>
      <c r="AN94" s="62">
        <f ca="1">AVERAGE(OFFSET($AM$3,0,0,'Données projet'!$E$10+1,1))-AVERAGE(OFFSET($H$3,0,0,'Données projet'!$E$10+1,1))</f>
        <v>310.95287409903602</v>
      </c>
      <c r="AO94" s="62">
        <f t="shared" si="90"/>
        <v>224.10083380795163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-4.9658410716801891E-14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246.08369706662529</v>
      </c>
      <c r="BJ94" s="62">
        <f t="shared" si="92"/>
        <v>355.01289872019072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156.11420010556668</v>
      </c>
      <c r="T95" s="62">
        <f t="shared" si="88"/>
        <v>318.01952986326501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18.5</v>
      </c>
      <c r="AI95" s="14">
        <f>IF('Données projet'!$A$62&gt;35,AI94+AH95-AQ94,IF(A95&lt;'Données projet'!$A$62,$AF$205^A95,IF(A95='Données projet'!$A$62,'Données projet'!$B$62,AI94+AH95-AQ94)))</f>
        <v>574.99999999999989</v>
      </c>
      <c r="AJ95" s="14">
        <f>AI95*VLOOKUP('Données projet'!$B$10,Paramètres!$A$1:$I$89,3,0)*VLOOKUP('Données projet'!$B$10,Paramètres!$A$1:$I$89,5,0)</f>
        <v>269.09999999999991</v>
      </c>
      <c r="AK95" s="14">
        <f t="shared" si="89"/>
        <v>64.658229472790993</v>
      </c>
      <c r="AL95" s="22">
        <f t="shared" si="58"/>
        <v>581.29558299844405</v>
      </c>
      <c r="AM95" s="62">
        <f t="shared" si="59"/>
        <v>874.62891633177742</v>
      </c>
      <c r="AN95" s="62">
        <f ca="1">AVERAGE(OFFSET($AM$3,0,0,'Données projet'!$E$10+1,1))-AVERAGE(OFFSET($H$3,0,0,'Données projet'!$E$10+1,1))</f>
        <v>310.95287409903602</v>
      </c>
      <c r="AO95" s="62">
        <f t="shared" si="90"/>
        <v>224.10083380795163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-4.9658410716801891E-14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246.08369706662529</v>
      </c>
      <c r="BJ95" s="62">
        <f t="shared" si="92"/>
        <v>355.01289872019072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156.11420010556668</v>
      </c>
      <c r="T96" s="62">
        <f t="shared" si="88"/>
        <v>318.01952986326501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18.5</v>
      </c>
      <c r="AI96" s="14">
        <f>IF('Données projet'!$A$62&gt;35,AI95+AH96-AQ95,IF(A96&lt;'Données projet'!$A$62,$AF$205^A96,IF(A96='Données projet'!$A$62,'Données projet'!$B$62,AI95+AH96-AQ95)))</f>
        <v>593.49999999999989</v>
      </c>
      <c r="AJ96" s="14">
        <f>AI96*VLOOKUP('Données projet'!$B$10,Paramètres!$A$1:$I$89,3,0)*VLOOKUP('Données projet'!$B$10,Paramètres!$A$1:$I$89,5,0)</f>
        <v>277.75799999999992</v>
      </c>
      <c r="AK96" s="14">
        <f t="shared" si="89"/>
        <v>66.492988372715388</v>
      </c>
      <c r="AL96" s="22">
        <f t="shared" si="58"/>
        <v>599.57047141581245</v>
      </c>
      <c r="AM96" s="62">
        <f t="shared" si="59"/>
        <v>892.90380474914582</v>
      </c>
      <c r="AN96" s="62">
        <f ca="1">AVERAGE(OFFSET($AM$3,0,0,'Données projet'!$E$10+1,1))-AVERAGE(OFFSET($H$3,0,0,'Données projet'!$E$10+1,1))</f>
        <v>310.95287409903602</v>
      </c>
      <c r="AO96" s="62">
        <f t="shared" si="90"/>
        <v>224.10083380795163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-4.9658410716801891E-14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246.08369706662529</v>
      </c>
      <c r="BJ96" s="62">
        <f t="shared" si="92"/>
        <v>355.01289872019072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156.11420010556668</v>
      </c>
      <c r="T97" s="62">
        <f t="shared" si="88"/>
        <v>318.01952986326501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18.5</v>
      </c>
      <c r="AI97" s="14">
        <f>IF('Données projet'!$A$62&gt;35,AI96+AH97-AQ96,IF(A97&lt;'Données projet'!$A$62,$AF$205^A97,IF(A97='Données projet'!$A$62,'Données projet'!$B$62,AI96+AH97-AQ96)))</f>
        <v>611.99999999999989</v>
      </c>
      <c r="AJ97" s="14">
        <f>AI97*VLOOKUP('Données projet'!$B$10,Paramètres!$A$1:$I$89,3,0)*VLOOKUP('Données projet'!$B$10,Paramètres!$A$1:$I$89,5,0)</f>
        <v>286.41599999999994</v>
      </c>
      <c r="AK97" s="14">
        <f t="shared" si="89"/>
        <v>68.321101129951188</v>
      </c>
      <c r="AL97" s="22">
        <f t="shared" si="58"/>
        <v>617.83378446799827</v>
      </c>
      <c r="AM97" s="62">
        <f t="shared" si="59"/>
        <v>911.16711780133164</v>
      </c>
      <c r="AN97" s="62">
        <f ca="1">AVERAGE(OFFSET($AM$3,0,0,'Données projet'!$E$10+1,1))-AVERAGE(OFFSET($H$3,0,0,'Données projet'!$E$10+1,1))</f>
        <v>310.95287409903602</v>
      </c>
      <c r="AO97" s="62">
        <f t="shared" si="90"/>
        <v>224.10083380795163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-4.9658410716801891E-14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246.08369706662529</v>
      </c>
      <c r="BJ97" s="62">
        <f t="shared" si="92"/>
        <v>355.01289872019072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156.11420010556668</v>
      </c>
      <c r="T98" s="62">
        <f t="shared" si="88"/>
        <v>318.01952986326501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18.5</v>
      </c>
      <c r="AI98" s="14">
        <f>IF('Données projet'!$A$62&gt;35,AI97+AH98-AQ97,IF(A98&lt;'Données projet'!$A$62,$AF$205^A98,IF(A98='Données projet'!$A$62,'Données projet'!$B$62,AI97+AH98-AQ97)))</f>
        <v>630.49999999999989</v>
      </c>
      <c r="AJ98" s="14">
        <f>AI98*VLOOKUP('Données projet'!$B$10,Paramètres!$A$1:$I$89,3,0)*VLOOKUP('Données projet'!$B$10,Paramètres!$A$1:$I$89,5,0)</f>
        <v>295.07399999999996</v>
      </c>
      <c r="AK98" s="14">
        <f t="shared" si="89"/>
        <v>70.142791709481173</v>
      </c>
      <c r="AL98" s="22">
        <f t="shared" si="58"/>
        <v>636.08591222734628</v>
      </c>
      <c r="AM98" s="62">
        <f t="shared" si="59"/>
        <v>929.41924556067966</v>
      </c>
      <c r="AN98" s="62">
        <f ca="1">AVERAGE(OFFSET($AM$3,0,0,'Données projet'!$E$10+1,1))-AVERAGE(OFFSET($H$3,0,0,'Données projet'!$E$10+1,1))</f>
        <v>310.95287409903602</v>
      </c>
      <c r="AO98" s="62">
        <f t="shared" si="90"/>
        <v>224.10083380795163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-4.9658410716801891E-14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246.08369706662529</v>
      </c>
      <c r="BJ98" s="62">
        <f t="shared" si="92"/>
        <v>355.01289872019072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156.11420010556668</v>
      </c>
      <c r="T99" s="62">
        <f t="shared" si="88"/>
        <v>318.01952986326501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18.5</v>
      </c>
      <c r="AI99" s="14">
        <f>IF('Données projet'!$A$62&gt;35,AI98+AH99-AQ98,IF(A99&lt;'Données projet'!$A$62,$AF$205^A99,IF(A99='Données projet'!$A$62,'Données projet'!$B$62,AI98+AH99-AQ98)))</f>
        <v>648.99999999999989</v>
      </c>
      <c r="AJ99" s="14">
        <f>AI99*VLOOKUP('Données projet'!$B$10,Paramètres!$A$1:$I$89,3,0)*VLOOKUP('Données projet'!$B$10,Paramètres!$A$1:$I$89,5,0)</f>
        <v>303.73199999999997</v>
      </c>
      <c r="AK99" s="14">
        <f t="shared" si="89"/>
        <v>71.958270185981476</v>
      </c>
      <c r="AL99" s="22">
        <f t="shared" si="58"/>
        <v>654.32722057391766</v>
      </c>
      <c r="AM99" s="62">
        <f t="shared" si="59"/>
        <v>947.66055390725091</v>
      </c>
      <c r="AN99" s="62">
        <f ca="1">AVERAGE(OFFSET($AM$3,0,0,'Données projet'!$E$10+1,1))-AVERAGE(OFFSET($H$3,0,0,'Données projet'!$E$10+1,1))</f>
        <v>310.95287409903602</v>
      </c>
      <c r="AO99" s="62">
        <f t="shared" si="90"/>
        <v>224.10083380795163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-4.9658410716801891E-14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246.08369706662529</v>
      </c>
      <c r="BJ99" s="62">
        <f t="shared" si="92"/>
        <v>355.01289872019072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156.11420010556668</v>
      </c>
      <c r="T100" s="62">
        <f t="shared" si="88"/>
        <v>318.01952986326501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18.5</v>
      </c>
      <c r="AI100" s="14">
        <f>IF('Données projet'!$A$62&gt;35,AI99+AH100-AQ99,IF(A100&lt;'Données projet'!$A$62,$AF$205^A100,IF(A100='Données projet'!$A$62,'Données projet'!$B$62,AI99+AH100-AQ99)))</f>
        <v>667.49999999999989</v>
      </c>
      <c r="AJ100" s="14">
        <f>AI100*VLOOKUP('Données projet'!$B$10,Paramètres!$A$1:$I$89,3,0)*VLOOKUP('Données projet'!$B$10,Paramètres!$A$1:$I$89,5,0)</f>
        <v>312.38999999999993</v>
      </c>
      <c r="AK100" s="14">
        <f t="shared" si="89"/>
        <v>73.767733976388286</v>
      </c>
      <c r="AL100" s="22">
        <f t="shared" si="58"/>
        <v>672.55805334220952</v>
      </c>
      <c r="AM100" s="62">
        <f t="shared" si="59"/>
        <v>965.89138667554289</v>
      </c>
      <c r="AN100" s="62">
        <f ca="1">AVERAGE(OFFSET($AM$3,0,0,'Données projet'!$E$10+1,1))-AVERAGE(OFFSET($H$3,0,0,'Données projet'!$E$10+1,1))</f>
        <v>310.95287409903602</v>
      </c>
      <c r="AO100" s="62">
        <f t="shared" si="90"/>
        <v>224.10083380795163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-4.9658410716801891E-14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246.08369706662529</v>
      </c>
      <c r="BJ100" s="62">
        <f t="shared" si="92"/>
        <v>355.01289872019072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156.11420010556668</v>
      </c>
      <c r="T101" s="62">
        <f t="shared" si="88"/>
        <v>318.01952986326501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18.5</v>
      </c>
      <c r="AI101" s="14">
        <f>IF('Données projet'!$A$62&gt;35,AI100+AH101-AQ100,IF(A101&lt;'Données projet'!$A$62,$AF$205^A101,IF(A101='Données projet'!$A$62,'Données projet'!$B$62,AI100+AH101-AQ100)))</f>
        <v>685.99999999999989</v>
      </c>
      <c r="AJ101" s="14">
        <f>AI101*VLOOKUP('Données projet'!$B$10,Paramètres!$A$1:$I$89,3,0)*VLOOKUP('Données projet'!$B$10,Paramètres!$A$1:$I$89,5,0)</f>
        <v>321.04799999999994</v>
      </c>
      <c r="AK101" s="14">
        <f t="shared" si="89"/>
        <v>75.571368931978697</v>
      </c>
      <c r="AL101" s="22">
        <f t="shared" si="58"/>
        <v>690.77873422319624</v>
      </c>
      <c r="AM101" s="62">
        <f t="shared" si="59"/>
        <v>984.11206755652961</v>
      </c>
      <c r="AN101" s="62">
        <f ca="1">AVERAGE(OFFSET($AM$3,0,0,'Données projet'!$E$10+1,1))-AVERAGE(OFFSET($H$3,0,0,'Données projet'!$E$10+1,1))</f>
        <v>310.95287409903602</v>
      </c>
      <c r="AO101" s="62">
        <f t="shared" si="90"/>
        <v>224.10083380795163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-4.9658410716801891E-14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246.08369706662529</v>
      </c>
      <c r="BJ101" s="62">
        <f t="shared" si="92"/>
        <v>355.01289872019072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156.11420010556668</v>
      </c>
      <c r="T102" s="62">
        <f t="shared" si="88"/>
        <v>318.01952986326501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18.5</v>
      </c>
      <c r="AI102" s="14">
        <f>IF('Données projet'!$A$62&gt;35,AI101+AH102-AQ101,IF(A102&lt;'Données projet'!$A$62,$AF$205^A102,IF(A102='Données projet'!$A$62,'Données projet'!$B$62,AI101+AH102-AQ101)))</f>
        <v>704.49999999999989</v>
      </c>
      <c r="AJ102" s="14">
        <f>AI102*VLOOKUP('Données projet'!$B$10,Paramètres!$A$1:$I$89,3,0)*VLOOKUP('Données projet'!$B$10,Paramètres!$A$1:$I$89,5,0)</f>
        <v>329.70599999999996</v>
      </c>
      <c r="AK102" s="14">
        <f t="shared" si="89"/>
        <v>77.369350309333612</v>
      </c>
      <c r="AL102" s="22">
        <f t="shared" si="58"/>
        <v>708.98956845542261</v>
      </c>
      <c r="AM102" s="62">
        <f t="shared" si="59"/>
        <v>1002.3229017887559</v>
      </c>
      <c r="AN102" s="62">
        <f ca="1">AVERAGE(OFFSET($AM$3,0,0,'Données projet'!$E$10+1,1))-AVERAGE(OFFSET($H$3,0,0,'Données projet'!$E$10+1,1))</f>
        <v>310.95287409903602</v>
      </c>
      <c r="AO102" s="62">
        <f t="shared" si="90"/>
        <v>224.10083380795163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-4.9658410716801891E-14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246.08369706662529</v>
      </c>
      <c r="BJ102" s="62">
        <f t="shared" si="92"/>
        <v>355.01289872019072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156.11420010556668</v>
      </c>
      <c r="T103" s="62">
        <f t="shared" si="88"/>
        <v>318.01952986326501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723</v>
      </c>
      <c r="AG103" s="13">
        <f>VLOOKUP(A103,'Données projet'!$A$61:$I$81,9,0)</f>
        <v>18.5</v>
      </c>
      <c r="AH103" s="13">
        <f t="array" ref="AH103">INDEX(AG:AG,MIN(IF(ISNUMBER(AG103:AG299),ROW(AG103:AG299),"")))</f>
        <v>18.5</v>
      </c>
      <c r="AI103" s="14">
        <f>IF('Données projet'!$A$62&gt;35,AI102+AH103-AQ102,IF(A103&lt;'Données projet'!$A$62,$AF$205^A103,IF(A103='Données projet'!$A$62,'Données projet'!$B$62,AI102+AH103-AQ102)))</f>
        <v>722.99999999999989</v>
      </c>
      <c r="AJ103" s="14">
        <f>AI103*VLOOKUP('Données projet'!$B$10,Paramètres!$A$1:$I$89,3,0)*VLOOKUP('Données projet'!$B$10,Paramètres!$A$1:$I$89,5,0)</f>
        <v>338.36399999999998</v>
      </c>
      <c r="AK103" s="14">
        <f t="shared" si="89"/>
        <v>79.161843636443024</v>
      </c>
      <c r="AL103" s="22">
        <f t="shared" si="58"/>
        <v>727.19084433347155</v>
      </c>
      <c r="AM103" s="62">
        <f t="shared" si="59"/>
        <v>1020.5241776668049</v>
      </c>
      <c r="AN103" s="62">
        <f ca="1">AVERAGE(OFFSET($AM$3,0,0,'Données projet'!$E$10+1,1))-AVERAGE(OFFSET($H$3,0,0,'Données projet'!$E$10+1,1))</f>
        <v>310.95287409903602</v>
      </c>
      <c r="AO103" s="62">
        <f t="shared" si="90"/>
        <v>224.10083380795163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723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-4.9658410716801891E-14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246.08369706662529</v>
      </c>
      <c r="BJ103" s="62">
        <f t="shared" si="92"/>
        <v>355.01289872019072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156.11420010556668</v>
      </c>
      <c r="T104" s="62">
        <f t="shared" si="88"/>
        <v>318.01952986326501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-5.3205440053716299E-14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310.95287409903602</v>
      </c>
      <c r="AO104" s="62">
        <f t="shared" si="90"/>
        <v>224.10083380795163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-4.9658410716801891E-14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246.08369706662529</v>
      </c>
      <c r="BJ104" s="62">
        <f t="shared" si="92"/>
        <v>355.01289872019072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156.11420010556668</v>
      </c>
      <c r="T105" s="62">
        <f t="shared" si="88"/>
        <v>318.01952986326501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-5.3205440053716299E-14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310.95287409903602</v>
      </c>
      <c r="AO105" s="62">
        <f t="shared" si="90"/>
        <v>224.10083380795163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-4.9658410716801891E-14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246.08369706662529</v>
      </c>
      <c r="BJ105" s="62">
        <f t="shared" si="92"/>
        <v>355.01289872019072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156.11420010556668</v>
      </c>
      <c r="T106" s="62">
        <f t="shared" si="88"/>
        <v>318.01952986326501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-5.3205440053716299E-14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310.95287409903602</v>
      </c>
      <c r="AO106" s="62">
        <f t="shared" si="90"/>
        <v>224.10083380795163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-4.9658410716801891E-14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246.08369706662529</v>
      </c>
      <c r="BJ106" s="62">
        <f t="shared" si="92"/>
        <v>355.01289872019072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156.11420010556668</v>
      </c>
      <c r="T107" s="62">
        <f t="shared" si="88"/>
        <v>318.01952986326501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-5.3205440053716299E-14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310.95287409903602</v>
      </c>
      <c r="AO107" s="62">
        <f t="shared" si="90"/>
        <v>224.10083380795163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-4.9658410716801891E-14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246.08369706662529</v>
      </c>
      <c r="BJ107" s="62">
        <f t="shared" si="92"/>
        <v>355.01289872019072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156.11420010556668</v>
      </c>
      <c r="T108" s="62">
        <f t="shared" si="88"/>
        <v>318.01952986326501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-5.3205440053716299E-14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310.95287409903602</v>
      </c>
      <c r="AO108" s="62">
        <f t="shared" si="90"/>
        <v>224.10083380795163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-4.9658410716801891E-14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246.08369706662529</v>
      </c>
      <c r="BJ108" s="62">
        <f t="shared" si="92"/>
        <v>355.01289872019072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156.11420010556668</v>
      </c>
      <c r="T109" s="62">
        <f t="shared" si="88"/>
        <v>318.01952986326501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-5.3205440053716299E-14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310.95287409903602</v>
      </c>
      <c r="AO109" s="62">
        <f t="shared" si="90"/>
        <v>224.10083380795163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-4.9658410716801891E-14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246.08369706662529</v>
      </c>
      <c r="BJ109" s="62">
        <f t="shared" si="92"/>
        <v>355.01289872019072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156.11420010556668</v>
      </c>
      <c r="T110" s="62">
        <f t="shared" si="88"/>
        <v>318.01952986326501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-5.3205440053716299E-14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310.95287409903602</v>
      </c>
      <c r="AO110" s="62">
        <f t="shared" si="90"/>
        <v>224.10083380795163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-4.9658410716801891E-14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246.08369706662529</v>
      </c>
      <c r="BJ110" s="62">
        <f t="shared" si="92"/>
        <v>355.01289872019072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156.11420010556668</v>
      </c>
      <c r="T111" s="62">
        <f t="shared" si="88"/>
        <v>318.01952986326501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-5.3205440053716299E-14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310.95287409903602</v>
      </c>
      <c r="AO111" s="62">
        <f t="shared" si="90"/>
        <v>224.10083380795163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-4.9658410716801891E-14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246.08369706662529</v>
      </c>
      <c r="BJ111" s="62">
        <f t="shared" si="92"/>
        <v>355.01289872019072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156.11420010556668</v>
      </c>
      <c r="T112" s="62">
        <f t="shared" si="88"/>
        <v>318.01952986326501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-5.3205440053716299E-14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310.95287409903602</v>
      </c>
      <c r="AO112" s="62">
        <f t="shared" si="90"/>
        <v>224.10083380795163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-4.9658410716801891E-14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246.08369706662529</v>
      </c>
      <c r="BJ112" s="62">
        <f t="shared" si="92"/>
        <v>355.01289872019072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156.11420010556668</v>
      </c>
      <c r="T113" s="62">
        <f t="shared" si="88"/>
        <v>318.01952986326501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-5.3205440053716299E-14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310.95287409903602</v>
      </c>
      <c r="AO113" s="62">
        <f t="shared" si="90"/>
        <v>224.10083380795163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-4.9658410716801891E-14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246.08369706662529</v>
      </c>
      <c r="BJ113" s="62">
        <f t="shared" si="92"/>
        <v>355.01289872019072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156.11420010556668</v>
      </c>
      <c r="T114" s="62">
        <f t="shared" si="88"/>
        <v>318.01952986326501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-5.3205440053716299E-14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310.95287409903602</v>
      </c>
      <c r="AO114" s="62">
        <f t="shared" si="90"/>
        <v>224.10083380795163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-4.9658410716801891E-14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246.08369706662529</v>
      </c>
      <c r="BJ114" s="62">
        <f t="shared" si="92"/>
        <v>355.01289872019072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156.11420010556668</v>
      </c>
      <c r="T115" s="62">
        <f t="shared" si="88"/>
        <v>318.01952986326501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-5.3205440053716299E-14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310.95287409903602</v>
      </c>
      <c r="AO115" s="62">
        <f t="shared" si="90"/>
        <v>224.10083380795163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-4.9658410716801891E-14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246.08369706662529</v>
      </c>
      <c r="BJ115" s="62">
        <f t="shared" si="92"/>
        <v>355.01289872019072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156.11420010556668</v>
      </c>
      <c r="T116" s="62">
        <f t="shared" si="88"/>
        <v>318.01952986326501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-5.3205440053716299E-14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310.95287409903602</v>
      </c>
      <c r="AO116" s="62">
        <f t="shared" si="90"/>
        <v>224.10083380795163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-4.9658410716801891E-14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246.08369706662529</v>
      </c>
      <c r="BJ116" s="62">
        <f t="shared" si="92"/>
        <v>355.01289872019072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156.11420010556668</v>
      </c>
      <c r="T117" s="62">
        <f t="shared" si="88"/>
        <v>318.01952986326501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-5.3205440053716299E-14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310.95287409903602</v>
      </c>
      <c r="AO117" s="62">
        <f t="shared" si="90"/>
        <v>224.10083380795163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-4.9658410716801891E-14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246.08369706662529</v>
      </c>
      <c r="BJ117" s="62">
        <f t="shared" si="92"/>
        <v>355.01289872019072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156.11420010556668</v>
      </c>
      <c r="T118" s="62">
        <f t="shared" si="88"/>
        <v>318.01952986326501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-5.3205440053716299E-14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310.95287409903602</v>
      </c>
      <c r="AO118" s="62">
        <f t="shared" si="90"/>
        <v>224.10083380795163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-4.9658410716801891E-14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246.08369706662529</v>
      </c>
      <c r="BJ118" s="62">
        <f t="shared" si="92"/>
        <v>355.01289872019072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156.11420010556668</v>
      </c>
      <c r="T119" s="62">
        <f t="shared" si="88"/>
        <v>318.01952986326501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-5.3205440053716299E-14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310.95287409903602</v>
      </c>
      <c r="AO119" s="62">
        <f t="shared" si="90"/>
        <v>224.10083380795163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-4.9658410716801891E-14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246.08369706662529</v>
      </c>
      <c r="BJ119" s="62">
        <f t="shared" si="92"/>
        <v>355.01289872019072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156.11420010556668</v>
      </c>
      <c r="T120" s="62">
        <f t="shared" si="88"/>
        <v>318.01952986326501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-5.3205440053716299E-14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310.95287409903602</v>
      </c>
      <c r="AO120" s="62">
        <f t="shared" si="90"/>
        <v>224.10083380795163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-4.9658410716801891E-14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246.08369706662529</v>
      </c>
      <c r="BJ120" s="62">
        <f t="shared" si="92"/>
        <v>355.01289872019072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156.11420010556668</v>
      </c>
      <c r="T121" s="62">
        <f t="shared" si="88"/>
        <v>318.01952986326501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-5.3205440053716299E-14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310.95287409903602</v>
      </c>
      <c r="AO121" s="62">
        <f t="shared" si="90"/>
        <v>224.10083380795163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-4.9658410716801891E-14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246.08369706662529</v>
      </c>
      <c r="BJ121" s="62">
        <f t="shared" si="92"/>
        <v>355.01289872019072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156.11420010556668</v>
      </c>
      <c r="T122" s="62">
        <f t="shared" si="88"/>
        <v>318.01952986326501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-5.3205440053716299E-14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310.95287409903602</v>
      </c>
      <c r="AO122" s="62">
        <f t="shared" si="90"/>
        <v>224.10083380795163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-4.9658410716801891E-14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246.08369706662529</v>
      </c>
      <c r="BJ122" s="62">
        <f t="shared" si="92"/>
        <v>355.01289872019072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156.11420010556668</v>
      </c>
      <c r="T123" s="62">
        <f t="shared" si="88"/>
        <v>318.01952986326501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-5.3205440053716299E-14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310.95287409903602</v>
      </c>
      <c r="AO123" s="62">
        <f t="shared" si="90"/>
        <v>224.10083380795163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-4.9658410716801891E-14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246.08369706662529</v>
      </c>
      <c r="BJ123" s="62">
        <f t="shared" si="92"/>
        <v>355.01289872019072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156.11420010556668</v>
      </c>
      <c r="T124" s="62">
        <f t="shared" si="88"/>
        <v>318.01952986326501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-5.3205440053716299E-14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310.95287409903602</v>
      </c>
      <c r="AO124" s="62">
        <f t="shared" si="90"/>
        <v>224.10083380795163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-4.9658410716801891E-14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246.08369706662529</v>
      </c>
      <c r="BJ124" s="62">
        <f t="shared" si="92"/>
        <v>355.01289872019072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156.11420010556668</v>
      </c>
      <c r="T125" s="62">
        <f t="shared" si="88"/>
        <v>318.01952986326501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-5.3205440053716299E-14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310.95287409903602</v>
      </c>
      <c r="AO125" s="62">
        <f t="shared" si="90"/>
        <v>224.10083380795163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-4.9658410716801891E-14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246.08369706662529</v>
      </c>
      <c r="BJ125" s="62">
        <f t="shared" si="92"/>
        <v>355.01289872019072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156.11420010556668</v>
      </c>
      <c r="T126" s="62">
        <f t="shared" si="88"/>
        <v>318.01952986326501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-5.3205440053716299E-14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310.95287409903602</v>
      </c>
      <c r="AO126" s="62">
        <f t="shared" si="90"/>
        <v>224.10083380795163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-4.9658410716801891E-14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246.08369706662529</v>
      </c>
      <c r="BJ126" s="62">
        <f t="shared" si="92"/>
        <v>355.01289872019072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156.11420010556668</v>
      </c>
      <c r="T127" s="62">
        <f t="shared" si="88"/>
        <v>318.01952986326501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-5.3205440053716299E-14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310.95287409903602</v>
      </c>
      <c r="AO127" s="62">
        <f t="shared" si="90"/>
        <v>224.10083380795163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-4.9658410716801891E-14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246.08369706662529</v>
      </c>
      <c r="BJ127" s="62">
        <f t="shared" si="92"/>
        <v>355.01289872019072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156.11420010556668</v>
      </c>
      <c r="T128" s="62">
        <f t="shared" si="88"/>
        <v>318.01952986326501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-5.3205440053716299E-14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310.95287409903602</v>
      </c>
      <c r="AO128" s="62">
        <f t="shared" si="90"/>
        <v>224.10083380795163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-4.9658410716801891E-14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246.08369706662529</v>
      </c>
      <c r="BJ128" s="62">
        <f t="shared" si="92"/>
        <v>355.01289872019072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156.11420010556668</v>
      </c>
      <c r="T129" s="62">
        <f t="shared" si="88"/>
        <v>318.01952986326501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-5.3205440053716299E-14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310.95287409903602</v>
      </c>
      <c r="AO129" s="62">
        <f t="shared" si="90"/>
        <v>224.10083380795163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-4.9658410716801891E-14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246.08369706662529</v>
      </c>
      <c r="BJ129" s="62">
        <f t="shared" si="92"/>
        <v>355.01289872019072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156.11420010556668</v>
      </c>
      <c r="T130" s="62">
        <f t="shared" si="88"/>
        <v>318.01952986326501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-5.3205440053716299E-14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310.95287409903602</v>
      </c>
      <c r="AO130" s="62">
        <f t="shared" si="90"/>
        <v>224.10083380795163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-4.9658410716801891E-14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246.08369706662529</v>
      </c>
      <c r="BJ130" s="62">
        <f t="shared" si="92"/>
        <v>355.01289872019072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156.11420010556668</v>
      </c>
      <c r="T131" s="62">
        <f t="shared" si="88"/>
        <v>318.01952986326501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-5.3205440053716299E-14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310.95287409903602</v>
      </c>
      <c r="AO131" s="62">
        <f t="shared" si="90"/>
        <v>224.10083380795163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-4.9658410716801891E-14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246.08369706662529</v>
      </c>
      <c r="BJ131" s="62">
        <f t="shared" si="92"/>
        <v>355.01289872019072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156.11420010556668</v>
      </c>
      <c r="T132" s="62">
        <f t="shared" si="88"/>
        <v>318.01952986326501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-5.3205440053716299E-14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310.95287409903602</v>
      </c>
      <c r="AO132" s="62">
        <f t="shared" si="90"/>
        <v>224.10083380795163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-4.9658410716801891E-14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246.08369706662529</v>
      </c>
      <c r="BJ132" s="62">
        <f t="shared" si="92"/>
        <v>355.01289872019072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156.11420010556668</v>
      </c>
      <c r="T133" s="62">
        <f t="shared" ref="T133:T196" si="142">$T$3</f>
        <v>318.01952986326501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-5.3205440053716299E-14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310.95287409903602</v>
      </c>
      <c r="AO133" s="62">
        <f t="shared" ref="AO133:AO196" si="144">$AO$3</f>
        <v>224.10083380795163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-4.9658410716801891E-14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246.08369706662529</v>
      </c>
      <c r="BJ133" s="62">
        <f t="shared" ref="BJ133:BJ196" si="146">$BJ$3</f>
        <v>355.01289872019072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156.11420010556668</v>
      </c>
      <c r="T134" s="62">
        <f t="shared" si="142"/>
        <v>318.01952986326501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-5.3205440053716299E-14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310.95287409903602</v>
      </c>
      <c r="AO134" s="62">
        <f t="shared" si="144"/>
        <v>224.10083380795163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-4.9658410716801891E-14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246.08369706662529</v>
      </c>
      <c r="BJ134" s="62">
        <f t="shared" si="146"/>
        <v>355.01289872019072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156.11420010556668</v>
      </c>
      <c r="T135" s="62">
        <f t="shared" si="142"/>
        <v>318.01952986326501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-5.3205440053716299E-14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310.95287409903602</v>
      </c>
      <c r="AO135" s="62">
        <f t="shared" si="144"/>
        <v>224.10083380795163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-4.9658410716801891E-14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246.08369706662529</v>
      </c>
      <c r="BJ135" s="62">
        <f t="shared" si="146"/>
        <v>355.01289872019072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156.11420010556668</v>
      </c>
      <c r="T136" s="62">
        <f t="shared" si="142"/>
        <v>318.01952986326501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-5.3205440053716299E-14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310.95287409903602</v>
      </c>
      <c r="AO136" s="62">
        <f t="shared" si="144"/>
        <v>224.10083380795163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-4.9658410716801891E-14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246.08369706662529</v>
      </c>
      <c r="BJ136" s="62">
        <f t="shared" si="146"/>
        <v>355.01289872019072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156.11420010556668</v>
      </c>
      <c r="T137" s="62">
        <f t="shared" si="142"/>
        <v>318.01952986326501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-5.3205440053716299E-14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310.95287409903602</v>
      </c>
      <c r="AO137" s="62">
        <f t="shared" si="144"/>
        <v>224.10083380795163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-4.9658410716801891E-14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246.08369706662529</v>
      </c>
      <c r="BJ137" s="62">
        <f t="shared" si="146"/>
        <v>355.01289872019072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156.11420010556668</v>
      </c>
      <c r="T138" s="62">
        <f t="shared" si="142"/>
        <v>318.01952986326501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-5.3205440053716299E-14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310.95287409903602</v>
      </c>
      <c r="AO138" s="62">
        <f t="shared" si="144"/>
        <v>224.10083380795163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-4.9658410716801891E-14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246.08369706662529</v>
      </c>
      <c r="BJ138" s="62">
        <f t="shared" si="146"/>
        <v>355.01289872019072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156.11420010556668</v>
      </c>
      <c r="T139" s="62">
        <f t="shared" si="142"/>
        <v>318.01952986326501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-5.3205440053716299E-14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310.95287409903602</v>
      </c>
      <c r="AO139" s="62">
        <f t="shared" si="144"/>
        <v>224.10083380795163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-4.9658410716801891E-14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246.08369706662529</v>
      </c>
      <c r="BJ139" s="62">
        <f t="shared" si="146"/>
        <v>355.01289872019072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156.11420010556668</v>
      </c>
      <c r="T140" s="62">
        <f t="shared" si="142"/>
        <v>318.01952986326501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-5.3205440053716299E-14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310.95287409903602</v>
      </c>
      <c r="AO140" s="62">
        <f t="shared" si="144"/>
        <v>224.10083380795163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-4.9658410716801891E-14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246.08369706662529</v>
      </c>
      <c r="BJ140" s="62">
        <f t="shared" si="146"/>
        <v>355.01289872019072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156.11420010556668</v>
      </c>
      <c r="T141" s="62">
        <f t="shared" si="142"/>
        <v>318.01952986326501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-5.3205440053716299E-14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310.95287409903602</v>
      </c>
      <c r="AO141" s="62">
        <f t="shared" si="144"/>
        <v>224.10083380795163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-4.9658410716801891E-14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246.08369706662529</v>
      </c>
      <c r="BJ141" s="62">
        <f t="shared" si="146"/>
        <v>355.01289872019072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156.11420010556668</v>
      </c>
      <c r="T142" s="62">
        <f t="shared" si="142"/>
        <v>318.01952986326501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-5.3205440053716299E-14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310.95287409903602</v>
      </c>
      <c r="AO142" s="62">
        <f t="shared" si="144"/>
        <v>224.10083380795163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-4.9658410716801891E-14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246.08369706662529</v>
      </c>
      <c r="BJ142" s="62">
        <f t="shared" si="146"/>
        <v>355.01289872019072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156.11420010556668</v>
      </c>
      <c r="T143" s="62">
        <f t="shared" si="142"/>
        <v>318.01952986326501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-5.3205440053716299E-14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310.95287409903602</v>
      </c>
      <c r="AO143" s="62">
        <f t="shared" si="144"/>
        <v>224.10083380795163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-4.9658410716801891E-14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246.08369706662529</v>
      </c>
      <c r="BJ143" s="62">
        <f t="shared" si="146"/>
        <v>355.01289872019072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156.11420010556668</v>
      </c>
      <c r="T144" s="62">
        <f t="shared" si="142"/>
        <v>318.01952986326501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-5.3205440053716299E-14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310.95287409903602</v>
      </c>
      <c r="AO144" s="62">
        <f t="shared" si="144"/>
        <v>224.10083380795163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-4.9658410716801891E-14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246.08369706662529</v>
      </c>
      <c r="BJ144" s="62">
        <f t="shared" si="146"/>
        <v>355.01289872019072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156.11420010556668</v>
      </c>
      <c r="T145" s="62">
        <f t="shared" si="142"/>
        <v>318.01952986326501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-5.3205440053716299E-14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310.95287409903602</v>
      </c>
      <c r="AO145" s="62">
        <f t="shared" si="144"/>
        <v>224.10083380795163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-4.9658410716801891E-14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246.08369706662529</v>
      </c>
      <c r="BJ145" s="62">
        <f t="shared" si="146"/>
        <v>355.01289872019072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156.11420010556668</v>
      </c>
      <c r="T146" s="62">
        <f t="shared" si="142"/>
        <v>318.01952986326501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-5.3205440053716299E-14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310.95287409903602</v>
      </c>
      <c r="AO146" s="62">
        <f t="shared" si="144"/>
        <v>224.10083380795163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-4.9658410716801891E-14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246.08369706662529</v>
      </c>
      <c r="BJ146" s="62">
        <f t="shared" si="146"/>
        <v>355.01289872019072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156.11420010556668</v>
      </c>
      <c r="T147" s="62">
        <f t="shared" si="142"/>
        <v>318.01952986326501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-5.3205440053716299E-14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310.95287409903602</v>
      </c>
      <c r="AO147" s="62">
        <f t="shared" si="144"/>
        <v>224.10083380795163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-4.9658410716801891E-14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246.08369706662529</v>
      </c>
      <c r="BJ147" s="62">
        <f t="shared" si="146"/>
        <v>355.01289872019072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156.11420010556668</v>
      </c>
      <c r="T148" s="62">
        <f t="shared" si="142"/>
        <v>318.01952986326501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-5.3205440053716299E-14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310.95287409903602</v>
      </c>
      <c r="AO148" s="62">
        <f t="shared" si="144"/>
        <v>224.10083380795163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-4.9658410716801891E-14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246.08369706662529</v>
      </c>
      <c r="BJ148" s="62">
        <f t="shared" si="146"/>
        <v>355.01289872019072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156.11420010556668</v>
      </c>
      <c r="T149" s="62">
        <f t="shared" si="142"/>
        <v>318.01952986326501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-5.3205440053716299E-14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310.95287409903602</v>
      </c>
      <c r="AO149" s="62">
        <f t="shared" si="144"/>
        <v>224.10083380795163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-4.9658410716801891E-14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246.08369706662529</v>
      </c>
      <c r="BJ149" s="62">
        <f t="shared" si="146"/>
        <v>355.01289872019072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156.11420010556668</v>
      </c>
      <c r="T150" s="62">
        <f t="shared" si="142"/>
        <v>318.01952986326501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-5.3205440053716299E-14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310.95287409903602</v>
      </c>
      <c r="AO150" s="62">
        <f t="shared" si="144"/>
        <v>224.10083380795163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-4.9658410716801891E-14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246.08369706662529</v>
      </c>
      <c r="BJ150" s="62">
        <f t="shared" si="146"/>
        <v>355.01289872019072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156.11420010556668</v>
      </c>
      <c r="T151" s="62">
        <f t="shared" si="142"/>
        <v>318.01952986326501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-5.3205440053716299E-14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310.95287409903602</v>
      </c>
      <c r="AO151" s="62">
        <f t="shared" si="144"/>
        <v>224.10083380795163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-4.9658410716801891E-14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246.08369706662529</v>
      </c>
      <c r="BJ151" s="62">
        <f t="shared" si="146"/>
        <v>355.01289872019072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156.11420010556668</v>
      </c>
      <c r="T152" s="62">
        <f t="shared" si="142"/>
        <v>318.01952986326501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-5.3205440053716299E-14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310.95287409903602</v>
      </c>
      <c r="AO152" s="62">
        <f t="shared" si="144"/>
        <v>224.10083380795163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-4.9658410716801891E-14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246.08369706662529</v>
      </c>
      <c r="BJ152" s="62">
        <f t="shared" si="146"/>
        <v>355.01289872019072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156.11420010556668</v>
      </c>
      <c r="T153" s="62">
        <f t="shared" si="142"/>
        <v>318.01952986326501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-5.3205440053716299E-14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310.95287409903602</v>
      </c>
      <c r="AO153" s="62">
        <f t="shared" si="144"/>
        <v>224.10083380795163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-4.9658410716801891E-14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246.08369706662529</v>
      </c>
      <c r="BJ153" s="62">
        <f t="shared" si="146"/>
        <v>355.01289872019072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156.11420010556668</v>
      </c>
      <c r="T154" s="62">
        <f t="shared" si="142"/>
        <v>318.01952986326501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-5.3205440053716299E-14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310.95287409903602</v>
      </c>
      <c r="AO154" s="62">
        <f t="shared" si="144"/>
        <v>224.10083380795163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-4.9658410716801891E-14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246.08369706662529</v>
      </c>
      <c r="BJ154" s="62">
        <f t="shared" si="146"/>
        <v>355.01289872019072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156.11420010556668</v>
      </c>
      <c r="T155" s="62">
        <f t="shared" si="142"/>
        <v>318.01952986326501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-5.3205440053716299E-14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310.95287409903602</v>
      </c>
      <c r="AO155" s="62">
        <f t="shared" si="144"/>
        <v>224.10083380795163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-4.9658410716801891E-14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246.08369706662529</v>
      </c>
      <c r="BJ155" s="62">
        <f t="shared" si="146"/>
        <v>355.01289872019072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156.11420010556668</v>
      </c>
      <c r="T156" s="62">
        <f t="shared" si="142"/>
        <v>318.01952986326501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-5.3205440053716299E-14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310.95287409903602</v>
      </c>
      <c r="AO156" s="62">
        <f t="shared" si="144"/>
        <v>224.10083380795163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-4.9658410716801891E-14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246.08369706662529</v>
      </c>
      <c r="BJ156" s="62">
        <f t="shared" si="146"/>
        <v>355.01289872019072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156.11420010556668</v>
      </c>
      <c r="T157" s="62">
        <f t="shared" si="142"/>
        <v>318.01952986326501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-5.3205440053716299E-14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310.95287409903602</v>
      </c>
      <c r="AO157" s="62">
        <f t="shared" si="144"/>
        <v>224.10083380795163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-4.9658410716801891E-14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246.08369706662529</v>
      </c>
      <c r="BJ157" s="62">
        <f t="shared" si="146"/>
        <v>355.01289872019072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156.11420010556668</v>
      </c>
      <c r="T158" s="62">
        <f t="shared" si="142"/>
        <v>318.01952986326501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-5.3205440053716299E-14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310.95287409903602</v>
      </c>
      <c r="AO158" s="62">
        <f t="shared" si="144"/>
        <v>224.10083380795163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-4.9658410716801891E-14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246.08369706662529</v>
      </c>
      <c r="BJ158" s="62">
        <f t="shared" si="146"/>
        <v>355.01289872019072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156.11420010556668</v>
      </c>
      <c r="T159" s="62">
        <f t="shared" si="142"/>
        <v>318.01952986326501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-5.3205440053716299E-14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310.95287409903602</v>
      </c>
      <c r="AO159" s="62">
        <f t="shared" si="144"/>
        <v>224.10083380795163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-4.9658410716801891E-14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246.08369706662529</v>
      </c>
      <c r="BJ159" s="62">
        <f t="shared" si="146"/>
        <v>355.01289872019072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156.11420010556668</v>
      </c>
      <c r="T160" s="62">
        <f t="shared" si="142"/>
        <v>318.01952986326501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-5.3205440053716299E-14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310.95287409903602</v>
      </c>
      <c r="AO160" s="62">
        <f t="shared" si="144"/>
        <v>224.10083380795163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-4.9658410716801891E-14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246.08369706662529</v>
      </c>
      <c r="BJ160" s="62">
        <f t="shared" si="146"/>
        <v>355.01289872019072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156.11420010556668</v>
      </c>
      <c r="T161" s="62">
        <f t="shared" si="142"/>
        <v>318.01952986326501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-5.3205440053716299E-14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310.95287409903602</v>
      </c>
      <c r="AO161" s="62">
        <f t="shared" si="144"/>
        <v>224.10083380795163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-4.9658410716801891E-14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246.08369706662529</v>
      </c>
      <c r="BJ161" s="62">
        <f t="shared" si="146"/>
        <v>355.01289872019072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156.11420010556668</v>
      </c>
      <c r="T162" s="62">
        <f t="shared" si="142"/>
        <v>318.01952986326501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-5.3205440053716299E-14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310.95287409903602</v>
      </c>
      <c r="AO162" s="62">
        <f t="shared" si="144"/>
        <v>224.10083380795163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-4.9658410716801891E-14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246.08369706662529</v>
      </c>
      <c r="BJ162" s="62">
        <f t="shared" si="146"/>
        <v>355.01289872019072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156.11420010556668</v>
      </c>
      <c r="T163" s="62">
        <f t="shared" si="142"/>
        <v>318.01952986326501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-5.3205440053716299E-14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310.95287409903602</v>
      </c>
      <c r="AO163" s="62">
        <f t="shared" si="144"/>
        <v>224.10083380795163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-4.9658410716801891E-14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246.08369706662529</v>
      </c>
      <c r="BJ163" s="62">
        <f t="shared" si="146"/>
        <v>355.01289872019072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156.11420010556668</v>
      </c>
      <c r="T164" s="62">
        <f t="shared" si="142"/>
        <v>318.01952986326501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-5.3205440053716299E-14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310.95287409903602</v>
      </c>
      <c r="AO164" s="62">
        <f t="shared" si="144"/>
        <v>224.10083380795163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-4.9658410716801891E-14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246.08369706662529</v>
      </c>
      <c r="BJ164" s="62">
        <f t="shared" si="146"/>
        <v>355.01289872019072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156.11420010556668</v>
      </c>
      <c r="T165" s="62">
        <f t="shared" si="142"/>
        <v>318.01952986326501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-5.3205440053716299E-14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310.95287409903602</v>
      </c>
      <c r="AO165" s="62">
        <f t="shared" si="144"/>
        <v>224.10083380795163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-4.9658410716801891E-14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246.08369706662529</v>
      </c>
      <c r="BJ165" s="62">
        <f t="shared" si="146"/>
        <v>355.01289872019072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156.11420010556668</v>
      </c>
      <c r="T166" s="62">
        <f t="shared" si="142"/>
        <v>318.01952986326501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-5.3205440053716299E-14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310.95287409903602</v>
      </c>
      <c r="AO166" s="62">
        <f t="shared" si="144"/>
        <v>224.10083380795163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-4.9658410716801891E-14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246.08369706662529</v>
      </c>
      <c r="BJ166" s="62">
        <f t="shared" si="146"/>
        <v>355.01289872019072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156.11420010556668</v>
      </c>
      <c r="T167" s="62">
        <f t="shared" si="142"/>
        <v>318.01952986326501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-5.3205440053716299E-14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310.95287409903602</v>
      </c>
      <c r="AO167" s="62">
        <f t="shared" si="144"/>
        <v>224.10083380795163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-4.9658410716801891E-14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246.08369706662529</v>
      </c>
      <c r="BJ167" s="62">
        <f t="shared" si="146"/>
        <v>355.01289872019072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156.11420010556668</v>
      </c>
      <c r="T168" s="62">
        <f t="shared" si="142"/>
        <v>318.01952986326501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-5.3205440053716299E-14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310.95287409903602</v>
      </c>
      <c r="AO168" s="62">
        <f t="shared" si="144"/>
        <v>224.10083380795163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-4.9658410716801891E-14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246.08369706662529</v>
      </c>
      <c r="BJ168" s="62">
        <f t="shared" si="146"/>
        <v>355.01289872019072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156.11420010556668</v>
      </c>
      <c r="T169" s="62">
        <f t="shared" si="142"/>
        <v>318.01952986326501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-5.3205440053716299E-14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310.95287409903602</v>
      </c>
      <c r="AO169" s="62">
        <f t="shared" si="144"/>
        <v>224.10083380795163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-4.9658410716801891E-14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246.08369706662529</v>
      </c>
      <c r="BJ169" s="62">
        <f t="shared" si="146"/>
        <v>355.01289872019072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156.11420010556668</v>
      </c>
      <c r="T170" s="62">
        <f t="shared" si="142"/>
        <v>318.01952986326501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-5.3205440053716299E-14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310.95287409903602</v>
      </c>
      <c r="AO170" s="62">
        <f t="shared" si="144"/>
        <v>224.10083380795163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-4.9658410716801891E-14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246.08369706662529</v>
      </c>
      <c r="BJ170" s="62">
        <f t="shared" si="146"/>
        <v>355.01289872019072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156.11420010556668</v>
      </c>
      <c r="T171" s="62">
        <f t="shared" si="142"/>
        <v>318.01952986326501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-5.3205440053716299E-14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310.95287409903602</v>
      </c>
      <c r="AO171" s="62">
        <f t="shared" si="144"/>
        <v>224.10083380795163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-4.9658410716801891E-14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246.08369706662529</v>
      </c>
      <c r="BJ171" s="62">
        <f t="shared" si="146"/>
        <v>355.01289872019072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156.11420010556668</v>
      </c>
      <c r="T172" s="62">
        <f t="shared" si="142"/>
        <v>318.01952986326501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-5.3205440053716299E-14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310.95287409903602</v>
      </c>
      <c r="AO172" s="62">
        <f t="shared" si="144"/>
        <v>224.10083380795163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-4.9658410716801891E-14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246.08369706662529</v>
      </c>
      <c r="BJ172" s="62">
        <f t="shared" si="146"/>
        <v>355.01289872019072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156.11420010556668</v>
      </c>
      <c r="T173" s="62">
        <f t="shared" si="142"/>
        <v>318.01952986326501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-5.3205440053716299E-14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310.95287409903602</v>
      </c>
      <c r="AO173" s="62">
        <f t="shared" si="144"/>
        <v>224.10083380795163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-4.9658410716801891E-14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246.08369706662529</v>
      </c>
      <c r="BJ173" s="62">
        <f t="shared" si="146"/>
        <v>355.01289872019072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156.11420010556668</v>
      </c>
      <c r="T174" s="62">
        <f t="shared" si="142"/>
        <v>318.01952986326501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-5.3205440053716299E-14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310.95287409903602</v>
      </c>
      <c r="AO174" s="62">
        <f t="shared" si="144"/>
        <v>224.10083380795163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-4.9658410716801891E-14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246.08369706662529</v>
      </c>
      <c r="BJ174" s="62">
        <f t="shared" si="146"/>
        <v>355.01289872019072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156.11420010556668</v>
      </c>
      <c r="T175" s="62">
        <f t="shared" si="142"/>
        <v>318.01952986326501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-5.3205440053716299E-14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310.95287409903602</v>
      </c>
      <c r="AO175" s="62">
        <f t="shared" si="144"/>
        <v>224.10083380795163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-4.9658410716801891E-14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246.08369706662529</v>
      </c>
      <c r="BJ175" s="62">
        <f t="shared" si="146"/>
        <v>355.01289872019072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156.11420010556668</v>
      </c>
      <c r="T176" s="62">
        <f t="shared" si="142"/>
        <v>318.01952986326501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-5.3205440053716299E-14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310.95287409903602</v>
      </c>
      <c r="AO176" s="62">
        <f t="shared" si="144"/>
        <v>224.10083380795163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-4.9658410716801891E-14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246.08369706662529</v>
      </c>
      <c r="BJ176" s="62">
        <f t="shared" si="146"/>
        <v>355.01289872019072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156.11420010556668</v>
      </c>
      <c r="T177" s="62">
        <f t="shared" si="142"/>
        <v>318.01952986326501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-5.3205440053716299E-14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310.95287409903602</v>
      </c>
      <c r="AO177" s="62">
        <f t="shared" si="144"/>
        <v>224.10083380795163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-4.9658410716801891E-14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246.08369706662529</v>
      </c>
      <c r="BJ177" s="62">
        <f t="shared" si="146"/>
        <v>355.01289872019072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156.11420010556668</v>
      </c>
      <c r="T178" s="62">
        <f t="shared" si="142"/>
        <v>318.01952986326501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-5.3205440053716299E-14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310.95287409903602</v>
      </c>
      <c r="AO178" s="62">
        <f t="shared" si="144"/>
        <v>224.10083380795163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-4.9658410716801891E-14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246.08369706662529</v>
      </c>
      <c r="BJ178" s="62">
        <f t="shared" si="146"/>
        <v>355.01289872019072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156.11420010556668</v>
      </c>
      <c r="T179" s="62">
        <f t="shared" si="142"/>
        <v>318.01952986326501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-5.3205440053716299E-14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310.95287409903602</v>
      </c>
      <c r="AO179" s="62">
        <f t="shared" si="144"/>
        <v>224.10083380795163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-4.9658410716801891E-14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246.08369706662529</v>
      </c>
      <c r="BJ179" s="62">
        <f t="shared" si="146"/>
        <v>355.01289872019072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156.11420010556668</v>
      </c>
      <c r="T180" s="62">
        <f t="shared" si="142"/>
        <v>318.01952986326501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-5.3205440053716299E-14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310.95287409903602</v>
      </c>
      <c r="AO180" s="62">
        <f t="shared" si="144"/>
        <v>224.10083380795163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-4.9658410716801891E-14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246.08369706662529</v>
      </c>
      <c r="BJ180" s="62">
        <f t="shared" si="146"/>
        <v>355.01289872019072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156.11420010556668</v>
      </c>
      <c r="T181" s="62">
        <f t="shared" si="142"/>
        <v>318.01952986326501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-5.3205440053716299E-14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310.95287409903602</v>
      </c>
      <c r="AO181" s="62">
        <f t="shared" si="144"/>
        <v>224.10083380795163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-4.9658410716801891E-14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246.08369706662529</v>
      </c>
      <c r="BJ181" s="62">
        <f t="shared" si="146"/>
        <v>355.01289872019072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156.11420010556668</v>
      </c>
      <c r="T182" s="62">
        <f t="shared" si="142"/>
        <v>318.01952986326501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-5.3205440053716299E-14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310.95287409903602</v>
      </c>
      <c r="AO182" s="62">
        <f t="shared" si="144"/>
        <v>224.10083380795163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-4.9658410716801891E-14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246.08369706662529</v>
      </c>
      <c r="BJ182" s="62">
        <f t="shared" si="146"/>
        <v>355.01289872019072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156.11420010556668</v>
      </c>
      <c r="T183" s="62">
        <f t="shared" si="142"/>
        <v>318.01952986326501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-5.3205440053716299E-14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310.95287409903602</v>
      </c>
      <c r="AO183" s="62">
        <f t="shared" si="144"/>
        <v>224.10083380795163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-4.9658410716801891E-14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246.08369706662529</v>
      </c>
      <c r="BJ183" s="62">
        <f t="shared" si="146"/>
        <v>355.01289872019072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156.11420010556668</v>
      </c>
      <c r="T184" s="62">
        <f t="shared" si="142"/>
        <v>318.01952986326501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-5.3205440053716299E-14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310.95287409903602</v>
      </c>
      <c r="AO184" s="62">
        <f t="shared" si="144"/>
        <v>224.10083380795163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-4.9658410716801891E-14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246.08369706662529</v>
      </c>
      <c r="BJ184" s="62">
        <f t="shared" si="146"/>
        <v>355.01289872019072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156.11420010556668</v>
      </c>
      <c r="T185" s="62">
        <f t="shared" si="142"/>
        <v>318.01952986326501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-5.3205440053716299E-14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310.95287409903602</v>
      </c>
      <c r="AO185" s="62">
        <f t="shared" si="144"/>
        <v>224.10083380795163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-4.9658410716801891E-14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246.08369706662529</v>
      </c>
      <c r="BJ185" s="62">
        <f t="shared" si="146"/>
        <v>355.01289872019072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156.11420010556668</v>
      </c>
      <c r="T186" s="62">
        <f t="shared" si="142"/>
        <v>318.01952986326501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-5.3205440053716299E-14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310.95287409903602</v>
      </c>
      <c r="AO186" s="62">
        <f t="shared" si="144"/>
        <v>224.10083380795163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-4.9658410716801891E-14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246.08369706662529</v>
      </c>
      <c r="BJ186" s="62">
        <f t="shared" si="146"/>
        <v>355.01289872019072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156.11420010556668</v>
      </c>
      <c r="T187" s="62">
        <f t="shared" si="142"/>
        <v>318.01952986326501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-5.3205440053716299E-14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310.95287409903602</v>
      </c>
      <c r="AO187" s="62">
        <f t="shared" si="144"/>
        <v>224.10083380795163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-4.9658410716801891E-14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246.08369706662529</v>
      </c>
      <c r="BJ187" s="62">
        <f t="shared" si="146"/>
        <v>355.01289872019072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156.11420010556668</v>
      </c>
      <c r="T188" s="62">
        <f t="shared" si="142"/>
        <v>318.01952986326501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-5.3205440053716299E-14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310.95287409903602</v>
      </c>
      <c r="AO188" s="62">
        <f t="shared" si="144"/>
        <v>224.10083380795163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-4.9658410716801891E-14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246.08369706662529</v>
      </c>
      <c r="BJ188" s="62">
        <f t="shared" si="146"/>
        <v>355.01289872019072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156.11420010556668</v>
      </c>
      <c r="T189" s="62">
        <f t="shared" si="142"/>
        <v>318.01952986326501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-5.3205440053716299E-14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310.95287409903602</v>
      </c>
      <c r="AO189" s="62">
        <f t="shared" si="144"/>
        <v>224.10083380795163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-4.9658410716801891E-14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246.08369706662529</v>
      </c>
      <c r="BJ189" s="62">
        <f t="shared" si="146"/>
        <v>355.01289872019072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156.11420010556668</v>
      </c>
      <c r="T190" s="62">
        <f t="shared" si="142"/>
        <v>318.01952986326501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-5.3205440053716299E-14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310.95287409903602</v>
      </c>
      <c r="AO190" s="62">
        <f t="shared" si="144"/>
        <v>224.10083380795163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-4.9658410716801891E-14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246.08369706662529</v>
      </c>
      <c r="BJ190" s="62">
        <f t="shared" si="146"/>
        <v>355.01289872019072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156.11420010556668</v>
      </c>
      <c r="T191" s="62">
        <f t="shared" si="142"/>
        <v>318.01952986326501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-5.3205440053716299E-14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310.95287409903602</v>
      </c>
      <c r="AO191" s="62">
        <f t="shared" si="144"/>
        <v>224.10083380795163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-4.9658410716801891E-14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246.08369706662529</v>
      </c>
      <c r="BJ191" s="62">
        <f t="shared" si="146"/>
        <v>355.01289872019072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156.11420010556668</v>
      </c>
      <c r="T192" s="62">
        <f t="shared" si="142"/>
        <v>318.01952986326501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-5.3205440053716299E-14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310.95287409903602</v>
      </c>
      <c r="AO192" s="62">
        <f t="shared" si="144"/>
        <v>224.10083380795163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-4.9658410716801891E-14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246.08369706662529</v>
      </c>
      <c r="BJ192" s="62">
        <f t="shared" si="146"/>
        <v>355.01289872019072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156.11420010556668</v>
      </c>
      <c r="T193" s="62">
        <f t="shared" si="142"/>
        <v>318.01952986326501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-5.3205440053716299E-14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310.95287409903602</v>
      </c>
      <c r="AO193" s="62">
        <f t="shared" si="144"/>
        <v>224.10083380795163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-4.9658410716801891E-14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246.08369706662529</v>
      </c>
      <c r="BJ193" s="62">
        <f t="shared" si="146"/>
        <v>355.01289872019072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156.11420010556668</v>
      </c>
      <c r="T194" s="62">
        <f t="shared" si="142"/>
        <v>318.01952986326501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-5.3205440053716299E-14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310.95287409903602</v>
      </c>
      <c r="AO194" s="62">
        <f t="shared" si="144"/>
        <v>224.10083380795163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-4.9658410716801891E-14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246.08369706662529</v>
      </c>
      <c r="BJ194" s="62">
        <f t="shared" si="146"/>
        <v>355.01289872019072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156.11420010556668</v>
      </c>
      <c r="T195" s="62">
        <f t="shared" si="142"/>
        <v>318.01952986326501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-5.3205440053716299E-14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310.95287409903602</v>
      </c>
      <c r="AO195" s="62">
        <f t="shared" si="144"/>
        <v>224.10083380795163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-4.9658410716801891E-14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246.08369706662529</v>
      </c>
      <c r="BJ195" s="62">
        <f t="shared" si="146"/>
        <v>355.01289872019072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156.11420010556668</v>
      </c>
      <c r="T196" s="62">
        <f t="shared" si="142"/>
        <v>318.01952986326501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-5.3205440053716299E-14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310.95287409903602</v>
      </c>
      <c r="AO196" s="62">
        <f t="shared" si="144"/>
        <v>224.10083380795163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-4.9658410716801891E-14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246.08369706662529</v>
      </c>
      <c r="BJ196" s="62">
        <f t="shared" si="146"/>
        <v>355.01289872019072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156.11420010556668</v>
      </c>
      <c r="T197" s="62">
        <f t="shared" ref="T197:T203" si="204">$T$3</f>
        <v>318.01952986326501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-5.3205440053716299E-14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310.95287409903602</v>
      </c>
      <c r="AO197" s="62">
        <f t="shared" ref="AO197:AO203" si="205">$AO$3</f>
        <v>224.10083380795163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-4.9658410716801891E-14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246.08369706662529</v>
      </c>
      <c r="BJ197" s="62">
        <f t="shared" ref="BJ197:BJ203" si="206">$BJ$3</f>
        <v>355.01289872019072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156.11420010556668</v>
      </c>
      <c r="T198" s="62">
        <f t="shared" si="204"/>
        <v>318.01952986326501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-5.3205440053716299E-14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310.95287409903602</v>
      </c>
      <c r="AO198" s="62">
        <f t="shared" si="205"/>
        <v>224.10083380795163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-4.9658410716801891E-14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246.08369706662529</v>
      </c>
      <c r="BJ198" s="62">
        <f t="shared" si="206"/>
        <v>355.01289872019072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156.11420010556668</v>
      </c>
      <c r="T199" s="62">
        <f t="shared" si="204"/>
        <v>318.01952986326501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-5.3205440053716299E-14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310.95287409903602</v>
      </c>
      <c r="AO199" s="62">
        <f t="shared" si="205"/>
        <v>224.10083380795163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-4.9658410716801891E-14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246.08369706662529</v>
      </c>
      <c r="BJ199" s="62">
        <f t="shared" si="206"/>
        <v>355.01289872019072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156.11420010556668</v>
      </c>
      <c r="T200" s="62">
        <f t="shared" si="204"/>
        <v>318.01952986326501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-5.3205440053716299E-14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310.95287409903602</v>
      </c>
      <c r="AO200" s="62">
        <f t="shared" si="205"/>
        <v>224.10083380795163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-4.9658410716801891E-14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246.08369706662529</v>
      </c>
      <c r="BJ200" s="62">
        <f t="shared" si="206"/>
        <v>355.01289872019072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156.11420010556668</v>
      </c>
      <c r="T201" s="62">
        <f t="shared" si="204"/>
        <v>318.01952986326501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-5.3205440053716299E-14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310.95287409903602</v>
      </c>
      <c r="AO201" s="62">
        <f t="shared" si="205"/>
        <v>224.10083380795163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-4.9658410716801891E-14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246.08369706662529</v>
      </c>
      <c r="BJ201" s="62">
        <f t="shared" si="206"/>
        <v>355.01289872019072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156.11420010556668</v>
      </c>
      <c r="T202" s="62">
        <f t="shared" si="204"/>
        <v>318.01952986326501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-5.3205440053716299E-14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310.95287409903602</v>
      </c>
      <c r="AO202" s="62">
        <f t="shared" si="205"/>
        <v>224.10083380795163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-4.9658410716801891E-14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246.08369706662529</v>
      </c>
      <c r="BJ202" s="62">
        <f t="shared" si="206"/>
        <v>355.01289872019072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156.11420010556668</v>
      </c>
      <c r="T203" s="62">
        <f t="shared" si="204"/>
        <v>318.01952986326501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-5.3205440053716299E-14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310.95287409903602</v>
      </c>
      <c r="AO203" s="62">
        <f t="shared" si="205"/>
        <v>224.10083380795163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-4.9658410716801891E-14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246.08369706662529</v>
      </c>
      <c r="BJ203" s="62">
        <f t="shared" si="206"/>
        <v>355.01289872019072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>
        <f>EXP(LN('Données projet'!B88)/'Données projet'!A88)</f>
        <v>1.3655017210306359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H11" sqref="H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0.5</v>
      </c>
      <c r="C6" s="156">
        <f ca="1">IF(OR('Données projet'!B9="",'Données projet'!C9="",'Données projet'!C9=0%),0,Calculateur!S3)</f>
        <v>156.11420010556668</v>
      </c>
      <c r="D6" s="156">
        <f>IF(OR('Données projet'!B9="",'Données projet'!C9="",'Données projet'!C9=0%),0,Calculateur!T3)</f>
        <v>318.01952986326501</v>
      </c>
      <c r="E6" s="156">
        <f ca="1">MIN(C6,D6)</f>
        <v>156.11420010556668</v>
      </c>
      <c r="F6" s="156">
        <f ca="1">E6*B6</f>
        <v>78.057100052783341</v>
      </c>
      <c r="G6" s="156">
        <f ca="1">F6*(100%-'Données projet'!$C$24)*(100%-'Données projet'!$C$25)*(100%-'Données projet'!$C$26)*(100%-'Données projet'!$C$27)</f>
        <v>59.713681540379255</v>
      </c>
      <c r="H6" s="157">
        <f>IF(OR('Données projet'!B9="",'Données projet'!C9="",'Données projet'!C9=0%),0,AVERAGE(Calculateur!$AC$3:$AC$33)*B6)</f>
        <v>4.8419909923820219</v>
      </c>
      <c r="I6" s="158">
        <f>H6*(100%-'Données projet'!$C$24)*(100%-'Données projet'!$C$25)*(100%-'Données projet'!$C$26)*(100%-'Données projet'!$C$27)</f>
        <v>3.7041231091722469</v>
      </c>
      <c r="J6" s="159">
        <f>IF(OR('Données projet'!B9="",'Données projet'!C9="",'Données projet'!C9=0%),0,SUM(Calculateur!$V$3:$V$33)*VLOOKUP('Données projet'!$B$9,Paramètres!$A$1:$I$89,9,0)*B6)</f>
        <v>35.4</v>
      </c>
      <c r="K6" s="160">
        <f>J6*(100%-'Données projet'!$C$24)*(100%-'Données projet'!$C$25)*(100%-'Données projet'!$C$26)*(100%-'Données projet'!$C$27)</f>
        <v>27.081</v>
      </c>
      <c r="L6" s="161">
        <f ca="1">G6+I6+K6</f>
        <v>90.498804649551502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0.5</v>
      </c>
      <c r="C7" s="156">
        <f ca="1">IF(OR('Données projet'!B10="",'Données projet'!C10="",'Données projet'!C10=0%),0,Calculateur!AN3)</f>
        <v>310.95287409903602</v>
      </c>
      <c r="D7" s="156">
        <f>IF(OR('Données projet'!B10="",'Données projet'!C10="",'Données projet'!C10=0%),0,Calculateur!AO3)</f>
        <v>224.10083380795163</v>
      </c>
      <c r="E7" s="156">
        <f t="shared" ref="E7:E15" ca="1" si="0">MIN(C7,D7)</f>
        <v>224.10083380795163</v>
      </c>
      <c r="F7" s="156">
        <f t="shared" ref="F7:F15" ca="1" si="1">E7*B7</f>
        <v>112.05041690397582</v>
      </c>
      <c r="G7" s="156">
        <f ca="1">F7*(100%-'Données projet'!$C$24)*(100%-'Données projet'!$C$25)*(100%-'Données projet'!$C$26)*(100%-'Données projet'!$C$27)</f>
        <v>85.718568931541498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85.718568931541498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rouge d'Amérique</v>
      </c>
      <c r="B8" s="163">
        <f>'Données projet'!D11</f>
        <v>0.25</v>
      </c>
      <c r="C8" s="156">
        <f ca="1">IF(OR('Données projet'!B11="",'Données projet'!C11="",'Données projet'!C11=0%),0,Calculateur!BI3)</f>
        <v>246.08369706662529</v>
      </c>
      <c r="D8" s="156">
        <f>IF(OR('Données projet'!B11="",'Données projet'!C11="",'Données projet'!C11=0%),0,Calculateur!BJ3)</f>
        <v>355.01289872019072</v>
      </c>
      <c r="E8" s="156">
        <f t="shared" ca="1" si="0"/>
        <v>246.08369706662529</v>
      </c>
      <c r="F8" s="156">
        <f t="shared" ca="1" si="1"/>
        <v>61.520924266656323</v>
      </c>
      <c r="G8" s="156">
        <f ca="1">F8*(100%-'Données projet'!$C$24)*(100%-'Données projet'!$C$25)*(100%-'Données projet'!$C$26)*(100%-'Données projet'!$C$27)</f>
        <v>47.063507063992084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11.6875</v>
      </c>
      <c r="K8" s="160">
        <f>J8*(100%-'Données projet'!$C$24)*(100%-'Données projet'!$C$25)*(100%-'Données projet'!$C$26)*(100%-'Données projet'!$C$27)</f>
        <v>8.9409375000000004</v>
      </c>
      <c r="L8" s="161">
        <f t="shared" ca="1" si="2"/>
        <v>56.004444563992081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251.62844122341548</v>
      </c>
      <c r="G16" s="175">
        <f t="shared" ca="1" si="3"/>
        <v>192.49575753591284</v>
      </c>
      <c r="H16" s="176">
        <f t="shared" si="3"/>
        <v>4.8419909923820219</v>
      </c>
      <c r="I16" s="176">
        <f t="shared" si="3"/>
        <v>3.7041231091722469</v>
      </c>
      <c r="J16" s="177">
        <f t="shared" si="3"/>
        <v>47.087499999999999</v>
      </c>
      <c r="K16" s="177">
        <f t="shared" si="3"/>
        <v>36.0219375</v>
      </c>
      <c r="L16" s="178">
        <f t="shared" ca="1" si="3"/>
        <v>232.22181814508508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" zoomScale="90" zoomScaleNormal="90" workbookViewId="0">
      <selection activeCell="F100" sqref="F10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3893.3864363745606</v>
      </c>
      <c r="U10" s="190">
        <f>'Données projet'!D9</f>
        <v>0.5</v>
      </c>
      <c r="V10" s="189">
        <f>U10*T10</f>
        <v>1946.6932181872803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1685.2755715400876</v>
      </c>
      <c r="U11" s="190">
        <f>'Données projet'!D10</f>
        <v>0.5</v>
      </c>
      <c r="V11" s="189">
        <f t="shared" ref="V11" si="0">U11*T11</f>
        <v>842.63778577004382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4560.7490285399135</v>
      </c>
      <c r="U12" s="190">
        <f>'Données projet'!D11</f>
        <v>0.25</v>
      </c>
      <c r="V12" s="189">
        <f t="shared" ref="V12:V19" si="1">U12*T12</f>
        <v>1140.1872571349784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2800.0000000000045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f>7215-300</f>
        <v>6915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15</v>
      </c>
      <c r="D23" s="194">
        <f>B23*C23</f>
        <v>420</v>
      </c>
      <c r="E23" s="206"/>
      <c r="F23" s="261"/>
      <c r="H23" s="203">
        <v>3</v>
      </c>
      <c r="I23" s="204">
        <v>100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-5057.8522831996152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160.6673804975311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28</v>
      </c>
      <c r="D25" s="194">
        <f t="shared" si="2"/>
        <v>1456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-5218.5196636971459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>
        <v>38</v>
      </c>
      <c r="D27" s="194">
        <f t="shared" si="2"/>
        <v>12350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88</v>
      </c>
      <c r="C56" s="204">
        <v>15</v>
      </c>
      <c r="D56" s="191">
        <f t="shared" si="4"/>
        <v>1320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04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102</v>
      </c>
      <c r="C58" s="204">
        <v>32</v>
      </c>
      <c r="D58" s="191">
        <f t="shared" si="4"/>
        <v>3264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113</v>
      </c>
      <c r="C59" s="204">
        <v>45</v>
      </c>
      <c r="D59" s="191">
        <f t="shared" si="4"/>
        <v>5085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124</v>
      </c>
      <c r="C60" s="204">
        <v>58</v>
      </c>
      <c r="D60" s="191">
        <f t="shared" si="4"/>
        <v>7192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135</v>
      </c>
      <c r="C61" s="204">
        <v>62</v>
      </c>
      <c r="D61" s="191">
        <f t="shared" si="4"/>
        <v>8370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723</v>
      </c>
      <c r="C62" s="204">
        <v>70</v>
      </c>
      <c r="D62" s="191">
        <f t="shared" si="4"/>
        <v>50610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34</v>
      </c>
      <c r="C85" s="204">
        <v>10</v>
      </c>
      <c r="D85" s="191">
        <f>B85*C85</f>
        <v>340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50</v>
      </c>
      <c r="C86" s="204">
        <v>20</v>
      </c>
      <c r="D86" s="191">
        <f t="shared" ref="D86:D104" si="6">B86*C86</f>
        <v>1000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52</v>
      </c>
      <c r="C87" s="204">
        <v>20</v>
      </c>
      <c r="D87" s="191">
        <f t="shared" si="6"/>
        <v>1040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51</v>
      </c>
      <c r="C88" s="204">
        <v>30</v>
      </c>
      <c r="D88" s="191">
        <f t="shared" si="6"/>
        <v>1530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49</v>
      </c>
      <c r="C89" s="204">
        <v>30</v>
      </c>
      <c r="D89" s="191">
        <f t="shared" si="6"/>
        <v>1470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45</v>
      </c>
      <c r="C90" s="204">
        <v>40</v>
      </c>
      <c r="D90" s="191">
        <f t="shared" si="6"/>
        <v>1800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41</v>
      </c>
      <c r="C91" s="204">
        <v>50</v>
      </c>
      <c r="D91" s="191">
        <f t="shared" si="6"/>
        <v>2050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37</v>
      </c>
      <c r="C92" s="204">
        <v>60</v>
      </c>
      <c r="D92" s="191">
        <f t="shared" si="6"/>
        <v>2220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258</v>
      </c>
      <c r="C93" s="204">
        <v>90</v>
      </c>
      <c r="D93" s="191">
        <f t="shared" si="6"/>
        <v>23220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2024-06-05T07:31:34Z</dcterms:modified>
</cp:coreProperties>
</file>