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Downloads\"/>
    </mc:Choice>
  </mc:AlternateContent>
  <xr:revisionPtr revIDLastSave="0" documentId="13_ncr:1_{CEA0344B-5948-4FAB-AF2F-131DF61C4C62}" xr6:coauthVersionLast="47" xr6:coauthVersionMax="47" xr10:uidLastSave="{00000000-0000-0000-0000-000000000000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R4" i="2"/>
  <c r="FR4" i="2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HI112" i="2"/>
  <c r="FQ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HI113" i="2"/>
  <c r="EB113" i="2"/>
  <c r="FS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FR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G156" i="2" l="1"/>
  <c r="EB156" i="2"/>
  <c r="HH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HI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H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B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V192" i="2"/>
  <c r="EW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7" i="2" a="1"/>
  <c r="BC7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64" i="2" l="1" a="1"/>
  <c r="BC164" i="2" s="1"/>
  <c r="BC185" i="2" a="1"/>
  <c r="BC185" i="2" s="1"/>
  <c r="BC114" i="2" a="1"/>
  <c r="BC114" i="2" s="1"/>
  <c r="BC32" i="2" a="1"/>
  <c r="BC32" i="2" s="1"/>
  <c r="BC47" i="2" a="1"/>
  <c r="BC47" i="2" s="1"/>
  <c r="BC192" i="2" a="1"/>
  <c r="BC192" i="2" s="1"/>
  <c r="BC55" i="2" a="1"/>
  <c r="BC55" i="2" s="1"/>
  <c r="BC126" i="2" a="1"/>
  <c r="BC126" i="2" s="1"/>
  <c r="BC130" i="2" a="1"/>
  <c r="BC130" i="2" s="1"/>
  <c r="BC82" i="2" a="1"/>
  <c r="BC82" i="2" s="1"/>
  <c r="BC68" i="2" a="1"/>
  <c r="BC68" i="2" s="1"/>
  <c r="BC38" i="2" a="1"/>
  <c r="BC38" i="2" s="1"/>
  <c r="BC58" i="2" a="1"/>
  <c r="BC58" i="2" s="1"/>
  <c r="BC83" i="2" a="1"/>
  <c r="BC83" i="2" s="1"/>
  <c r="BC151" i="2" a="1"/>
  <c r="BC151" i="2" s="1"/>
  <c r="AH19" i="2" a="1"/>
  <c r="AH19" i="2" s="1"/>
  <c r="BX107" i="2" a="1"/>
  <c r="BX107" i="2" s="1"/>
  <c r="BC34" i="2" a="1"/>
  <c r="BC34" i="2" s="1"/>
  <c r="BC31" i="2" a="1"/>
  <c r="BC31" i="2" s="1"/>
  <c r="BC143" i="2" a="1"/>
  <c r="BC143" i="2" s="1"/>
  <c r="BC84" i="2" a="1"/>
  <c r="BC8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BP203" i="2"/>
  <c r="FR203" i="2"/>
  <c r="HG203" i="2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<sst xmlns="http://schemas.openxmlformats.org/spreadsheetml/2006/main" count="1176" uniqueCount="325">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</sst>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mbria"/>
      <family val="1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32" fillId="14" borderId="54" xfId="0" applyNumberFormat="1" applyFont="1" applyFill="1" applyBorder="1" applyAlignment="1" applyProtection="1">
      <alignment horizontal="right" wrapText="1"/>
      <protection locked="0"/>
    </xf>
    <xf numFmtId="168" fontId="32" fillId="14" borderId="55" xfId="0" applyNumberFormat="1" applyFont="1" applyFill="1" applyBorder="1" applyAlignment="1" applyProtection="1">
      <alignment horizontal="right" wrapText="1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2.9329282576798801</c:v>
                </c:pt>
                <c:pt idx="2">
                  <c:v>3.3863555843375432</c:v>
                </c:pt>
                <c:pt idx="3">
                  <c:v>3.9101333983619173</c:v>
                </c:pt>
                <c:pt idx="4">
                  <c:v>4.5152135688135724</c:v>
                </c:pt>
                <c:pt idx="5">
                  <c:v>5.2142582785212097</c:v>
                </c:pt>
                <c:pt idx="6">
                  <c:v>6.0219078993783954</c:v>
                </c:pt>
                <c:pt idx="7">
                  <c:v>6.9550909366023212</c:v>
                </c:pt>
                <c:pt idx="8">
                  <c:v>8.033382665152196</c:v>
                </c:pt>
                <c:pt idx="9">
                  <c:v>9.2794201266047978</c:v>
                </c:pt>
                <c:pt idx="10">
                  <c:v>10.719382365135425</c:v>
                </c:pt>
                <c:pt idx="11">
                  <c:v>12.383546183032053</c:v>
                </c:pt>
                <c:pt idx="12">
                  <c:v>14.306929319711523</c:v>
                </c:pt>
                <c:pt idx="13">
                  <c:v>16.530034838655073</c:v>
                </c:pt>
                <c:pt idx="14">
                  <c:v>19.099712684762967</c:v>
                </c:pt>
                <c:pt idx="15">
                  <c:v>22.070156897536105</c:v>
                </c:pt>
                <c:pt idx="16">
                  <c:v>25.50405988791421</c:v>
                </c:pt>
                <c:pt idx="17">
                  <c:v>29.473948571908423</c:v>
                </c:pt>
                <c:pt idx="18">
                  <c:v>34.063731075803851</c:v>
                </c:pt>
                <c:pt idx="19">
                  <c:v>39.370487270787081</c:v>
                </c:pt>
                <c:pt idx="20">
                  <c:v>45.506541658014477</c:v>
                </c:pt>
                <c:pt idx="21">
                  <c:v>52.601863222699713</c:v>
                </c:pt>
                <c:pt idx="22">
                  <c:v>60.806843940259398</c:v>
                </c:pt>
                <c:pt idx="23">
                  <c:v>70.295515802479329</c:v>
                </c:pt>
                <c:pt idx="24">
                  <c:v>81.269275715042156</c:v>
                </c:pt>
                <c:pt idx="25">
                  <c:v>93.961198605894239</c:v>
                </c:pt>
                <c:pt idx="26">
                  <c:v>108.64103181595415</c:v>
                </c:pt>
                <c:pt idx="27">
                  <c:v>125.6209785967622</c:v>
                </c:pt>
                <c:pt idx="28">
                  <c:v>145.26239563513315</c:v>
                </c:pt>
                <c:pt idx="29">
                  <c:v>167.98354933515483</c:v>
                </c:pt>
                <c:pt idx="30">
                  <c:v>194.26859854470615</c:v>
                </c:pt>
                <c:pt idx="31">
                  <c:v>205.78658304849975</c:v>
                </c:pt>
                <c:pt idx="32">
                  <c:v>217.28966869856501</c:v>
                </c:pt>
                <c:pt idx="33">
                  <c:v>228.7787558911123</c:v>
                </c:pt>
                <c:pt idx="34">
                  <c:v>240.25464712367202</c:v>
                </c:pt>
                <c:pt idx="35">
                  <c:v>251.71806190863617</c:v>
                </c:pt>
                <c:pt idx="36">
                  <c:v>263.16964882479607</c:v>
                </c:pt>
                <c:pt idx="37">
                  <c:v>274.60999535933428</c:v>
                </c:pt>
                <c:pt idx="38">
                  <c:v>286.03963602245011</c:v>
                </c:pt>
                <c:pt idx="39">
                  <c:v>297.45905909612384</c:v>
                </c:pt>
                <c:pt idx="40">
                  <c:v>308.86871229161397</c:v>
                </c:pt>
                <c:pt idx="41">
                  <c:v>320.26900752676721</c:v>
                </c:pt>
                <c:pt idx="42">
                  <c:v>331.66032498718386</c:v>
                </c:pt>
                <c:pt idx="43">
                  <c:v>343.04301660000675</c:v>
                </c:pt>
                <c:pt idx="44">
                  <c:v>354.41740902235983</c:v>
                </c:pt>
                <c:pt idx="45">
                  <c:v>231.18015012108819</c:v>
                </c:pt>
                <c:pt idx="46">
                  <c:v>245.85215155934134</c:v>
                </c:pt>
                <c:pt idx="47">
                  <c:v>260.50426922842399</c:v>
                </c:pt>
                <c:pt idx="48">
                  <c:v>275.13777916434242</c:v>
                </c:pt>
                <c:pt idx="49">
                  <c:v>289.75381053317591</c:v>
                </c:pt>
                <c:pt idx="50">
                  <c:v>304.35336924894256</c:v>
                </c:pt>
                <c:pt idx="51">
                  <c:v>318.93735681918645</c:v>
                </c:pt>
                <c:pt idx="52">
                  <c:v>251.94708955478904</c:v>
                </c:pt>
                <c:pt idx="53">
                  <c:v>265.66555712216478</c:v>
                </c:pt>
                <c:pt idx="54">
                  <c:v>279.36806065566765</c:v>
                </c:pt>
                <c:pt idx="55">
                  <c:v>293.05549362099072</c:v>
                </c:pt>
                <c:pt idx="56">
                  <c:v>306.72865918075587</c:v>
                </c:pt>
                <c:pt idx="57">
                  <c:v>320.38828302561961</c:v>
                </c:pt>
                <c:pt idx="58">
                  <c:v>334.0350239015151</c:v>
                </c:pt>
                <c:pt idx="59">
                  <c:v>347.66948232583718</c:v>
                </c:pt>
                <c:pt idx="60">
                  <c:v>277.16605291851641</c:v>
                </c:pt>
                <c:pt idx="61">
                  <c:v>289.89049919490833</c:v>
                </c:pt>
                <c:pt idx="62">
                  <c:v>302.60246681972711</c:v>
                </c:pt>
                <c:pt idx="63">
                  <c:v>315.30255400825291</c:v>
                </c:pt>
                <c:pt idx="64">
                  <c:v>327.99130683454598</c:v>
                </c:pt>
                <c:pt idx="65">
                  <c:v>340.66922566038829</c:v>
                </c:pt>
                <c:pt idx="66">
                  <c:v>353.33677055680977</c:v>
                </c:pt>
                <c:pt idx="67">
                  <c:v>365.99436590725173</c:v>
                </c:pt>
                <c:pt idx="68">
                  <c:v>309.89483246834959</c:v>
                </c:pt>
                <c:pt idx="69">
                  <c:v>322.04777270454156</c:v>
                </c:pt>
                <c:pt idx="70">
                  <c:v>334.19057271070238</c:v>
                </c:pt>
                <c:pt idx="71">
                  <c:v>346.32365295129557</c:v>
                </c:pt>
                <c:pt idx="72">
                  <c:v>358.44740201667582</c:v>
                </c:pt>
                <c:pt idx="73">
                  <c:v>370.56218005866822</c:v>
                </c:pt>
                <c:pt idx="74">
                  <c:v>382.66832175328369</c:v>
                </c:pt>
                <c:pt idx="75">
                  <c:v>394.76613886886213</c:v>
                </c:pt>
                <c:pt idx="76">
                  <c:v>340.66808659618761</c:v>
                </c:pt>
                <c:pt idx="77">
                  <c:v>352.40061391194422</c:v>
                </c:pt>
                <c:pt idx="78">
                  <c:v>364.12458115448635</c:v>
                </c:pt>
                <c:pt idx="79">
                  <c:v>375.84030285063812</c:v>
                </c:pt>
                <c:pt idx="80">
                  <c:v>387.54807231327413</c:v>
                </c:pt>
                <c:pt idx="81">
                  <c:v>399.24816368344005</c:v>
                </c:pt>
                <c:pt idx="82">
                  <c:v>410.94083372055803</c:v>
                </c:pt>
                <c:pt idx="83">
                  <c:v>422.62632337822191</c:v>
                </c:pt>
                <c:pt idx="84">
                  <c:v>434.30485919660458</c:v>
                </c:pt>
                <c:pt idx="85">
                  <c:v>370.94305980022995</c:v>
                </c:pt>
                <c:pt idx="86">
                  <c:v>382.13601741625922</c:v>
                </c:pt>
                <c:pt idx="87">
                  <c:v>393.32184789481039</c:v>
                </c:pt>
                <c:pt idx="88">
                  <c:v>404.50078254642216</c:v>
                </c:pt>
                <c:pt idx="89">
                  <c:v>415.67303885034403</c:v>
                </c:pt>
                <c:pt idx="90">
                  <c:v>426.83882163903991</c:v>
                </c:pt>
                <c:pt idx="91">
                  <c:v>437.99832415227075</c:v>
                </c:pt>
                <c:pt idx="92">
                  <c:v>449.15172897814188</c:v>
                </c:pt>
                <c:pt idx="93">
                  <c:v>460.29920889579802</c:v>
                </c:pt>
                <c:pt idx="94">
                  <c:v>407.64120615059079</c:v>
                </c:pt>
                <c:pt idx="95">
                  <c:v>418.80663362021841</c:v>
                </c:pt>
                <c:pt idx="96">
                  <c:v>429.96564865703044</c:v>
                </c:pt>
                <c:pt idx="97">
                  <c:v>441.11844116915034</c:v>
                </c:pt>
                <c:pt idx="98">
                  <c:v>452.26519067705868</c:v>
                </c:pt>
                <c:pt idx="99">
                  <c:v>463.4060671292504</c:v>
                </c:pt>
                <c:pt idx="100">
                  <c:v>474.54123163536366</c:v>
                </c:pt>
                <c:pt idx="101">
                  <c:v>485.67083712691414</c:v>
                </c:pt>
                <c:pt idx="102">
                  <c:v>496.79502895430869</c:v>
                </c:pt>
                <c:pt idx="103">
                  <c:v>507.91394542760594</c:v>
                </c:pt>
                <c:pt idx="104">
                  <c:v>435.03907384077701</c:v>
                </c:pt>
                <c:pt idx="105">
                  <c:v>445.8452929810619</c:v>
                </c:pt>
                <c:pt idx="106">
                  <c:v>456.64590491056379</c:v>
                </c:pt>
                <c:pt idx="107">
                  <c:v>467.44106096404107</c:v>
                </c:pt>
                <c:pt idx="108">
                  <c:v>478.23090491537596</c:v>
                </c:pt>
                <c:pt idx="109">
                  <c:v>489.01557352103009</c:v>
                </c:pt>
                <c:pt idx="110">
                  <c:v>499.7951970130643</c:v>
                </c:pt>
                <c:pt idx="111">
                  <c:v>510.56989954740794</c:v>
                </c:pt>
                <c:pt idx="112">
                  <c:v>521.33979961232399</c:v>
                </c:pt>
                <c:pt idx="113">
                  <c:v>532.10501040136569</c:v>
                </c:pt>
                <c:pt idx="114">
                  <c:v>476.50533346916887</c:v>
                </c:pt>
                <c:pt idx="115">
                  <c:v>487.73614957102609</c:v>
                </c:pt>
                <c:pt idx="116">
                  <c:v>498.96147878070821</c:v>
                </c:pt>
                <c:pt idx="117">
                  <c:v>510.1814619372517</c:v>
                </c:pt>
                <c:pt idx="118">
                  <c:v>521.39623317992471</c:v>
                </c:pt>
                <c:pt idx="119">
                  <c:v>532.60592040724612</c:v>
                </c:pt>
                <c:pt idx="120">
                  <c:v>543.81064569535704</c:v>
                </c:pt>
                <c:pt idx="121">
                  <c:v>555.01052568012142</c:v>
                </c:pt>
                <c:pt idx="122">
                  <c:v>566.20567190678605</c:v>
                </c:pt>
                <c:pt idx="123">
                  <c:v>577.39619115055291</c:v>
                </c:pt>
                <c:pt idx="124">
                  <c:v>588.58218571101509</c:v>
                </c:pt>
                <c:pt idx="125">
                  <c:v>599.76375368304741</c:v>
                </c:pt>
                <c:pt idx="126">
                  <c:v>509.2035651570045</c:v>
                </c:pt>
                <c:pt idx="127">
                  <c:v>520.28785431918993</c:v>
                </c:pt>
                <c:pt idx="128">
                  <c:v>531.36716542681711</c:v>
                </c:pt>
                <c:pt idx="129">
                  <c:v>542.44161689880059</c:v>
                </c:pt>
                <c:pt idx="130">
                  <c:v>553.51132192487842</c:v>
                </c:pt>
                <c:pt idx="131">
                  <c:v>564.57638879870012</c:v>
                </c:pt>
                <c:pt idx="132">
                  <c:v>575.63692122345174</c:v>
                </c:pt>
                <c:pt idx="133">
                  <c:v>586.69301859277346</c:v>
                </c:pt>
                <c:pt idx="134">
                  <c:v>597.74477624940607</c:v>
                </c:pt>
                <c:pt idx="135">
                  <c:v>608.79228572371903</c:v>
                </c:pt>
                <c:pt idx="136">
                  <c:v>619.83563495403098</c:v>
                </c:pt>
                <c:pt idx="137">
                  <c:v>630.87490849041581</c:v>
                </c:pt>
                <c:pt idx="138">
                  <c:v>533.79159357740082</c:v>
                </c:pt>
                <c:pt idx="139">
                  <c:v>544.57294007424241</c:v>
                </c:pt>
                <c:pt idx="140">
                  <c:v>555.34980737852027</c:v>
                </c:pt>
                <c:pt idx="141">
                  <c:v>566.12229465602491</c:v>
                </c:pt>
                <c:pt idx="142">
                  <c:v>576.89049699123564</c:v>
                </c:pt>
                <c:pt idx="143">
                  <c:v>587.65450562995761</c:v>
                </c:pt>
                <c:pt idx="144">
                  <c:v>598.41440820325829</c:v>
                </c:pt>
                <c:pt idx="145">
                  <c:v>609.17028893446422</c:v>
                </c:pt>
                <c:pt idx="146">
                  <c:v>619.92222883078409</c:v>
                </c:pt>
                <c:pt idx="147">
                  <c:v>630.67030586094836</c:v>
                </c:pt>
                <c:pt idx="148">
                  <c:v>641.41459512011511</c:v>
                </c:pt>
                <c:pt idx="149">
                  <c:v>652.1551689831565</c:v>
                </c:pt>
                <c:pt idx="150">
                  <c:v>404.09338308811112</c:v>
                </c:pt>
                <c:pt idx="151">
                  <c:v>410.66630263429084</c:v>
                </c:pt>
                <c:pt idx="152">
                  <c:v>417.23695113982052</c:v>
                </c:pt>
                <c:pt idx="153">
                  <c:v>423.80536944181694</c:v>
                </c:pt>
                <c:pt idx="154">
                  <c:v>278.35892716727443</c:v>
                </c:pt>
                <c:pt idx="155">
                  <c:v>282.36752007083049</c:v>
                </c:pt>
                <c:pt idx="156">
                  <c:v>286.37483781182738</c:v>
                </c:pt>
                <c:pt idx="157">
                  <c:v>290.38090078456412</c:v>
                </c:pt>
                <c:pt idx="158">
                  <c:v>194.64582735633999</c:v>
                </c:pt>
                <c:pt idx="159">
                  <c:v>197.15448729932169</c:v>
                </c:pt>
                <c:pt idx="160">
                  <c:v>199.66240609118518</c:v>
                </c:pt>
                <c:pt idx="161">
                  <c:v>202.16959438206592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3.3295193165666497</c:v>
                </c:pt>
                <c:pt idx="2">
                  <c:v>3.8444771093636851</c:v>
                </c:pt>
                <c:pt idx="3">
                  <c:v>4.4393639436471233</c:v>
                </c:pt>
                <c:pt idx="4">
                  <c:v>5.1266275000970749</c:v>
                </c:pt>
                <c:pt idx="5">
                  <c:v>5.9206600470874555</c:v>
                </c:pt>
                <c:pt idx="6">
                  <c:v>6.8381031071902454</c:v>
                </c:pt>
                <c:pt idx="7">
                  <c:v>7.8981999848167277</c:v>
                </c:pt>
                <c:pt idx="8">
                  <c:v>9.1232036921470456</c:v>
                </c:pt>
                <c:pt idx="9">
                  <c:v>10.538849000111126</c:v>
                </c:pt>
                <c:pt idx="10">
                  <c:v>12.174898718938699</c:v>
                </c:pt>
                <c:pt idx="11">
                  <c:v>14.065775908505392</c:v>
                </c:pt>
                <c:pt idx="12">
                  <c:v>16.251295566906943</c:v>
                </c:pt>
                <c:pt idx="13">
                  <c:v>18.777511486420735</c:v>
                </c:pt>
                <c:pt idx="14">
                  <c:v>21.697696445643476</c:v>
                </c:pt>
                <c:pt idx="15">
                  <c:v>25.073476778872305</c:v>
                </c:pt>
                <c:pt idx="16">
                  <c:v>28.976145691006938</c:v>
                </c:pt>
                <c:pt idx="17">
                  <c:v>33.488183540571846</c:v>
                </c:pt>
                <c:pt idx="18">
                  <c:v>38.705017778536082</c:v>
                </c:pt>
                <c:pt idx="19">
                  <c:v>44.73706040338751</c:v>
                </c:pt>
                <c:pt idx="20">
                  <c:v>51.712066785747965</c:v>
                </c:pt>
                <c:pt idx="21">
                  <c:v>59.777866658911591</c:v>
                </c:pt>
                <c:pt idx="22">
                  <c:v>69.105526115970832</c:v>
                </c:pt>
                <c:pt idx="23">
                  <c:v>79.893008774587202</c:v>
                </c:pt>
                <c:pt idx="24">
                  <c:v>92.369415069718045</c:v>
                </c:pt>
                <c:pt idx="25">
                  <c:v>106.79989114773321</c:v>
                </c:pt>
                <c:pt idx="26">
                  <c:v>123.4913133347531</c:v>
                </c:pt>
                <c:pt idx="27">
                  <c:v>142.79887095347183</c:v>
                </c:pt>
                <c:pt idx="28">
                  <c:v>165.1336897322177</c:v>
                </c:pt>
                <c:pt idx="29">
                  <c:v>190.97166061184873</c:v>
                </c:pt>
                <c:pt idx="30">
                  <c:v>220.8636649021399</c:v>
                </c:pt>
                <c:pt idx="31">
                  <c:v>233.96257484592459</c:v>
                </c:pt>
                <c:pt idx="32">
                  <c:v>247.04474907320011</c:v>
                </c:pt>
                <c:pt idx="33">
                  <c:v>260.11119898900466</c:v>
                </c:pt>
                <c:pt idx="34">
                  <c:v>273.16282602987923</c:v>
                </c:pt>
                <c:pt idx="35">
                  <c:v>286.20043841608242</c:v>
                </c:pt>
                <c:pt idx="36">
                  <c:v>299.22476468894934</c:v>
                </c:pt>
                <c:pt idx="37">
                  <c:v>312.23646476629119</c:v>
                </c:pt>
                <c:pt idx="38">
                  <c:v>325.23613905746362</c:v>
                </c:pt>
                <c:pt idx="39">
                  <c:v>338.22433604417841</c:v>
                </c:pt>
                <c:pt idx="40">
                  <c:v>351.20155863550735</c:v>
                </c:pt>
                <c:pt idx="41">
                  <c:v>364.16826953418155</c:v>
                </c:pt>
                <c:pt idx="42">
                  <c:v>377.12489579845288</c:v>
                </c:pt>
                <c:pt idx="43">
                  <c:v>390.07183274416224</c:v>
                </c:pt>
                <c:pt idx="44">
                  <c:v>403.00944730162018</c:v>
                </c:pt>
                <c:pt idx="45">
                  <c:v>262.84230977475477</c:v>
                </c:pt>
                <c:pt idx="46">
                  <c:v>279.52897874046857</c:v>
                </c:pt>
                <c:pt idx="47">
                  <c:v>296.19331248965938</c:v>
                </c:pt>
                <c:pt idx="48">
                  <c:v>312.83674437936537</c:v>
                </c:pt>
                <c:pt idx="49">
                  <c:v>329.4605427892713</c:v>
                </c:pt>
                <c:pt idx="50">
                  <c:v>346.06583765139413</c:v>
                </c:pt>
                <c:pt idx="51">
                  <c:v>362.65364161912021</c:v>
                </c:pt>
                <c:pt idx="52">
                  <c:v>286.46091868850658</c:v>
                </c:pt>
                <c:pt idx="53">
                  <c:v>302.06347757221965</c:v>
                </c:pt>
                <c:pt idx="54">
                  <c:v>317.64810423442708</c:v>
                </c:pt>
                <c:pt idx="55">
                  <c:v>333.21580229519378</c:v>
                </c:pt>
                <c:pt idx="56">
                  <c:v>348.76747393815089</c:v>
                </c:pt>
                <c:pt idx="57">
                  <c:v>364.30393432353253</c:v>
                </c:pt>
                <c:pt idx="58">
                  <c:v>379.8259234133115</c:v>
                </c:pt>
                <c:pt idx="59">
                  <c:v>395.33411576199092</c:v>
                </c:pt>
                <c:pt idx="60">
                  <c:v>315.14362257828458</c:v>
                </c:pt>
                <c:pt idx="61">
                  <c:v>329.61600914074114</c:v>
                </c:pt>
                <c:pt idx="62">
                  <c:v>344.07437857282292</c:v>
                </c:pt>
                <c:pt idx="63">
                  <c:v>358.51940284309381</c:v>
                </c:pt>
                <c:pt idx="64">
                  <c:v>372.95169535046551</c:v>
                </c:pt>
                <c:pt idx="65">
                  <c:v>387.37181814575661</c:v>
                </c:pt>
                <c:pt idx="66">
                  <c:v>401.78028802163266</c:v>
                </c:pt>
                <c:pt idx="67">
                  <c:v>416.17758168328857</c:v>
                </c:pt>
                <c:pt idx="68">
                  <c:v>352.368663759654</c:v>
                </c:pt>
                <c:pt idx="69">
                  <c:v>366.1914509660773</c:v>
                </c:pt>
                <c:pt idx="70">
                  <c:v>380.00284776500786</c:v>
                </c:pt>
                <c:pt idx="71">
                  <c:v>393.8033264594963</c:v>
                </c:pt>
                <c:pt idx="72">
                  <c:v>407.59332354876182</c:v>
                </c:pt>
                <c:pt idx="73">
                  <c:v>421.37324358733872</c:v>
                </c:pt>
                <c:pt idx="74">
                  <c:v>435.14346251306438</c:v>
                </c:pt>
                <c:pt idx="75">
                  <c:v>448.90433053184393</c:v>
                </c:pt>
                <c:pt idx="76">
                  <c:v>387.37052254428005</c:v>
                </c:pt>
                <c:pt idx="77">
                  <c:v>400.715468686625</c:v>
                </c:pt>
                <c:pt idx="78">
                  <c:v>414.05079939403623</c:v>
                </c:pt>
                <c:pt idx="79">
                  <c:v>427.37686797099309</c:v>
                </c:pt>
                <c:pt idx="80">
                  <c:v>440.69400389258175</c:v>
                </c:pt>
                <c:pt idx="81">
                  <c:v>454.00251509838694</c:v>
                </c:pt>
                <c:pt idx="82">
                  <c:v>467.30269000340849</c:v>
                </c:pt>
                <c:pt idx="83">
                  <c:v>480.59479926813538</c:v>
                </c:pt>
                <c:pt idx="84">
                  <c:v>493.87909736262208</c:v>
                </c:pt>
                <c:pt idx="85">
                  <c:v>421.80647617997283</c:v>
                </c:pt>
                <c:pt idx="86">
                  <c:v>434.5379865621187</c:v>
                </c:pt>
                <c:pt idx="87">
                  <c:v>447.26149111008885</c:v>
                </c:pt>
                <c:pt idx="88">
                  <c:v>459.97724965243629</c:v>
                </c:pt>
                <c:pt idx="89">
                  <c:v>472.68550648118048</c:v>
                </c:pt>
                <c:pt idx="90">
                  <c:v>485.38649168234724</c:v>
                </c:pt>
                <c:pt idx="91">
                  <c:v>498.08042232000906</c:v>
                </c:pt>
                <c:pt idx="92">
                  <c:v>510.76750349335134</c:v>
                </c:pt>
                <c:pt idx="93">
                  <c:v>523.44792928326353</c:v>
                </c:pt>
                <c:pt idx="94">
                  <c:v>463.54942013152572</c:v>
                </c:pt>
                <c:pt idx="95">
                  <c:v>476.24993535203356</c:v>
                </c:pt>
                <c:pt idx="96">
                  <c:v>488.94324755815575</c:v>
                </c:pt>
                <c:pt idx="97">
                  <c:v>501.62957007157291</c:v>
                </c:pt>
                <c:pt idx="98">
                  <c:v>514.30910454564184</c:v>
                </c:pt>
                <c:pt idx="99">
                  <c:v>526.98204188161515</c:v>
                </c:pt>
                <c:pt idx="100">
                  <c:v>539.64856305215528</c:v>
                </c:pt>
                <c:pt idx="101">
                  <c:v>552.30883984353113</c:v>
                </c:pt>
                <c:pt idx="102">
                  <c:v>564.96303552623647</c:v>
                </c:pt>
                <c:pt idx="103">
                  <c:v>577.61130546242021</c:v>
                </c:pt>
                <c:pt idx="104">
                  <c:v>494.71426746345134</c:v>
                </c:pt>
                <c:pt idx="105">
                  <c:v>507.00639899232783</c:v>
                </c:pt>
                <c:pt idx="106">
                  <c:v>519.29223200376282</c:v>
                </c:pt>
                <c:pt idx="107">
                  <c:v>531.57193649040471</c:v>
                </c:pt>
                <c:pt idx="108">
                  <c:v>543.84567395185479</c:v>
                </c:pt>
                <c:pt idx="109">
                  <c:v>556.1135980051248</c:v>
                </c:pt>
                <c:pt idx="110">
                  <c:v>568.37585493843733</c:v>
                </c:pt>
                <c:pt idx="111">
                  <c:v>580.63258421476621</c:v>
                </c:pt>
                <c:pt idx="112">
                  <c:v>592.88391893065784</c:v>
                </c:pt>
                <c:pt idx="113">
                  <c:v>605.12998623517012</c:v>
                </c:pt>
                <c:pt idx="114">
                  <c:v>541.88278505857386</c:v>
                </c:pt>
                <c:pt idx="115">
                  <c:v>554.65820634376746</c:v>
                </c:pt>
                <c:pt idx="116">
                  <c:v>567.42746426407223</c:v>
                </c:pt>
                <c:pt idx="117">
                  <c:v>580.1907170224091</c:v>
                </c:pt>
                <c:pt idx="118">
                  <c:v>592.94811529592459</c:v>
                </c:pt>
                <c:pt idx="119">
                  <c:v>605.69980275160117</c:v>
                </c:pt>
                <c:pt idx="120">
                  <c:v>618.44591651620919</c:v>
                </c:pt>
                <c:pt idx="121">
                  <c:v>631.18658760551557</c:v>
                </c:pt>
                <c:pt idx="122">
                  <c:v>643.92194131705412</c:v>
                </c:pt>
                <c:pt idx="123">
                  <c:v>656.65209759022071</c:v>
                </c:pt>
                <c:pt idx="124">
                  <c:v>669.37717133700846</c:v>
                </c:pt>
                <c:pt idx="125">
                  <c:v>682.09727274629893</c:v>
                </c:pt>
                <c:pt idx="126">
                  <c:v>579.0783109626741</c:v>
                </c:pt>
                <c:pt idx="127">
                  <c:v>591.68727218026481</c:v>
                </c:pt>
                <c:pt idx="128">
                  <c:v>604.29064160459563</c:v>
                </c:pt>
                <c:pt idx="129">
                  <c:v>616.88855225431575</c:v>
                </c:pt>
                <c:pt idx="130">
                  <c:v>629.48113127419663</c:v>
                </c:pt>
                <c:pt idx="131">
                  <c:v>642.06850030928956</c:v>
                </c:pt>
                <c:pt idx="132">
                  <c:v>654.65077584822882</c:v>
                </c:pt>
                <c:pt idx="133">
                  <c:v>667.22806953878342</c:v>
                </c:pt>
                <c:pt idx="134">
                  <c:v>679.80048847839259</c:v>
                </c:pt>
                <c:pt idx="135">
                  <c:v>692.36813548210159</c:v>
                </c:pt>
                <c:pt idx="136">
                  <c:v>704.93110933004471</c:v>
                </c:pt>
                <c:pt idx="137">
                  <c:v>717.4895049963776</c:v>
                </c:pt>
                <c:pt idx="138">
                  <c:v>607.0485808350528</c:v>
                </c:pt>
                <c:pt idx="139">
                  <c:v>619.31307916398441</c:v>
                </c:pt>
                <c:pt idx="140">
                  <c:v>631.57254606578101</c:v>
                </c:pt>
                <c:pt idx="141">
                  <c:v>643.82709293227003</c:v>
                </c:pt>
                <c:pt idx="142">
                  <c:v>656.07682657078897</c:v>
                </c:pt>
                <c:pt idx="143">
                  <c:v>668.32184947673488</c:v>
                </c:pt>
                <c:pt idx="144">
                  <c:v>680.56226008510987</c:v>
                </c:pt>
                <c:pt idx="145">
                  <c:v>692.79815300303926</c:v>
                </c:pt>
                <c:pt idx="146">
                  <c:v>705.029619225018</c:v>
                </c:pt>
                <c:pt idx="147">
                  <c:v>717.25674633245353</c:v>
                </c:pt>
                <c:pt idx="148">
                  <c:v>729.47961867890115</c:v>
                </c:pt>
                <c:pt idx="149">
                  <c:v>741.69831756224755</c:v>
                </c:pt>
                <c:pt idx="150">
                  <c:v>459.51384127703432</c:v>
                </c:pt>
                <c:pt idx="151">
                  <c:v>466.99041528200974</c:v>
                </c:pt>
                <c:pt idx="152">
                  <c:v>474.46443825230887</c:v>
                </c:pt>
                <c:pt idx="153">
                  <c:v>481.93595605981005</c:v>
                </c:pt>
                <c:pt idx="154">
                  <c:v>316.50035267474522</c:v>
                </c:pt>
                <c:pt idx="155">
                  <c:v>321.05958656287027</c:v>
                </c:pt>
                <c:pt idx="156">
                  <c:v>325.61738807509016</c:v>
                </c:pt>
                <c:pt idx="157">
                  <c:v>330.17378012009414</c:v>
                </c:pt>
                <c:pt idx="158">
                  <c:v>221.29266761909744</c:v>
                </c:pt>
                <c:pt idx="159">
                  <c:v>224.14564217101625</c:v>
                </c:pt>
                <c:pt idx="160">
                  <c:v>226.997784196136</c:v>
                </c:pt>
                <c:pt idx="161">
                  <c:v>229.84910565763525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2" zoomScale="80" zoomScaleNormal="80" workbookViewId="0">
      <selection activeCell="A43" sqref="A43:H4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0" t="s">
        <v>231</v>
      </c>
      <c r="B5" s="270"/>
      <c r="C5" s="24">
        <v>88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0.68</v>
      </c>
      <c r="D9" s="33">
        <f t="shared" ref="D9:D18" si="0">C9*$C$5</f>
        <v>59.84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14</v>
      </c>
      <c r="C10" s="32">
        <v>0.10639999999999999</v>
      </c>
      <c r="D10" s="33">
        <f t="shared" si="0"/>
        <v>9.3631999999999991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15</v>
      </c>
      <c r="C11" s="32">
        <v>0.10639999999999999</v>
      </c>
      <c r="D11" s="33">
        <f t="shared" si="0"/>
        <v>9.3631999999999991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16</v>
      </c>
      <c r="C12" s="32">
        <v>0.10639999999999999</v>
      </c>
      <c r="D12" s="33">
        <f t="shared" si="0"/>
        <v>9.3631999999999991</v>
      </c>
      <c r="E12" s="34">
        <v>161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0.99920000000000009</v>
      </c>
      <c r="D19" s="38">
        <f>SUM(D9:D18)</f>
        <v>87.929600000000022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318.7923076923077</v>
      </c>
      <c r="C39" s="60">
        <v>4</v>
      </c>
      <c r="D39" s="60">
        <v>64.523076923076914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19.393589743589743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40</v>
      </c>
      <c r="B40" s="60">
        <v>398.71538461538461</v>
      </c>
      <c r="C40" s="60">
        <v>5</v>
      </c>
      <c r="D40" s="60">
        <v>92.661538461538456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18.055769230769229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427.74615384615385</v>
      </c>
      <c r="C41" s="60">
        <v>6</v>
      </c>
      <c r="D41" s="60">
        <v>83.969230769230762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15.21153846153846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56</v>
      </c>
      <c r="B42" s="60">
        <v>446.47692307692301</v>
      </c>
      <c r="C42" s="60">
        <v>7</v>
      </c>
      <c r="D42" s="60">
        <v>446.47692307692301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12.837499999999991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87.705128205128204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44</v>
      </c>
      <c r="B63" s="60">
        <v>162.42307692307691</v>
      </c>
      <c r="C63" s="60">
        <v>1</v>
      </c>
      <c r="D63" s="60">
        <v>64.416666666666657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51</v>
      </c>
      <c r="B64" s="60">
        <v>145.78846153846152</v>
      </c>
      <c r="C64" s="60">
        <v>2</v>
      </c>
      <c r="D64" s="60">
        <v>37.685897435897431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6.826007326007324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59</v>
      </c>
      <c r="B65" s="60">
        <v>159.25641025641025</v>
      </c>
      <c r="C65" s="60">
        <v>3</v>
      </c>
      <c r="D65" s="60">
        <v>38.942307692307693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6.3942307692307701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67</v>
      </c>
      <c r="B66" s="60">
        <v>167.85897435897436</v>
      </c>
      <c r="C66" s="60">
        <v>4</v>
      </c>
      <c r="D66" s="60">
        <v>31.993589743589741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75</v>
      </c>
      <c r="B67" s="60">
        <v>181.38461538461536</v>
      </c>
      <c r="C67" s="60">
        <v>5</v>
      </c>
      <c r="D67" s="60">
        <v>30.916666666666664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200.00641025641025</v>
      </c>
      <c r="C68" s="60">
        <v>6</v>
      </c>
      <c r="D68" s="60">
        <v>35.083333333333329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93</v>
      </c>
      <c r="B69" s="50">
        <v>212.26923076923075</v>
      </c>
      <c r="C69" s="50">
        <v>7</v>
      </c>
      <c r="D69" s="50">
        <v>30.083333333333332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103</v>
      </c>
      <c r="B70" s="50">
        <v>234.76923076923077</v>
      </c>
      <c r="C70" s="50">
        <v>8</v>
      </c>
      <c r="D70" s="50">
        <v>39.512820512820511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113</v>
      </c>
      <c r="B71" s="50">
        <v>246.21794871794873</v>
      </c>
      <c r="C71" s="50">
        <v>9</v>
      </c>
      <c r="D71" s="50">
        <v>31.602564102564099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125</v>
      </c>
      <c r="B72" s="50">
        <v>278.29487179487177</v>
      </c>
      <c r="C72" s="50">
        <v>10</v>
      </c>
      <c r="D72" s="50">
        <v>48.160256410256409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137</v>
      </c>
      <c r="B73" s="50">
        <v>293.07051282051282</v>
      </c>
      <c r="C73" s="50">
        <v>11</v>
      </c>
      <c r="D73" s="50">
        <v>51.160256410256409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149</v>
      </c>
      <c r="B74" s="50">
        <v>303.18589743589746</v>
      </c>
      <c r="C74" s="50">
        <v>12</v>
      </c>
      <c r="D74" s="50">
        <v>120.50641025641026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153</v>
      </c>
      <c r="B75" s="50">
        <v>195.05769230769226</v>
      </c>
      <c r="C75" s="50">
        <v>13</v>
      </c>
      <c r="D75" s="50">
        <v>70.115384615384613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3.0945512820512704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157</v>
      </c>
      <c r="B76" s="50">
        <v>132.42948717948718</v>
      </c>
      <c r="C76" s="50">
        <v>14</v>
      </c>
      <c r="D76" s="50">
        <v>45.71153846153846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1.8717948717948829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161</v>
      </c>
      <c r="B77" s="50">
        <v>91.365384615384613</v>
      </c>
      <c r="C77" s="50">
        <v>15</v>
      </c>
      <c r="D77" s="50">
        <v>91.365384615384613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tauzin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87.705128205128204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44</v>
      </c>
      <c r="B89" s="60">
        <v>162.42307692307691</v>
      </c>
      <c r="C89" s="60">
        <v>1</v>
      </c>
      <c r="D89" s="60">
        <v>64.416666666666657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51</v>
      </c>
      <c r="B90" s="60">
        <v>145.78846153846152</v>
      </c>
      <c r="C90" s="60">
        <v>2</v>
      </c>
      <c r="D90" s="60">
        <v>37.685897435897431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6.826007326007324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59</v>
      </c>
      <c r="B91" s="60">
        <v>159.25641025641025</v>
      </c>
      <c r="C91" s="60">
        <v>3</v>
      </c>
      <c r="D91" s="60">
        <v>38.942307692307693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6.3942307692307701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67</v>
      </c>
      <c r="B92" s="60">
        <v>167.85897435897436</v>
      </c>
      <c r="C92" s="60">
        <v>4</v>
      </c>
      <c r="D92" s="60">
        <v>31.993589743589741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75</v>
      </c>
      <c r="B93" s="60">
        <v>181.38461538461536</v>
      </c>
      <c r="C93" s="60">
        <v>5</v>
      </c>
      <c r="D93" s="60">
        <v>30.916666666666664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84</v>
      </c>
      <c r="B94" s="60">
        <v>200.00641025641025</v>
      </c>
      <c r="C94" s="60">
        <v>6</v>
      </c>
      <c r="D94" s="60">
        <v>35.083333333333329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93</v>
      </c>
      <c r="B95" s="60">
        <v>212.26923076923075</v>
      </c>
      <c r="C95" s="60">
        <v>7</v>
      </c>
      <c r="D95" s="60">
        <v>30.083333333333332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103</v>
      </c>
      <c r="B96" s="60">
        <v>234.76923076923077</v>
      </c>
      <c r="C96" s="60">
        <v>8</v>
      </c>
      <c r="D96" s="60">
        <v>39.512820512820511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113</v>
      </c>
      <c r="B97" s="60">
        <v>246.21794871794873</v>
      </c>
      <c r="C97" s="60">
        <v>9</v>
      </c>
      <c r="D97" s="60">
        <v>31.602564102564099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125</v>
      </c>
      <c r="B98" s="60">
        <v>278.29487179487177</v>
      </c>
      <c r="C98" s="60">
        <v>10</v>
      </c>
      <c r="D98" s="60">
        <v>48.160256410256409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137</v>
      </c>
      <c r="B99" s="60">
        <v>293.07051282051282</v>
      </c>
      <c r="C99" s="60">
        <v>11</v>
      </c>
      <c r="D99" s="60">
        <v>51.160256410256409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149</v>
      </c>
      <c r="B100" s="60">
        <v>303.18589743589746</v>
      </c>
      <c r="C100" s="60">
        <v>12</v>
      </c>
      <c r="D100" s="60">
        <v>120.50641025641026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153</v>
      </c>
      <c r="B101" s="60">
        <v>195.05769230769226</v>
      </c>
      <c r="C101" s="60">
        <v>13</v>
      </c>
      <c r="D101" s="60">
        <v>70.115384615384613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3.0945512820512704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157</v>
      </c>
      <c r="B102" s="50">
        <v>132.42948717948718</v>
      </c>
      <c r="C102" s="60">
        <v>14</v>
      </c>
      <c r="D102" s="50">
        <v>45.71153846153846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1.8717948717948829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161</v>
      </c>
      <c r="B103" s="50">
        <v>91.365384615384613</v>
      </c>
      <c r="C103" s="60">
        <v>15</v>
      </c>
      <c r="D103" s="50">
        <v>91.365384615384613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Chêne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87.705128205128204</v>
      </c>
      <c r="C114" s="50" t="s">
        <v>324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2.9235042735042733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44</v>
      </c>
      <c r="B115" s="60">
        <v>162.42307692307691</v>
      </c>
      <c r="C115" s="50">
        <v>1</v>
      </c>
      <c r="D115" s="60">
        <v>64.416666666666657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5.3369963369963358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51</v>
      </c>
      <c r="B116" s="60">
        <v>145.78846153846152</v>
      </c>
      <c r="C116" s="50">
        <v>2</v>
      </c>
      <c r="D116" s="60">
        <v>37.685897435897431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6.826007326007324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59</v>
      </c>
      <c r="B117" s="60">
        <v>159.25641025641025</v>
      </c>
      <c r="C117" s="50">
        <v>3</v>
      </c>
      <c r="D117" s="60">
        <v>38.942307692307693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6.3942307692307701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67</v>
      </c>
      <c r="B118" s="60">
        <v>167.85897435897436</v>
      </c>
      <c r="C118" s="50">
        <v>4</v>
      </c>
      <c r="D118" s="60">
        <v>31.993589743589741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5.9431089743589762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75</v>
      </c>
      <c r="B119" s="60">
        <v>181.38461538461536</v>
      </c>
      <c r="C119" s="50">
        <v>5</v>
      </c>
      <c r="D119" s="60">
        <v>30.916666666666664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4"/>
        <v>5.6899038461538431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84</v>
      </c>
      <c r="B120" s="60">
        <v>200.00641025641025</v>
      </c>
      <c r="C120" s="60">
        <v>6</v>
      </c>
      <c r="D120" s="60">
        <v>35.083333333333329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5.5042735042735051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93</v>
      </c>
      <c r="B121" s="60">
        <v>212.26923076923075</v>
      </c>
      <c r="C121" s="60">
        <v>7</v>
      </c>
      <c r="D121" s="60">
        <v>30.083333333333332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5.2606837606837598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103</v>
      </c>
      <c r="B122" s="60">
        <v>234.76923076923077</v>
      </c>
      <c r="C122" s="60">
        <v>8</v>
      </c>
      <c r="D122" s="60">
        <v>39.512820512820511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5.2583333333333373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113</v>
      </c>
      <c r="B123" s="60">
        <v>246.21794871794873</v>
      </c>
      <c r="C123" s="60">
        <v>9</v>
      </c>
      <c r="D123" s="60">
        <v>31.602564102564099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5.0961538461538449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125</v>
      </c>
      <c r="B124" s="60">
        <v>278.29487179487177</v>
      </c>
      <c r="C124" s="60">
        <v>10</v>
      </c>
      <c r="D124" s="60">
        <v>48.160256410256409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4"/>
        <v>5.3066239316239274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137</v>
      </c>
      <c r="B125" s="60">
        <v>293.07051282051282</v>
      </c>
      <c r="C125" s="60">
        <v>11</v>
      </c>
      <c r="D125" s="60">
        <v>51.160256410256409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4"/>
        <v>5.2446581196581219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149</v>
      </c>
      <c r="B126" s="60">
        <v>303.18589743589746</v>
      </c>
      <c r="C126" s="60">
        <v>12</v>
      </c>
      <c r="D126" s="60">
        <v>120.50641025641026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5.1063034188034209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153</v>
      </c>
      <c r="B127" s="60">
        <v>195.05769230769226</v>
      </c>
      <c r="C127" s="60">
        <v>13</v>
      </c>
      <c r="D127" s="60">
        <v>70.115384615384613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3.0945512820512704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157</v>
      </c>
      <c r="B128" s="50">
        <v>132.42948717948718</v>
      </c>
      <c r="C128" s="50">
        <v>14</v>
      </c>
      <c r="D128" s="50">
        <v>45.71153846153846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1.8717948717948829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161</v>
      </c>
      <c r="B129" s="50">
        <v>91.365384615384613</v>
      </c>
      <c r="C129" s="50">
        <v>15</v>
      </c>
      <c r="D129" s="50">
        <v>91.365384615384613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4"/>
        <v>1.1618589743589709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Pin maritime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Chêne sessile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Chêne tauzin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Chêne vert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261.10917418234862</v>
      </c>
      <c r="T3" s="59">
        <f>IF('Données projet'!E9&gt;30,$R$33-$H$33,LOOKUP('Données projet'!$E$9,$A$3:$A$203,R3:R203)-LOOKUP('Données projet'!$E$9,$A$3:$A$203,$H$3:$H$203))</f>
        <v>327.65691162938418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213.54857791046686</v>
      </c>
      <c r="AO3" s="59">
        <f>IF('Données projet'!E10&gt;30,$AM$33-$H$33,LOOKUP('Données projet'!$E$10,$A$3:$A$203,AM3:AM203)-LOOKUP('Données projet'!$E$10,$A$3:$A$203,$H$3:$H$203))</f>
        <v>138.46877538074244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245.06609107649069</v>
      </c>
      <c r="BJ3" s="59">
        <f>IF('Données projet'!E11&gt;30,$BH$33-$H$33,LOOKUP('Données projet'!$E$11,$A$3:$A$203,BH3:BH203)-LOOKUP('Données projet'!$E$11,$A$3:$A$203,$H$3:$H$203))</f>
        <v>156.24531945456499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292.22737648725354</v>
      </c>
      <c r="CE3" s="59">
        <f>IF('Données projet'!E12&gt;30,$CC$33-$H$33,LOOKUP('Données projet'!$E$12,$A$3:$A$203,CC3:CC203)-LOOKUP('Données projet'!$E$12,$A$3:$A$203,$H$3:$H$203))</f>
        <v>182.84038581199871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295.46414744933242</v>
      </c>
      <c r="S4" s="59">
        <f ca="1">AVERAGE(OFFSET($R$3,0,0,'Données projet'!$E$9+1,1))-AVERAGE(OFFSET($H$3,0,0,'Données projet'!$E$9+1,1))</f>
        <v>261.10917418234862</v>
      </c>
      <c r="T4" s="59">
        <f>$T$3</f>
        <v>327.65691162938418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1.0503162663764722</v>
      </c>
      <c r="AK4" s="13">
        <f>EXP(-1.0587+0.8836*LN(AJ4)+0.284)</f>
        <v>0.48127189162287909</v>
      </c>
      <c r="AL4" s="20">
        <f t="shared" ref="AL4:AL67" si="4">(AJ4+AK4)*0.475*44/12</f>
        <v>2.6675160418488701</v>
      </c>
      <c r="AM4" s="59">
        <f t="shared" ref="AM4:AM67" si="5">AL4+(AD4+AE4)*44/12</f>
        <v>296.00084937518216</v>
      </c>
      <c r="AN4" s="59">
        <f ca="1">AVERAGE(OFFSET($AM$3,0,0,'Données projet'!$E$10+1,1))-AVERAGE(OFFSET($H$3,0,0,'Données projet'!$E$10+1,1))</f>
        <v>213.54857791046686</v>
      </c>
      <c r="AO4" s="59">
        <f>$AO$3</f>
        <v>138.46877538074244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1.1589696732430042</v>
      </c>
      <c r="BF4" s="13">
        <f>EXP(-1.0587+0.8836*LN(BE4)+0.284)</f>
        <v>0.52500827375022874</v>
      </c>
      <c r="BG4" s="20">
        <f t="shared" ref="BG4:BG67" si="7">(BE4+BF4)*0.475*44/12</f>
        <v>2.9329282576798801</v>
      </c>
      <c r="BH4" s="59">
        <f t="shared" ref="BH4:BH67" si="8">BG4+(AY4+AZ4)*44/12</f>
        <v>296.26626159101318</v>
      </c>
      <c r="BI4" s="59">
        <f ca="1">AVERAGE(OFFSET($BH$3,0,0,'Données projet'!$E$11+1,1))-AVERAGE(OFFSET($H$3,0,0,'Données projet'!$E$11+1,1))</f>
        <v>245.06609107649069</v>
      </c>
      <c r="BJ4" s="59">
        <f>$BJ$3</f>
        <v>156.24531945456499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2.9235042735042733</v>
      </c>
      <c r="BY4" s="12">
        <f>IF('Données projet'!$A$114&gt;35,BY3+BX4-CG3,IF(A4&lt;'Données projet'!$A$114,$BV$205^A4,IF(A4='Données projet'!$A$114,'Données projet'!$B$114,BY3+BX4-CG3)))</f>
        <v>1.1608269964373037</v>
      </c>
      <c r="BZ4" s="13">
        <f>BY4*VLOOKUP('Données projet'!$B$12,Paramètres!$A$1:$I$89,3,0)*VLOOKUP('Données projet'!$B$12,Paramètres!$A$1:$I$89,5,0)</f>
        <v>1.3219497835428013</v>
      </c>
      <c r="CA4" s="13">
        <f>EXP(-1.0587+0.8836*LN(BZ4)+0.284)</f>
        <v>0.58973594845718891</v>
      </c>
      <c r="CB4" s="20">
        <f t="shared" ref="CB4:CB67" si="10">(BZ4+CA4)*0.475*44/12</f>
        <v>3.3295193165666497</v>
      </c>
      <c r="CC4" s="59">
        <f t="shared" ref="CC4:CC67" si="11">CB4+(BT4+BU4)*44/12</f>
        <v>296.66285264989995</v>
      </c>
      <c r="CD4" s="59">
        <f ca="1">AVERAGE(OFFSET($CC$3,0,0,'Données projet'!$E$12+1,1))-AVERAGE(OFFSET($H$3,0,0,'Données projet'!$E$12+1,1))</f>
        <v>292.22737648725354</v>
      </c>
      <c r="CE4" s="59">
        <f>$CE$3</f>
        <v>182.84038581199871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296.26147722539025</v>
      </c>
      <c r="S5" s="59">
        <f ca="1">AVERAGE(OFFSET($R$3,0,0,'Données projet'!$E$9+1,1))-AVERAGE(OFFSET($H$3,0,0,'Données projet'!$E$9+1,1))</f>
        <v>261.10917418234862</v>
      </c>
      <c r="T5" s="59">
        <f t="shared" ref="T5:T68" si="34">$T$3</f>
        <v>327.65691162938418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1.2192354768070435</v>
      </c>
      <c r="AK5" s="13">
        <f t="shared" ref="AK5:AK68" si="35">EXP(-1.0587+0.8836*LN(AJ5)+0.284)</f>
        <v>0.54905905766229002</v>
      </c>
      <c r="AL5" s="20">
        <f t="shared" si="4"/>
        <v>3.0797796475340888</v>
      </c>
      <c r="AM5" s="59">
        <f t="shared" si="5"/>
        <v>296.41311298086742</v>
      </c>
      <c r="AN5" s="59">
        <f ca="1">AVERAGE(OFFSET($AM$3,0,0,'Données projet'!$E$10+1,1))-AVERAGE(OFFSET($H$3,0,0,'Données projet'!$E$10+1,1))</f>
        <v>213.54857791046686</v>
      </c>
      <c r="AO5" s="59">
        <f t="shared" ref="AO5:AO68" si="36">$AO$3</f>
        <v>138.46877538074244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1.3453632847525998</v>
      </c>
      <c r="BF5" s="13">
        <f t="shared" ref="BF5:BF68" si="37">EXP(-1.0587+0.8836*LN(BE5)+0.284)</f>
        <v>0.59895571103929102</v>
      </c>
      <c r="BG5" s="20">
        <f t="shared" si="7"/>
        <v>3.3863555843375432</v>
      </c>
      <c r="BH5" s="59">
        <f t="shared" si="8"/>
        <v>296.71968891767085</v>
      </c>
      <c r="BI5" s="59">
        <f ca="1">AVERAGE(OFFSET($BH$3,0,0,'Données projet'!$E$11+1,1))-AVERAGE(OFFSET($H$3,0,0,'Données projet'!$E$11+1,1))</f>
        <v>245.06609107649069</v>
      </c>
      <c r="BJ5" s="59">
        <f t="shared" ref="BJ5:BJ68" si="38">$BJ$3</f>
        <v>156.24531945456499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2.9235042735042733</v>
      </c>
      <c r="BY5" s="12">
        <f>IF('Données projet'!$A$114&gt;35,BY4+BX5-CG4,IF(A5&lt;'Données projet'!$A$114,$BV$205^A5,IF(A5='Données projet'!$A$114,'Données projet'!$B$114,BY4+BX5-CG4)))</f>
        <v>1.3475193156576519</v>
      </c>
      <c r="BZ5" s="13">
        <f>BY5*VLOOKUP('Données projet'!$B$12,Paramètres!$A$1:$I$89,3,0)*VLOOKUP('Données projet'!$B$12,Paramètres!$A$1:$I$89,5,0)</f>
        <v>1.534554996670934</v>
      </c>
      <c r="CA5" s="13">
        <f t="shared" ref="CA5:CA68" si="39">EXP(-1.0587+0.8836*LN(BZ5)+0.284)</f>
        <v>0.67280028143261705</v>
      </c>
      <c r="CB5" s="20">
        <f t="shared" si="10"/>
        <v>3.8444771093636851</v>
      </c>
      <c r="CC5" s="59">
        <f t="shared" si="11"/>
        <v>297.17781044269702</v>
      </c>
      <c r="CD5" s="59">
        <f ca="1">AVERAGE(OFFSET($CC$3,0,0,'Données projet'!$E$12+1,1))-AVERAGE(OFFSET($H$3,0,0,'Données projet'!$E$12+1,1))</f>
        <v>292.22737648725354</v>
      </c>
      <c r="CE5" s="59">
        <f t="shared" ref="CE5:CE68" si="40">$CE$3</f>
        <v>182.84038581199871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297.35843416345045</v>
      </c>
      <c r="S6" s="59">
        <f ca="1">AVERAGE(OFFSET($R$3,0,0,'Données projet'!$E$9+1,1))-AVERAGE(OFFSET($H$3,0,0,'Données projet'!$E$9+1,1))</f>
        <v>261.10917418234862</v>
      </c>
      <c r="T6" s="59">
        <f t="shared" si="34"/>
        <v>327.65691162938418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1.415321456491724</v>
      </c>
      <c r="AK6" s="13">
        <f t="shared" si="35"/>
        <v>0.62639404887004735</v>
      </c>
      <c r="AL6" s="20">
        <f t="shared" si="4"/>
        <v>3.5559878385050854</v>
      </c>
      <c r="AM6" s="59">
        <f t="shared" si="5"/>
        <v>296.88932117183839</v>
      </c>
      <c r="AN6" s="59">
        <f ca="1">AVERAGE(OFFSET($AM$3,0,0,'Données projet'!$E$10+1,1))-AVERAGE(OFFSET($H$3,0,0,'Données projet'!$E$10+1,1))</f>
        <v>213.54857791046686</v>
      </c>
      <c r="AO6" s="59">
        <f t="shared" si="36"/>
        <v>138.46877538074244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1.5617340209563855</v>
      </c>
      <c r="BF6" s="13">
        <f t="shared" si="37"/>
        <v>0.68331864795954822</v>
      </c>
      <c r="BG6" s="20">
        <f t="shared" si="7"/>
        <v>3.9101333983619173</v>
      </c>
      <c r="BH6" s="59">
        <f t="shared" si="8"/>
        <v>297.24346673169521</v>
      </c>
      <c r="BI6" s="59">
        <f ca="1">AVERAGE(OFFSET($BH$3,0,0,'Données projet'!$E$11+1,1))-AVERAGE(OFFSET($H$3,0,0,'Données projet'!$E$11+1,1))</f>
        <v>245.06609107649069</v>
      </c>
      <c r="BJ6" s="59">
        <f t="shared" si="38"/>
        <v>156.24531945456499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2.9235042735042733</v>
      </c>
      <c r="BY6" s="12">
        <f>IF('Données projet'!$A$114&gt;35,BY5+BX6-CG5,IF(A6&lt;'Données projet'!$A$114,$BV$205^A6,IF(A6='Données projet'!$A$114,'Données projet'!$B$114,BY5+BX6-CG5)))</f>
        <v>1.5642367998361231</v>
      </c>
      <c r="BZ6" s="13">
        <f>BY6*VLOOKUP('Données projet'!$B$12,Paramètres!$A$1:$I$89,3,0)*VLOOKUP('Données projet'!$B$12,Paramètres!$A$1:$I$89,5,0)</f>
        <v>1.781352867653377</v>
      </c>
      <c r="CA6" s="13">
        <f t="shared" si="39"/>
        <v>0.76756422917750766</v>
      </c>
      <c r="CB6" s="20">
        <f t="shared" si="10"/>
        <v>4.4393639436471233</v>
      </c>
      <c r="CC6" s="59">
        <f t="shared" si="11"/>
        <v>297.77269727698047</v>
      </c>
      <c r="CD6" s="59">
        <f ca="1">AVERAGE(OFFSET($CC$3,0,0,'Données projet'!$E$12+1,1))-AVERAGE(OFFSET($H$3,0,0,'Données projet'!$E$12+1,1))</f>
        <v>292.22737648725354</v>
      </c>
      <c r="CE6" s="59">
        <f t="shared" si="40"/>
        <v>182.84038581199871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298.86806534670143</v>
      </c>
      <c r="S7" s="59">
        <f ca="1">AVERAGE(OFFSET($R$3,0,0,'Données projet'!$E$9+1,1))-AVERAGE(OFFSET($H$3,0,0,'Données projet'!$E$9+1,1))</f>
        <v>261.10917418234862</v>
      </c>
      <c r="T7" s="59">
        <f t="shared" si="34"/>
        <v>327.65691162938418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1.6429433553325583</v>
      </c>
      <c r="AK7" s="13">
        <f t="shared" si="35"/>
        <v>0.71462167681995736</v>
      </c>
      <c r="AL7" s="20">
        <f t="shared" si="4"/>
        <v>4.1060924309989639</v>
      </c>
      <c r="AM7" s="59">
        <f t="shared" si="5"/>
        <v>297.43942576433227</v>
      </c>
      <c r="AN7" s="59">
        <f ca="1">AVERAGE(OFFSET($AM$3,0,0,'Données projet'!$E$10+1,1))-AVERAGE(OFFSET($H$3,0,0,'Données projet'!$E$10+1,1))</f>
        <v>213.54857791046686</v>
      </c>
      <c r="AO7" s="59">
        <f t="shared" si="36"/>
        <v>138.46877538074244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1.8129030127807539</v>
      </c>
      <c r="BF7" s="13">
        <f t="shared" si="37"/>
        <v>0.77956410806914422</v>
      </c>
      <c r="BG7" s="20">
        <f t="shared" si="7"/>
        <v>4.5152135688135724</v>
      </c>
      <c r="BH7" s="59">
        <f t="shared" si="8"/>
        <v>297.84854690214689</v>
      </c>
      <c r="BI7" s="59">
        <f ca="1">AVERAGE(OFFSET($BH$3,0,0,'Données projet'!$E$11+1,1))-AVERAGE(OFFSET($H$3,0,0,'Données projet'!$E$11+1,1))</f>
        <v>245.06609107649069</v>
      </c>
      <c r="BJ7" s="59">
        <f t="shared" si="38"/>
        <v>156.24531945456499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2.9235042735042733</v>
      </c>
      <c r="BY7" s="12">
        <f>IF('Données projet'!$A$114&gt;35,BY6+BX7-CG6,IF(A7&lt;'Données projet'!$A$114,$BV$205^A7,IF(A7='Données projet'!$A$114,'Données projet'!$B$114,BY6+BX7-CG6)))</f>
        <v>1.8158083060704666</v>
      </c>
      <c r="BZ7" s="13">
        <f>BY7*VLOOKUP('Données projet'!$B$12,Paramètres!$A$1:$I$89,3,0)*VLOOKUP('Données projet'!$B$12,Paramètres!$A$1:$I$89,5,0)</f>
        <v>2.0678424989530475</v>
      </c>
      <c r="CA7" s="13">
        <f t="shared" si="39"/>
        <v>0.8756756829208715</v>
      </c>
      <c r="CB7" s="20">
        <f t="shared" si="10"/>
        <v>5.1266275000970749</v>
      </c>
      <c r="CC7" s="59">
        <f t="shared" si="11"/>
        <v>298.45996083343039</v>
      </c>
      <c r="CD7" s="59">
        <f ca="1">AVERAGE(OFFSET($CC$3,0,0,'Données projet'!$E$12+1,1))-AVERAGE(OFFSET($H$3,0,0,'Données projet'!$E$12+1,1))</f>
        <v>292.22737648725354</v>
      </c>
      <c r="CE7" s="59">
        <f t="shared" si="40"/>
        <v>182.84038581199871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300.94622843123187</v>
      </c>
      <c r="S8" s="59">
        <f ca="1">AVERAGE(OFFSET($R$3,0,0,'Données projet'!$E$9+1,1))-AVERAGE(OFFSET($H$3,0,0,'Données projet'!$E$9+1,1))</f>
        <v>261.10917418234862</v>
      </c>
      <c r="T8" s="59">
        <f t="shared" si="34"/>
        <v>327.65691162938418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1.9071730004873191</v>
      </c>
      <c r="AK8" s="13">
        <f t="shared" si="35"/>
        <v>0.81527616985217366</v>
      </c>
      <c r="AL8" s="20">
        <f t="shared" si="4"/>
        <v>4.7415989716746161</v>
      </c>
      <c r="AM8" s="59">
        <f t="shared" si="5"/>
        <v>298.07493230500791</v>
      </c>
      <c r="AN8" s="59">
        <f ca="1">AVERAGE(OFFSET($AM$3,0,0,'Données projet'!$E$10+1,1))-AVERAGE(OFFSET($H$3,0,0,'Données projet'!$E$10+1,1))</f>
        <v>213.54857791046686</v>
      </c>
      <c r="AO8" s="59">
        <f t="shared" si="36"/>
        <v>138.46877538074244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2.1044667591584214</v>
      </c>
      <c r="BF8" s="13">
        <f t="shared" si="37"/>
        <v>0.88936574525567014</v>
      </c>
      <c r="BG8" s="20">
        <f t="shared" si="7"/>
        <v>5.2142582785212097</v>
      </c>
      <c r="BH8" s="59">
        <f t="shared" si="8"/>
        <v>298.5475916118545</v>
      </c>
      <c r="BI8" s="59">
        <f ca="1">AVERAGE(OFFSET($BH$3,0,0,'Données projet'!$E$11+1,1))-AVERAGE(OFFSET($H$3,0,0,'Données projet'!$E$11+1,1))</f>
        <v>245.06609107649069</v>
      </c>
      <c r="BJ8" s="59">
        <f t="shared" si="38"/>
        <v>156.24531945456499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2.9235042735042733</v>
      </c>
      <c r="BY8" s="12">
        <f>IF('Données projet'!$A$114&gt;35,BY7+BX8-CG7,IF(A8&lt;'Données projet'!$A$114,$BV$205^A8,IF(A8='Données projet'!$A$114,'Données projet'!$B$114,BY7+BX8-CG7)))</f>
        <v>2.1078393020416879</v>
      </c>
      <c r="BZ8" s="13">
        <f>BY8*VLOOKUP('Données projet'!$B$12,Paramètres!$A$1:$I$89,3,0)*VLOOKUP('Données projet'!$B$12,Paramètres!$A$1:$I$89,5,0)</f>
        <v>2.4004073971650741</v>
      </c>
      <c r="CA8" s="13">
        <f t="shared" si="39"/>
        <v>0.99901463944016333</v>
      </c>
      <c r="CB8" s="20">
        <f t="shared" si="10"/>
        <v>5.9206600470874555</v>
      </c>
      <c r="CC8" s="59">
        <f t="shared" si="11"/>
        <v>299.25399338042075</v>
      </c>
      <c r="CD8" s="59">
        <f ca="1">AVERAGE(OFFSET($CC$3,0,0,'Données projet'!$E$12+1,1))-AVERAGE(OFFSET($H$3,0,0,'Données projet'!$E$12+1,1))</f>
        <v>292.22737648725354</v>
      </c>
      <c r="CE8" s="59">
        <f t="shared" si="40"/>
        <v>182.84038581199871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303.80785956999739</v>
      </c>
      <c r="S9" s="59">
        <f ca="1">AVERAGE(OFFSET($R$3,0,0,'Données projet'!$E$9+1,1))-AVERAGE(OFFSET($H$3,0,0,'Données projet'!$E$9+1,1))</f>
        <v>261.10917418234862</v>
      </c>
      <c r="T9" s="59">
        <f t="shared" si="34"/>
        <v>327.65691162938418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2.2138979058420154</v>
      </c>
      <c r="AK9" s="13">
        <f t="shared" si="35"/>
        <v>0.93010785243265093</v>
      </c>
      <c r="AL9" s="20">
        <f t="shared" si="4"/>
        <v>5.4758100289950429</v>
      </c>
      <c r="AM9" s="59">
        <f t="shared" si="5"/>
        <v>298.80914336232837</v>
      </c>
      <c r="AN9" s="59">
        <f ca="1">AVERAGE(OFFSET($AM$3,0,0,'Données projet'!$E$10+1,1))-AVERAGE(OFFSET($H$3,0,0,'Données projet'!$E$10+1,1))</f>
        <v>213.54857791046686</v>
      </c>
      <c r="AO9" s="59">
        <f t="shared" si="36"/>
        <v>138.46877538074244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2.4429218271360171</v>
      </c>
      <c r="BF9" s="13">
        <f t="shared" si="37"/>
        <v>1.0146329476266978</v>
      </c>
      <c r="BG9" s="20">
        <f t="shared" si="7"/>
        <v>6.0219078993783954</v>
      </c>
      <c r="BH9" s="59">
        <f t="shared" si="8"/>
        <v>299.35524123271171</v>
      </c>
      <c r="BI9" s="59">
        <f ca="1">AVERAGE(OFFSET($BH$3,0,0,'Données projet'!$E$11+1,1))-AVERAGE(OFFSET($H$3,0,0,'Données projet'!$E$11+1,1))</f>
        <v>245.06609107649069</v>
      </c>
      <c r="BJ9" s="59">
        <f t="shared" si="38"/>
        <v>156.24531945456499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2.9235042735042733</v>
      </c>
      <c r="BY9" s="12">
        <f>IF('Données projet'!$A$114&gt;35,BY8+BX9-CG8,IF(A9&lt;'Données projet'!$A$114,$BV$205^A9,IF(A9='Données projet'!$A$114,'Données projet'!$B$114,BY8+BX9-CG8)))</f>
        <v>2.4468367659615553</v>
      </c>
      <c r="BZ9" s="13">
        <f>BY9*VLOOKUP('Données projet'!$B$12,Paramètres!$A$1:$I$89,3,0)*VLOOKUP('Données projet'!$B$12,Paramètres!$A$1:$I$89,5,0)</f>
        <v>2.7864577090770193</v>
      </c>
      <c r="CA9" s="13">
        <f t="shared" si="39"/>
        <v>1.1397258931374761</v>
      </c>
      <c r="CB9" s="20">
        <f t="shared" si="10"/>
        <v>6.8381031071902454</v>
      </c>
      <c r="CC9" s="59">
        <f t="shared" si="11"/>
        <v>300.17143644052356</v>
      </c>
      <c r="CD9" s="59">
        <f ca="1">AVERAGE(OFFSET($CC$3,0,0,'Données projet'!$E$12+1,1))-AVERAGE(OFFSET($H$3,0,0,'Données projet'!$E$12+1,1))</f>
        <v>292.22737648725354</v>
      </c>
      <c r="CE9" s="59">
        <f t="shared" si="40"/>
        <v>182.84038581199871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307.74944257915922</v>
      </c>
      <c r="S10" s="59">
        <f ca="1">AVERAGE(OFFSET($R$3,0,0,'Données projet'!$E$9+1,1))-AVERAGE(OFFSET($H$3,0,0,'Données projet'!$E$9+1,1))</f>
        <v>261.10917418234862</v>
      </c>
      <c r="T10" s="59">
        <f t="shared" si="34"/>
        <v>327.65691162938418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2.5699524564574232</v>
      </c>
      <c r="AK10" s="13">
        <f t="shared" si="35"/>
        <v>1.0611135823014897</v>
      </c>
      <c r="AL10" s="20">
        <f t="shared" si="4"/>
        <v>6.3241066841717739</v>
      </c>
      <c r="AM10" s="59">
        <f t="shared" si="5"/>
        <v>299.65744001750511</v>
      </c>
      <c r="AN10" s="59">
        <f ca="1">AVERAGE(OFFSET($AM$3,0,0,'Données projet'!$E$10+1,1))-AVERAGE(OFFSET($H$3,0,0,'Données projet'!$E$10+1,1))</f>
        <v>213.54857791046686</v>
      </c>
      <c r="AO10" s="59">
        <f t="shared" si="36"/>
        <v>138.46877538074244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2.8358096071254328</v>
      </c>
      <c r="BF10" s="13">
        <f t="shared" si="37"/>
        <v>1.1575440406845126</v>
      </c>
      <c r="BG10" s="20">
        <f t="shared" si="7"/>
        <v>6.9550909366023212</v>
      </c>
      <c r="BH10" s="59">
        <f t="shared" si="8"/>
        <v>300.28842426993566</v>
      </c>
      <c r="BI10" s="59">
        <f ca="1">AVERAGE(OFFSET($BH$3,0,0,'Données projet'!$E$11+1,1))-AVERAGE(OFFSET($H$3,0,0,'Données projet'!$E$11+1,1))</f>
        <v>245.06609107649069</v>
      </c>
      <c r="BJ10" s="59">
        <f t="shared" si="38"/>
        <v>156.24531945456499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2.9235042735042733</v>
      </c>
      <c r="BY10" s="12">
        <f>IF('Données projet'!$A$114&gt;35,BY9+BX10-CG9,IF(A10&lt;'Données projet'!$A$114,$BV$205^A10,IF(A10='Données projet'!$A$114,'Données projet'!$B$114,BY9+BX10-CG9)))</f>
        <v>2.8403541738035183</v>
      </c>
      <c r="BZ10" s="13">
        <f>BY10*VLOOKUP('Données projet'!$B$12,Paramètres!$A$1:$I$89,3,0)*VLOOKUP('Données projet'!$B$12,Paramètres!$A$1:$I$89,5,0)</f>
        <v>3.2345953331274471</v>
      </c>
      <c r="CA10" s="13">
        <f t="shared" si="39"/>
        <v>1.300256332796033</v>
      </c>
      <c r="CB10" s="20">
        <f t="shared" si="10"/>
        <v>7.8981999848167277</v>
      </c>
      <c r="CC10" s="59">
        <f t="shared" si="11"/>
        <v>301.23153331815001</v>
      </c>
      <c r="CD10" s="59">
        <f ca="1">AVERAGE(OFFSET($CC$3,0,0,'Données projet'!$E$12+1,1))-AVERAGE(OFFSET($H$3,0,0,'Données projet'!$E$12+1,1))</f>
        <v>292.22737648725354</v>
      </c>
      <c r="CE10" s="59">
        <f t="shared" si="40"/>
        <v>182.84038581199871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313.18005000683712</v>
      </c>
      <c r="S11" s="59">
        <f ca="1">AVERAGE(OFFSET($R$3,0,0,'Données projet'!$E$9+1,1))-AVERAGE(OFFSET($H$3,0,0,'Données projet'!$E$9+1,1))</f>
        <v>261.10917418234862</v>
      </c>
      <c r="T11" s="59">
        <f t="shared" si="34"/>
        <v>327.65691162938418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2.9832701910161412</v>
      </c>
      <c r="AK11" s="13">
        <f t="shared" si="35"/>
        <v>1.2105714746948997</v>
      </c>
      <c r="AL11" s="20">
        <f t="shared" si="4"/>
        <v>7.3042742344467291</v>
      </c>
      <c r="AM11" s="59">
        <f t="shared" si="5"/>
        <v>300.63760756778004</v>
      </c>
      <c r="AN11" s="59">
        <f ca="1">AVERAGE(OFFSET($AM$3,0,0,'Données projet'!$E$10+1,1))-AVERAGE(OFFSET($H$3,0,0,'Données projet'!$E$10+1,1))</f>
        <v>213.54857791046686</v>
      </c>
      <c r="AO11" s="59">
        <f t="shared" si="36"/>
        <v>138.46877538074244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3.2918843487074665</v>
      </c>
      <c r="BF11" s="13">
        <f t="shared" si="37"/>
        <v>1.3205841671693925</v>
      </c>
      <c r="BG11" s="20">
        <f t="shared" si="7"/>
        <v>8.033382665152196</v>
      </c>
      <c r="BH11" s="59">
        <f t="shared" si="8"/>
        <v>301.36671599848552</v>
      </c>
      <c r="BI11" s="59">
        <f ca="1">AVERAGE(OFFSET($BH$3,0,0,'Données projet'!$E$11+1,1))-AVERAGE(OFFSET($H$3,0,0,'Données projet'!$E$11+1,1))</f>
        <v>245.06609107649069</v>
      </c>
      <c r="BJ11" s="59">
        <f t="shared" si="38"/>
        <v>156.24531945456499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2.9235042735042733</v>
      </c>
      <c r="BY11" s="12">
        <f>IF('Données projet'!$A$114&gt;35,BY10+BX11-CG10,IF(A11&lt;'Données projet'!$A$114,$BV$205^A11,IF(A11='Données projet'!$A$114,'Données projet'!$B$114,BY10+BX11-CG10)))</f>
        <v>3.2971598043944974</v>
      </c>
      <c r="BZ11" s="13">
        <f>BY11*VLOOKUP('Données projet'!$B$12,Paramètres!$A$1:$I$89,3,0)*VLOOKUP('Données projet'!$B$12,Paramètres!$A$1:$I$89,5,0)</f>
        <v>3.7548055852444535</v>
      </c>
      <c r="CA11" s="13">
        <f t="shared" si="39"/>
        <v>1.4833974915863877</v>
      </c>
      <c r="CB11" s="20">
        <f t="shared" si="10"/>
        <v>9.1232036921470456</v>
      </c>
      <c r="CC11" s="59">
        <f t="shared" si="11"/>
        <v>302.45653702548037</v>
      </c>
      <c r="CD11" s="59">
        <f ca="1">AVERAGE(OFFSET($CC$3,0,0,'Données projet'!$E$12+1,1))-AVERAGE(OFFSET($H$3,0,0,'Données projet'!$E$12+1,1))</f>
        <v>292.22737648725354</v>
      </c>
      <c r="CE11" s="59">
        <f t="shared" si="40"/>
        <v>182.84038581199871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320.66423539355503</v>
      </c>
      <c r="S12" s="59">
        <f ca="1">AVERAGE(OFFSET($R$3,0,0,'Données projet'!$E$9+1,1))-AVERAGE(OFFSET($H$3,0,0,'Données projet'!$E$9+1,1))</f>
        <v>261.10917418234862</v>
      </c>
      <c r="T12" s="59">
        <f t="shared" si="34"/>
        <v>327.65691162938418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3.4630605753982087</v>
      </c>
      <c r="AK12" s="13">
        <f t="shared" si="35"/>
        <v>1.3810805174752749</v>
      </c>
      <c r="AL12" s="20">
        <f t="shared" si="4"/>
        <v>8.4368790700879845</v>
      </c>
      <c r="AM12" s="59">
        <f t="shared" si="5"/>
        <v>301.77021240342128</v>
      </c>
      <c r="AN12" s="59">
        <f ca="1">AVERAGE(OFFSET($AM$3,0,0,'Données projet'!$E$10+1,1))-AVERAGE(OFFSET($H$3,0,0,'Données projet'!$E$10+1,1))</f>
        <v>213.54857791046686</v>
      </c>
      <c r="AO12" s="59">
        <f t="shared" si="36"/>
        <v>138.46877538074244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3.8213082211290579</v>
      </c>
      <c r="BF12" s="13">
        <f t="shared" si="37"/>
        <v>1.5065885022803964</v>
      </c>
      <c r="BG12" s="20">
        <f t="shared" si="7"/>
        <v>9.2794201266047978</v>
      </c>
      <c r="BH12" s="59">
        <f t="shared" si="8"/>
        <v>302.61275345993812</v>
      </c>
      <c r="BI12" s="59">
        <f ca="1">AVERAGE(OFFSET($BH$3,0,0,'Données projet'!$E$11+1,1))-AVERAGE(OFFSET($H$3,0,0,'Données projet'!$E$11+1,1))</f>
        <v>245.06609107649069</v>
      </c>
      <c r="BJ12" s="59">
        <f t="shared" si="38"/>
        <v>156.24531945456499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2.9235042735042733</v>
      </c>
      <c r="BY12" s="12">
        <f>IF('Données projet'!$A$114&gt;35,BY11+BX12-CG11,IF(A12&lt;'Données projet'!$A$114,$BV$205^A12,IF(A12='Données projet'!$A$114,'Données projet'!$B$114,BY11+BX12-CG11)))</f>
        <v>3.8274321125090722</v>
      </c>
      <c r="BZ12" s="13">
        <f>BY12*VLOOKUP('Données projet'!$B$12,Paramètres!$A$1:$I$89,3,0)*VLOOKUP('Données projet'!$B$12,Paramètres!$A$1:$I$89,5,0)</f>
        <v>4.3586796897253315</v>
      </c>
      <c r="CA12" s="13">
        <f t="shared" si="39"/>
        <v>1.6923340902427797</v>
      </c>
      <c r="CB12" s="20">
        <f t="shared" si="10"/>
        <v>10.538849000111126</v>
      </c>
      <c r="CC12" s="59">
        <f t="shared" si="11"/>
        <v>303.87218233344441</v>
      </c>
      <c r="CD12" s="59">
        <f ca="1">AVERAGE(OFFSET($CC$3,0,0,'Données projet'!$E$12+1,1))-AVERAGE(OFFSET($H$3,0,0,'Données projet'!$E$12+1,1))</f>
        <v>292.22737648725354</v>
      </c>
      <c r="CE12" s="59">
        <f t="shared" si="40"/>
        <v>182.84038581199871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330.98131371856442</v>
      </c>
      <c r="S13" s="59">
        <f ca="1">AVERAGE(OFFSET($R$3,0,0,'Données projet'!$E$9+1,1))-AVERAGE(OFFSET($H$3,0,0,'Données projet'!$E$9+1,1))</f>
        <v>261.10917418234862</v>
      </c>
      <c r="T13" s="59">
        <f t="shared" si="34"/>
        <v>327.65691162938418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4.0200142062199431</v>
      </c>
      <c r="AK13" s="13">
        <f t="shared" si="35"/>
        <v>1.5756057660539962</v>
      </c>
      <c r="AL13" s="20">
        <f t="shared" si="4"/>
        <v>9.7457047850437757</v>
      </c>
      <c r="AM13" s="59">
        <f t="shared" si="5"/>
        <v>303.07903811837707</v>
      </c>
      <c r="AN13" s="59">
        <f ca="1">AVERAGE(OFFSET($AM$3,0,0,'Données projet'!$E$10+1,1))-AVERAGE(OFFSET($H$3,0,0,'Données projet'!$E$10+1,1))</f>
        <v>213.54857791046686</v>
      </c>
      <c r="AO13" s="59">
        <f t="shared" si="36"/>
        <v>138.46877538074244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4.4358777447944204</v>
      </c>
      <c r="BF13" s="13">
        <f t="shared" si="37"/>
        <v>1.7187915557618054</v>
      </c>
      <c r="BG13" s="20">
        <f t="shared" si="7"/>
        <v>10.719382365135425</v>
      </c>
      <c r="BH13" s="59">
        <f t="shared" si="8"/>
        <v>304.05271569846872</v>
      </c>
      <c r="BI13" s="59">
        <f ca="1">AVERAGE(OFFSET($BH$3,0,0,'Données projet'!$E$11+1,1))-AVERAGE(OFFSET($H$3,0,0,'Données projet'!$E$11+1,1))</f>
        <v>245.06609107649069</v>
      </c>
      <c r="BJ13" s="59">
        <f t="shared" si="38"/>
        <v>156.24531945456499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2.9235042735042733</v>
      </c>
      <c r="BY13" s="12">
        <f>IF('Données projet'!$A$114&gt;35,BY12+BX13-CG12,IF(A13&lt;'Données projet'!$A$114,$BV$205^A13,IF(A13='Données projet'!$A$114,'Données projet'!$B$114,BY12+BX13-CG12)))</f>
        <v>4.4429865232315908</v>
      </c>
      <c r="BZ13" s="13">
        <f>BY13*VLOOKUP('Données projet'!$B$12,Paramètres!$A$1:$I$89,3,0)*VLOOKUP('Données projet'!$B$12,Paramètres!$A$1:$I$89,5,0)</f>
        <v>5.0596730526561364</v>
      </c>
      <c r="CA13" s="13">
        <f t="shared" si="39"/>
        <v>1.9306994175479015</v>
      </c>
      <c r="CB13" s="20">
        <f t="shared" si="10"/>
        <v>12.174898718938699</v>
      </c>
      <c r="CC13" s="59">
        <f t="shared" si="11"/>
        <v>305.50823205227204</v>
      </c>
      <c r="CD13" s="59">
        <f ca="1">AVERAGE(OFFSET($CC$3,0,0,'Données projet'!$E$12+1,1))-AVERAGE(OFFSET($H$3,0,0,'Données projet'!$E$12+1,1))</f>
        <v>292.22737648725354</v>
      </c>
      <c r="CE13" s="59">
        <f t="shared" si="40"/>
        <v>182.84038581199871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345.20730819565421</v>
      </c>
      <c r="S14" s="59">
        <f ca="1">AVERAGE(OFFSET($R$3,0,0,'Données projet'!$E$9+1,1))-AVERAGE(OFFSET($H$3,0,0,'Données projet'!$E$9+1,1))</f>
        <v>261.10917418234862</v>
      </c>
      <c r="T14" s="59">
        <f t="shared" si="34"/>
        <v>327.65691162938418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4.6665410166415882</v>
      </c>
      <c r="AK14" s="13">
        <f t="shared" si="35"/>
        <v>1.7975299040209971</v>
      </c>
      <c r="AL14" s="20">
        <f t="shared" si="4"/>
        <v>11.258256853487337</v>
      </c>
      <c r="AM14" s="59">
        <f t="shared" si="5"/>
        <v>304.59159018682067</v>
      </c>
      <c r="AN14" s="59">
        <f ca="1">AVERAGE(OFFSET($AM$3,0,0,'Données projet'!$E$10+1,1))-AVERAGE(OFFSET($H$3,0,0,'Données projet'!$E$10+1,1))</f>
        <v>213.54857791046686</v>
      </c>
      <c r="AO14" s="59">
        <f t="shared" si="36"/>
        <v>138.46877538074244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5.1492866390527867</v>
      </c>
      <c r="BF14" s="13">
        <f t="shared" si="37"/>
        <v>1.9608834181904979</v>
      </c>
      <c r="BG14" s="20">
        <f t="shared" si="7"/>
        <v>12.383546183032053</v>
      </c>
      <c r="BH14" s="59">
        <f t="shared" si="8"/>
        <v>305.71687951636534</v>
      </c>
      <c r="BI14" s="59">
        <f ca="1">AVERAGE(OFFSET($BH$3,0,0,'Données projet'!$E$11+1,1))-AVERAGE(OFFSET($H$3,0,0,'Données projet'!$E$11+1,1))</f>
        <v>245.06609107649069</v>
      </c>
      <c r="BJ14" s="59">
        <f t="shared" si="38"/>
        <v>156.24531945456499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2.9235042735042733</v>
      </c>
      <c r="BY14" s="12">
        <f>IF('Données projet'!$A$114&gt;35,BY13+BX14-CG13,IF(A14&lt;'Données projet'!$A$114,$BV$205^A14,IF(A14='Données projet'!$A$114,'Données projet'!$B$114,BY13+BX14-CG13)))</f>
        <v>5.1575387009743459</v>
      </c>
      <c r="BZ14" s="13">
        <f>BY14*VLOOKUP('Données projet'!$B$12,Paramètres!$A$1:$I$89,3,0)*VLOOKUP('Données projet'!$B$12,Paramètres!$A$1:$I$89,5,0)</f>
        <v>5.873405072669585</v>
      </c>
      <c r="CA14" s="13">
        <f t="shared" si="39"/>
        <v>2.2026385111612621</v>
      </c>
      <c r="CB14" s="20">
        <f t="shared" si="10"/>
        <v>14.065775908505392</v>
      </c>
      <c r="CC14" s="59">
        <f t="shared" si="11"/>
        <v>307.39910924183869</v>
      </c>
      <c r="CD14" s="59">
        <f ca="1">AVERAGE(OFFSET($CC$3,0,0,'Données projet'!$E$12+1,1))-AVERAGE(OFFSET($H$3,0,0,'Données projet'!$E$12+1,1))</f>
        <v>292.22737648725354</v>
      </c>
      <c r="CE14" s="59">
        <f t="shared" si="40"/>
        <v>182.84038581199871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364.82825243951993</v>
      </c>
      <c r="S15" s="59">
        <f ca="1">AVERAGE(OFFSET($R$3,0,0,'Données projet'!$E$9+1,1))-AVERAGE(OFFSET($H$3,0,0,'Données projet'!$E$9+1,1))</f>
        <v>261.10917418234862</v>
      </c>
      <c r="T15" s="59">
        <f t="shared" si="34"/>
        <v>327.65691162938418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5.4170467920995362</v>
      </c>
      <c r="AK15" s="13">
        <f t="shared" si="35"/>
        <v>2.05071206609116</v>
      </c>
      <c r="AL15" s="20">
        <f t="shared" si="4"/>
        <v>13.006346678015461</v>
      </c>
      <c r="AM15" s="59">
        <f t="shared" si="5"/>
        <v>306.33968001134878</v>
      </c>
      <c r="AN15" s="59">
        <f ca="1">AVERAGE(OFFSET($AM$3,0,0,'Données projet'!$E$10+1,1))-AVERAGE(OFFSET($H$3,0,0,'Données projet'!$E$10+1,1))</f>
        <v>213.54857791046686</v>
      </c>
      <c r="AO15" s="59">
        <f t="shared" si="36"/>
        <v>138.46877538074244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5.977430943006385</v>
      </c>
      <c r="BF15" s="13">
        <f t="shared" si="37"/>
        <v>2.2370739295552551</v>
      </c>
      <c r="BG15" s="20">
        <f t="shared" si="7"/>
        <v>14.306929319711523</v>
      </c>
      <c r="BH15" s="59">
        <f t="shared" si="8"/>
        <v>307.64026265304483</v>
      </c>
      <c r="BI15" s="59">
        <f ca="1">AVERAGE(OFFSET($BH$3,0,0,'Données projet'!$E$11+1,1))-AVERAGE(OFFSET($H$3,0,0,'Données projet'!$E$11+1,1))</f>
        <v>245.06609107649069</v>
      </c>
      <c r="BJ15" s="59">
        <f t="shared" si="38"/>
        <v>156.24531945456499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2.9235042735042733</v>
      </c>
      <c r="BY15" s="12">
        <f>IF('Données projet'!$A$114&gt;35,BY14+BX15-CG14,IF(A15&lt;'Données projet'!$A$114,$BV$205^A15,IF(A15='Données projet'!$A$114,'Données projet'!$B$114,BY14+BX15-CG14)))</f>
        <v>5.9870101592612031</v>
      </c>
      <c r="BZ15" s="13">
        <f>BY15*VLOOKUP('Données projet'!$B$12,Paramètres!$A$1:$I$89,3,0)*VLOOKUP('Données projet'!$B$12,Paramètres!$A$1:$I$89,5,0)</f>
        <v>6.8180071693666582</v>
      </c>
      <c r="CA15" s="13">
        <f t="shared" si="39"/>
        <v>2.512880237469866</v>
      </c>
      <c r="CB15" s="20">
        <f t="shared" si="10"/>
        <v>16.251295566906943</v>
      </c>
      <c r="CC15" s="59">
        <f t="shared" si="11"/>
        <v>309.58462890024026</v>
      </c>
      <c r="CD15" s="59">
        <f ca="1">AVERAGE(OFFSET($CC$3,0,0,'Données projet'!$E$12+1,1))-AVERAGE(OFFSET($H$3,0,0,'Données projet'!$E$12+1,1))</f>
        <v>292.22737648725354</v>
      </c>
      <c r="CE15" s="59">
        <f t="shared" si="40"/>
        <v>182.84038581199871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391.89687565378512</v>
      </c>
      <c r="S16" s="59">
        <f ca="1">AVERAGE(OFFSET($R$3,0,0,'Données projet'!$E$9+1,1))-AVERAGE(OFFSET($H$3,0,0,'Données projet'!$E$9+1,1))</f>
        <v>261.10917418234862</v>
      </c>
      <c r="T16" s="59">
        <f t="shared" si="34"/>
        <v>327.65691162938418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6.2882541572332364</v>
      </c>
      <c r="AK16" s="13">
        <f t="shared" si="35"/>
        <v>2.3395549462651668</v>
      </c>
      <c r="AL16" s="20">
        <f t="shared" si="4"/>
        <v>15.026767521926386</v>
      </c>
      <c r="AM16" s="59">
        <f t="shared" si="5"/>
        <v>308.3601008552597</v>
      </c>
      <c r="AN16" s="59">
        <f ca="1">AVERAGE(OFFSET($AM$3,0,0,'Données projet'!$E$10+1,1))-AVERAGE(OFFSET($H$3,0,0,'Données projet'!$E$10+1,1))</f>
        <v>213.54857791046686</v>
      </c>
      <c r="AO16" s="59">
        <f t="shared" si="36"/>
        <v>138.46877538074244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6.938763207981502</v>
      </c>
      <c r="BF16" s="13">
        <f t="shared" si="37"/>
        <v>2.552165885983134</v>
      </c>
      <c r="BG16" s="20">
        <f t="shared" si="7"/>
        <v>16.530034838655073</v>
      </c>
      <c r="BH16" s="59">
        <f t="shared" si="8"/>
        <v>309.86336817198838</v>
      </c>
      <c r="BI16" s="59">
        <f ca="1">AVERAGE(OFFSET($BH$3,0,0,'Données projet'!$E$11+1,1))-AVERAGE(OFFSET($H$3,0,0,'Données projet'!$E$11+1,1))</f>
        <v>245.06609107649069</v>
      </c>
      <c r="BJ16" s="59">
        <f t="shared" si="38"/>
        <v>156.24531945456499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2.9235042735042733</v>
      </c>
      <c r="BY16" s="12">
        <f>IF('Données projet'!$A$114&gt;35,BY15+BX16-CG15,IF(A16&lt;'Données projet'!$A$114,$BV$205^A16,IF(A16='Données projet'!$A$114,'Données projet'!$B$114,BY15+BX16-CG15)))</f>
        <v>6.9498830208148057</v>
      </c>
      <c r="BZ16" s="13">
        <f>BY16*VLOOKUP('Données projet'!$B$12,Paramètres!$A$1:$I$89,3,0)*VLOOKUP('Données projet'!$B$12,Paramètres!$A$1:$I$89,5,0)</f>
        <v>7.9145267841039004</v>
      </c>
      <c r="CA16" s="13">
        <f t="shared" si="39"/>
        <v>2.8668195238888661</v>
      </c>
      <c r="CB16" s="20">
        <f t="shared" si="10"/>
        <v>18.777511486420735</v>
      </c>
      <c r="CC16" s="59">
        <f t="shared" si="11"/>
        <v>312.11084481975405</v>
      </c>
      <c r="CD16" s="59">
        <f ca="1">AVERAGE(OFFSET($CC$3,0,0,'Données projet'!$E$12+1,1))-AVERAGE(OFFSET($H$3,0,0,'Données projet'!$E$12+1,1))</f>
        <v>292.22737648725354</v>
      </c>
      <c r="CE16" s="59">
        <f t="shared" si="40"/>
        <v>182.84038581199871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429.24932261481183</v>
      </c>
      <c r="S17" s="59">
        <f ca="1">AVERAGE(OFFSET($R$3,0,0,'Données projet'!$E$9+1,1))-AVERAGE(OFFSET($H$3,0,0,'Données projet'!$E$9+1,1))</f>
        <v>261.10917418234862</v>
      </c>
      <c r="T17" s="59">
        <f t="shared" si="34"/>
        <v>327.65691162938418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7.2995751861754465</v>
      </c>
      <c r="AK17" s="13">
        <f t="shared" si="35"/>
        <v>2.6690813581776105</v>
      </c>
      <c r="AL17" s="20">
        <f t="shared" si="4"/>
        <v>17.362076814748239</v>
      </c>
      <c r="AM17" s="59">
        <f t="shared" si="5"/>
        <v>310.69541014808158</v>
      </c>
      <c r="AN17" s="59">
        <f ca="1">AVERAGE(OFFSET($AM$3,0,0,'Données projet'!$E$10+1,1))-AVERAGE(OFFSET($H$3,0,0,'Données projet'!$E$10+1,1))</f>
        <v>213.54857791046686</v>
      </c>
      <c r="AO17" s="59">
        <f t="shared" si="36"/>
        <v>138.46877538074244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8.0547036537108383</v>
      </c>
      <c r="BF17" s="13">
        <f t="shared" si="37"/>
        <v>2.9116385576363202</v>
      </c>
      <c r="BG17" s="20">
        <f t="shared" si="7"/>
        <v>19.099712684762967</v>
      </c>
      <c r="BH17" s="59">
        <f t="shared" si="8"/>
        <v>312.43304601809626</v>
      </c>
      <c r="BI17" s="59">
        <f ca="1">AVERAGE(OFFSET($BH$3,0,0,'Données projet'!$E$11+1,1))-AVERAGE(OFFSET($H$3,0,0,'Données projet'!$E$11+1,1))</f>
        <v>245.06609107649069</v>
      </c>
      <c r="BJ17" s="59">
        <f t="shared" si="38"/>
        <v>156.24531945456499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2.9235042735042733</v>
      </c>
      <c r="BY17" s="12">
        <f>IF('Données projet'!$A$114&gt;35,BY16+BX17-CG16,IF(A17&lt;'Données projet'!$A$114,$BV$205^A17,IF(A17='Données projet'!$A$114,'Données projet'!$B$114,BY16+BX17-CG16)))</f>
        <v>8.0676118326430668</v>
      </c>
      <c r="BZ17" s="13">
        <f>BY17*VLOOKUP('Données projet'!$B$12,Paramètres!$A$1:$I$89,3,0)*VLOOKUP('Données projet'!$B$12,Paramètres!$A$1:$I$89,5,0)</f>
        <v>9.1873963550139237</v>
      </c>
      <c r="CA17" s="13">
        <f t="shared" si="39"/>
        <v>3.2706111735852037</v>
      </c>
      <c r="CB17" s="20">
        <f t="shared" si="10"/>
        <v>21.697696445643476</v>
      </c>
      <c r="CC17" s="59">
        <f t="shared" si="11"/>
        <v>315.0310297789768</v>
      </c>
      <c r="CD17" s="59">
        <f ca="1">AVERAGE(OFFSET($CC$3,0,0,'Données projet'!$E$12+1,1))-AVERAGE(OFFSET($H$3,0,0,'Données projet'!$E$12+1,1))</f>
        <v>292.22737648725354</v>
      </c>
      <c r="CE17" s="59">
        <f t="shared" si="40"/>
        <v>182.84038581199871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480.80496572350387</v>
      </c>
      <c r="S18" s="59">
        <f ca="1">AVERAGE(OFFSET($R$3,0,0,'Données projet'!$E$9+1,1))-AVERAGE(OFFSET($H$3,0,0,'Données projet'!$E$9+1,1))</f>
        <v>261.10917418234862</v>
      </c>
      <c r="T18" s="59">
        <f t="shared" si="34"/>
        <v>327.65691162938418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8.4735439386363147</v>
      </c>
      <c r="AK18" s="13">
        <f t="shared" si="35"/>
        <v>3.045021578973337</v>
      </c>
      <c r="AL18" s="20">
        <f t="shared" si="4"/>
        <v>20.06150160983681</v>
      </c>
      <c r="AM18" s="59">
        <f t="shared" si="5"/>
        <v>313.39483494317011</v>
      </c>
      <c r="AN18" s="59">
        <f ca="1">AVERAGE(OFFSET($AM$3,0,0,'Données projet'!$E$10+1,1))-AVERAGE(OFFSET($H$3,0,0,'Données projet'!$E$10+1,1))</f>
        <v>213.54857791046686</v>
      </c>
      <c r="AO18" s="59">
        <f t="shared" si="36"/>
        <v>138.46877538074244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9.3501174495297281</v>
      </c>
      <c r="BF18" s="13">
        <f t="shared" si="37"/>
        <v>3.3217429701082271</v>
      </c>
      <c r="BG18" s="20">
        <f t="shared" si="7"/>
        <v>22.070156897536105</v>
      </c>
      <c r="BH18" s="59">
        <f t="shared" si="8"/>
        <v>315.40349023086941</v>
      </c>
      <c r="BI18" s="59">
        <f ca="1">AVERAGE(OFFSET($BH$3,0,0,'Données projet'!$E$11+1,1))-AVERAGE(OFFSET($H$3,0,0,'Données projet'!$E$11+1,1))</f>
        <v>245.06609107649069</v>
      </c>
      <c r="BJ18" s="59">
        <f t="shared" si="38"/>
        <v>156.24531945456499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2.9235042735042733</v>
      </c>
      <c r="BY18" s="12">
        <f>IF('Données projet'!$A$114&gt;35,BY17+BX18-CG17,IF(A18&lt;'Données projet'!$A$114,$BV$205^A18,IF(A18='Données projet'!$A$114,'Données projet'!$B$114,BY17+BX18-CG17)))</f>
        <v>9.3651016121091022</v>
      </c>
      <c r="BZ18" s="13">
        <f>BY18*VLOOKUP('Données projet'!$B$12,Paramètres!$A$1:$I$89,3,0)*VLOOKUP('Données projet'!$B$12,Paramètres!$A$1:$I$89,5,0)</f>
        <v>10.664977715869846</v>
      </c>
      <c r="CA18" s="13">
        <f t="shared" si="39"/>
        <v>3.7312768940089907</v>
      </c>
      <c r="CB18" s="20">
        <f t="shared" si="10"/>
        <v>25.073476778872305</v>
      </c>
      <c r="CC18" s="59">
        <f t="shared" si="11"/>
        <v>318.40681011220562</v>
      </c>
      <c r="CD18" s="59">
        <f ca="1">AVERAGE(OFFSET($CC$3,0,0,'Données projet'!$E$12+1,1))-AVERAGE(OFFSET($H$3,0,0,'Données projet'!$E$12+1,1))</f>
        <v>292.22737648725354</v>
      </c>
      <c r="CE18" s="59">
        <f t="shared" si="40"/>
        <v>182.84038581199871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440.14469881132084</v>
      </c>
      <c r="S19" s="59">
        <f ca="1">AVERAGE(OFFSET($R$3,0,0,'Données projet'!$E$9+1,1))-AVERAGE(OFFSET($H$3,0,0,'Données projet'!$E$9+1,1))</f>
        <v>261.10917418234862</v>
      </c>
      <c r="T19" s="59">
        <f t="shared" si="34"/>
        <v>327.65691162938418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9.8363185594667133</v>
      </c>
      <c r="AK19" s="13">
        <f t="shared" si="35"/>
        <v>3.4739129955724146</v>
      </c>
      <c r="AL19" s="20">
        <f t="shared" si="4"/>
        <v>23.181986625026479</v>
      </c>
      <c r="AM19" s="59">
        <f t="shared" si="5"/>
        <v>316.51531995835978</v>
      </c>
      <c r="AN19" s="59">
        <f ca="1">AVERAGE(OFFSET($AM$3,0,0,'Données projet'!$E$10+1,1))-AVERAGE(OFFSET($H$3,0,0,'Données projet'!$E$10+1,1))</f>
        <v>213.54857791046686</v>
      </c>
      <c r="AO19" s="59">
        <f t="shared" si="36"/>
        <v>138.46877538074244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10.853868755273616</v>
      </c>
      <c r="BF19" s="13">
        <f t="shared" si="37"/>
        <v>3.7896106062082286</v>
      </c>
      <c r="BG19" s="20">
        <f t="shared" si="7"/>
        <v>25.50405988791421</v>
      </c>
      <c r="BH19" s="59">
        <f t="shared" si="8"/>
        <v>318.83739322124751</v>
      </c>
      <c r="BI19" s="59">
        <f ca="1">AVERAGE(OFFSET($BH$3,0,0,'Données projet'!$E$11+1,1))-AVERAGE(OFFSET($H$3,0,0,'Données projet'!$E$11+1,1))</f>
        <v>245.06609107649069</v>
      </c>
      <c r="BJ19" s="59">
        <f t="shared" si="38"/>
        <v>156.24531945456499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2.9235042735042733</v>
      </c>
      <c r="BY19" s="12">
        <f>IF('Données projet'!$A$114&gt;35,BY18+BX19-CG18,IF(A19&lt;'Données projet'!$A$114,$BV$205^A19,IF(A19='Données projet'!$A$114,'Données projet'!$B$114,BY18+BX19-CG18)))</f>
        <v>10.87126277571476</v>
      </c>
      <c r="BZ19" s="13">
        <f>BY19*VLOOKUP('Données projet'!$B$12,Paramètres!$A$1:$I$89,3,0)*VLOOKUP('Données projet'!$B$12,Paramètres!$A$1:$I$89,5,0)</f>
        <v>12.380194048983968</v>
      </c>
      <c r="CA19" s="13">
        <f t="shared" si="39"/>
        <v>4.2568274003980093</v>
      </c>
      <c r="CB19" s="20">
        <f t="shared" si="10"/>
        <v>28.976145691006938</v>
      </c>
      <c r="CC19" s="59">
        <f t="shared" si="11"/>
        <v>322.30947902434025</v>
      </c>
      <c r="CD19" s="59">
        <f ca="1">AVERAGE(OFFSET($CC$3,0,0,'Données projet'!$E$12+1,1))-AVERAGE(OFFSET($H$3,0,0,'Données projet'!$E$12+1,1))</f>
        <v>292.22737648725354</v>
      </c>
      <c r="CE19" s="59">
        <f t="shared" si="40"/>
        <v>182.84038581199871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464.14076288010489</v>
      </c>
      <c r="S20" s="59">
        <f ca="1">AVERAGE(OFFSET($R$3,0,0,'Données projet'!$E$9+1,1))-AVERAGE(OFFSET($H$3,0,0,'Données projet'!$E$9+1,1))</f>
        <v>261.10917418234862</v>
      </c>
      <c r="T20" s="59">
        <f t="shared" si="34"/>
        <v>327.65691162938418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11.418264129386252</v>
      </c>
      <c r="AK20" s="13">
        <f t="shared" si="35"/>
        <v>3.9632137861156949</v>
      </c>
      <c r="AL20" s="20">
        <f t="shared" si="4"/>
        <v>26.789407369499227</v>
      </c>
      <c r="AM20" s="59">
        <f t="shared" si="5"/>
        <v>320.12274070283252</v>
      </c>
      <c r="AN20" s="59">
        <f ca="1">AVERAGE(OFFSET($AM$3,0,0,'Données projet'!$E$10+1,1))-AVERAGE(OFFSET($H$3,0,0,'Données projet'!$E$10+1,1))</f>
        <v>213.54857791046686</v>
      </c>
      <c r="AO20" s="59">
        <f t="shared" si="36"/>
        <v>138.46877538074244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12.59946386690897</v>
      </c>
      <c r="BF20" s="13">
        <f t="shared" si="37"/>
        <v>4.3233774183973033</v>
      </c>
      <c r="BG20" s="20">
        <f t="shared" si="7"/>
        <v>29.473948571908423</v>
      </c>
      <c r="BH20" s="59">
        <f t="shared" si="8"/>
        <v>322.80728190524172</v>
      </c>
      <c r="BI20" s="59">
        <f ca="1">AVERAGE(OFFSET($BH$3,0,0,'Données projet'!$E$11+1,1))-AVERAGE(OFFSET($H$3,0,0,'Données projet'!$E$11+1,1))</f>
        <v>245.06609107649069</v>
      </c>
      <c r="BJ20" s="59">
        <f t="shared" si="38"/>
        <v>156.24531945456499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2.9235042735042733</v>
      </c>
      <c r="BY20" s="12">
        <f>IF('Données projet'!$A$114&gt;35,BY19+BX20-CG19,IF(A20&lt;'Données projet'!$A$114,$BV$205^A20,IF(A20='Données projet'!$A$114,'Données projet'!$B$114,BY19+BX20-CG19)))</f>
        <v>12.619655315413629</v>
      </c>
      <c r="BZ20" s="13">
        <f>BY20*VLOOKUP('Données projet'!$B$12,Paramètres!$A$1:$I$89,3,0)*VLOOKUP('Données projet'!$B$12,Paramètres!$A$1:$I$89,5,0)</f>
        <v>14.371263473193041</v>
      </c>
      <c r="CA20" s="13">
        <f t="shared" si="39"/>
        <v>4.8564017175659142</v>
      </c>
      <c r="CB20" s="20">
        <f t="shared" si="10"/>
        <v>33.488183540571846</v>
      </c>
      <c r="CC20" s="59">
        <f t="shared" si="11"/>
        <v>326.82151687390518</v>
      </c>
      <c r="CD20" s="59">
        <f ca="1">AVERAGE(OFFSET($CC$3,0,0,'Données projet'!$E$12+1,1))-AVERAGE(OFFSET($H$3,0,0,'Données projet'!$E$12+1,1))</f>
        <v>292.22737648725354</v>
      </c>
      <c r="CE20" s="59">
        <f t="shared" si="40"/>
        <v>182.84038581199871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488.05737297484035</v>
      </c>
      <c r="S21" s="59">
        <f ca="1">AVERAGE(OFFSET($R$3,0,0,'Données projet'!$E$9+1,1))-AVERAGE(OFFSET($H$3,0,0,'Données projet'!$E$9+1,1))</f>
        <v>261.10917418234862</v>
      </c>
      <c r="T21" s="59">
        <f t="shared" si="34"/>
        <v>327.65691162938418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13.254629253843246</v>
      </c>
      <c r="AK21" s="13">
        <f t="shared" si="35"/>
        <v>4.5214326134467182</v>
      </c>
      <c r="AL21" s="20">
        <f t="shared" si="4"/>
        <v>30.959974418863357</v>
      </c>
      <c r="AM21" s="59">
        <f t="shared" si="5"/>
        <v>324.29330775219665</v>
      </c>
      <c r="AN21" s="59">
        <f ca="1">AVERAGE(OFFSET($AM$3,0,0,'Données projet'!$E$10+1,1))-AVERAGE(OFFSET($H$3,0,0,'Données projet'!$E$10+1,1))</f>
        <v>213.54857791046686</v>
      </c>
      <c r="AO21" s="59">
        <f t="shared" si="36"/>
        <v>138.46877538074244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14.625797797344275</v>
      </c>
      <c r="BF21" s="13">
        <f t="shared" si="37"/>
        <v>4.9323253083804239</v>
      </c>
      <c r="BG21" s="20">
        <f t="shared" si="7"/>
        <v>34.063731075803851</v>
      </c>
      <c r="BH21" s="59">
        <f t="shared" si="8"/>
        <v>327.39706440913716</v>
      </c>
      <c r="BI21" s="59">
        <f ca="1">AVERAGE(OFFSET($BH$3,0,0,'Données projet'!$E$11+1,1))-AVERAGE(OFFSET($H$3,0,0,'Données projet'!$E$11+1,1))</f>
        <v>245.06609107649069</v>
      </c>
      <c r="BJ21" s="59">
        <f t="shared" si="38"/>
        <v>156.24531945456499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2.9235042735042733</v>
      </c>
      <c r="BY21" s="12">
        <f>IF('Données projet'!$A$114&gt;35,BY20+BX21-CG20,IF(A21&lt;'Données projet'!$A$114,$BV$205^A21,IF(A21='Données projet'!$A$114,'Données projet'!$B$114,BY20+BX21-CG20)))</f>
        <v>14.649236575865659</v>
      </c>
      <c r="BZ21" s="13">
        <f>BY21*VLOOKUP('Données projet'!$B$12,Paramètres!$A$1:$I$89,3,0)*VLOOKUP('Données projet'!$B$12,Paramètres!$A$1:$I$89,5,0)</f>
        <v>16.682550612595815</v>
      </c>
      <c r="CA21" s="13">
        <f t="shared" si="39"/>
        <v>5.5404261023531323</v>
      </c>
      <c r="CB21" s="20">
        <f t="shared" si="10"/>
        <v>38.705017778536082</v>
      </c>
      <c r="CC21" s="59">
        <f t="shared" si="11"/>
        <v>332.03835111186942</v>
      </c>
      <c r="CD21" s="59">
        <f ca="1">AVERAGE(OFFSET($CC$3,0,0,'Données projet'!$E$12+1,1))-AVERAGE(OFFSET($H$3,0,0,'Données projet'!$E$12+1,1))</f>
        <v>292.22737648725354</v>
      </c>
      <c r="CE21" s="59">
        <f t="shared" si="40"/>
        <v>182.84038581199871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511.90566820792992</v>
      </c>
      <c r="S22" s="59">
        <f ca="1">AVERAGE(OFFSET($R$3,0,0,'Données projet'!$E$9+1,1))-AVERAGE(OFFSET($H$3,0,0,'Données projet'!$E$9+1,1))</f>
        <v>261.10917418234862</v>
      </c>
      <c r="T22" s="59">
        <f t="shared" si="34"/>
        <v>327.65691162938418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15.386331465628878</v>
      </c>
      <c r="AK22" s="13">
        <f t="shared" si="35"/>
        <v>5.1582765859259734</v>
      </c>
      <c r="AL22" s="20">
        <f t="shared" si="4"/>
        <v>35.781859023124703</v>
      </c>
      <c r="AM22" s="59">
        <f t="shared" si="5"/>
        <v>329.11519235645801</v>
      </c>
      <c r="AN22" s="59">
        <f ca="1">AVERAGE(OFFSET($AM$3,0,0,'Données projet'!$E$10+1,1))-AVERAGE(OFFSET($H$3,0,0,'Données projet'!$E$10+1,1))</f>
        <v>213.54857791046686</v>
      </c>
      <c r="AO22" s="59">
        <f t="shared" si="36"/>
        <v>138.46877538074244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16.978020927590485</v>
      </c>
      <c r="BF22" s="13">
        <f t="shared" si="37"/>
        <v>5.6270435341054474</v>
      </c>
      <c r="BG22" s="20">
        <f t="shared" si="7"/>
        <v>39.370487270787081</v>
      </c>
      <c r="BH22" s="59">
        <f t="shared" si="8"/>
        <v>332.70382060412038</v>
      </c>
      <c r="BI22" s="59">
        <f ca="1">AVERAGE(OFFSET($BH$3,0,0,'Données projet'!$E$11+1,1))-AVERAGE(OFFSET($H$3,0,0,'Données projet'!$E$11+1,1))</f>
        <v>245.06609107649069</v>
      </c>
      <c r="BJ22" s="59">
        <f t="shared" si="38"/>
        <v>156.24531945456499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2.9235042735042733</v>
      </c>
      <c r="BY22" s="12">
        <f>IF('Données projet'!$A$114&gt;35,BY21+BX22-CG21,IF(A22&lt;'Données projet'!$A$114,$BV$205^A22,IF(A22='Données projet'!$A$114,'Données projet'!$B$114,BY21+BX22-CG21)))</f>
        <v>17.005229294461625</v>
      </c>
      <c r="BZ22" s="13">
        <f>BY22*VLOOKUP('Données projet'!$B$12,Paramètres!$A$1:$I$89,3,0)*VLOOKUP('Données projet'!$B$12,Paramètres!$A$1:$I$89,5,0)</f>
        <v>19.365555120532896</v>
      </c>
      <c r="CA22" s="13">
        <f t="shared" si="39"/>
        <v>6.3207953503116059</v>
      </c>
      <c r="CB22" s="20">
        <f t="shared" si="10"/>
        <v>44.73706040338751</v>
      </c>
      <c r="CC22" s="59">
        <f t="shared" si="11"/>
        <v>338.0703937367208</v>
      </c>
      <c r="CD22" s="59">
        <f ca="1">AVERAGE(OFFSET($CC$3,0,0,'Données projet'!$E$12+1,1))-AVERAGE(OFFSET($H$3,0,0,'Données projet'!$E$12+1,1))</f>
        <v>292.22737648725354</v>
      </c>
      <c r="CE22" s="59">
        <f t="shared" si="40"/>
        <v>182.84038581199871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535.69415235187512</v>
      </c>
      <c r="S23" s="59">
        <f ca="1">AVERAGE(OFFSET($R$3,0,0,'Données projet'!$E$9+1,1))-AVERAGE(OFFSET($H$3,0,0,'Données projet'!$E$9+1,1))</f>
        <v>261.10917418234862</v>
      </c>
      <c r="T23" s="59">
        <f t="shared" si="34"/>
        <v>327.65691162938418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17.860868941434749</v>
      </c>
      <c r="AK23" s="13">
        <f t="shared" si="35"/>
        <v>5.8848200585320249</v>
      </c>
      <c r="AL23" s="20">
        <f t="shared" si="4"/>
        <v>41.357075008275459</v>
      </c>
      <c r="AM23" s="59">
        <f t="shared" si="5"/>
        <v>334.69040834160876</v>
      </c>
      <c r="AN23" s="59">
        <f ca="1">AVERAGE(OFFSET($AM$3,0,0,'Données projet'!$E$10+1,1))-AVERAGE(OFFSET($H$3,0,0,'Données projet'!$E$10+1,1))</f>
        <v>213.54857791046686</v>
      </c>
      <c r="AO23" s="59">
        <f t="shared" si="36"/>
        <v>138.46877538074244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19.70854503882455</v>
      </c>
      <c r="BF23" s="13">
        <f t="shared" si="37"/>
        <v>6.4196128509445325</v>
      </c>
      <c r="BG23" s="20">
        <f t="shared" si="7"/>
        <v>45.506541658014477</v>
      </c>
      <c r="BH23" s="59">
        <f t="shared" si="8"/>
        <v>338.83987499134781</v>
      </c>
      <c r="BI23" s="59">
        <f ca="1">AVERAGE(OFFSET($BH$3,0,0,'Données projet'!$E$11+1,1))-AVERAGE(OFFSET($H$3,0,0,'Données projet'!$E$11+1,1))</f>
        <v>245.06609107649069</v>
      </c>
      <c r="BJ23" s="59">
        <f t="shared" si="38"/>
        <v>156.24531945456499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2.9235042735042733</v>
      </c>
      <c r="BY23" s="12">
        <f>IF('Données projet'!$A$114&gt;35,BY22+BX23-CG22,IF(A23&lt;'Données projet'!$A$114,$BV$205^A23,IF(A23='Données projet'!$A$114,'Données projet'!$B$114,BY22+BX23-CG22)))</f>
        <v>19.740129245617538</v>
      </c>
      <c r="BZ23" s="13">
        <f>BY23*VLOOKUP('Données projet'!$B$12,Paramètres!$A$1:$I$89,3,0)*VLOOKUP('Données projet'!$B$12,Paramètres!$A$1:$I$89,5,0)</f>
        <v>22.480059184909251</v>
      </c>
      <c r="CA23" s="13">
        <f t="shared" si="39"/>
        <v>7.2110796394436498</v>
      </c>
      <c r="CB23" s="20">
        <f t="shared" si="10"/>
        <v>51.712066785747965</v>
      </c>
      <c r="CC23" s="59">
        <f t="shared" si="11"/>
        <v>345.04540011908125</v>
      </c>
      <c r="CD23" s="59">
        <f ca="1">AVERAGE(OFFSET($CC$3,0,0,'Données projet'!$E$12+1,1))-AVERAGE(OFFSET($H$3,0,0,'Données projet'!$E$12+1,1))</f>
        <v>292.22737648725354</v>
      </c>
      <c r="CE23" s="59">
        <f t="shared" si="40"/>
        <v>182.84038581199871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497.46177914245987</v>
      </c>
      <c r="S24" s="59">
        <f ca="1">AVERAGE(OFFSET($R$3,0,0,'Données projet'!$E$9+1,1))-AVERAGE(OFFSET($H$3,0,0,'Données projet'!$E$9+1,1))</f>
        <v>261.10917418234862</v>
      </c>
      <c r="T24" s="59">
        <f t="shared" si="34"/>
        <v>327.65691162938418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20.733378847046019</v>
      </c>
      <c r="AK24" s="13">
        <f t="shared" si="35"/>
        <v>6.713697209604776</v>
      </c>
      <c r="AL24" s="20">
        <f t="shared" si="4"/>
        <v>47.803657465333458</v>
      </c>
      <c r="AM24" s="59">
        <f t="shared" si="5"/>
        <v>341.13699079866677</v>
      </c>
      <c r="AN24" s="59">
        <f ca="1">AVERAGE(OFFSET($AM$3,0,0,'Données projet'!$E$10+1,1))-AVERAGE(OFFSET($H$3,0,0,'Données projet'!$E$10+1,1))</f>
        <v>213.54857791046686</v>
      </c>
      <c r="AO24" s="59">
        <f t="shared" si="36"/>
        <v>138.46877538074244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22.878211141568023</v>
      </c>
      <c r="BF24" s="13">
        <f t="shared" si="37"/>
        <v>7.3238155891686576</v>
      </c>
      <c r="BG24" s="20">
        <f t="shared" si="7"/>
        <v>52.601863222699713</v>
      </c>
      <c r="BH24" s="59">
        <f t="shared" si="8"/>
        <v>345.93519655603302</v>
      </c>
      <c r="BI24" s="59">
        <f ca="1">AVERAGE(OFFSET($BH$3,0,0,'Données projet'!$E$11+1,1))-AVERAGE(OFFSET($H$3,0,0,'Données projet'!$E$11+1,1))</f>
        <v>245.06609107649069</v>
      </c>
      <c r="BJ24" s="59">
        <f t="shared" si="38"/>
        <v>156.24531945456499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2.9235042735042733</v>
      </c>
      <c r="BY24" s="12">
        <f>IF('Données projet'!$A$114&gt;35,BY23+BX24-CG23,IF(A24&lt;'Données projet'!$A$114,$BV$205^A24,IF(A24='Données projet'!$A$114,'Données projet'!$B$114,BY23+BX24-CG23)))</f>
        <v>22.91487494147438</v>
      </c>
      <c r="BZ24" s="13">
        <f>BY24*VLOOKUP('Données projet'!$B$12,Paramètres!$A$1:$I$89,3,0)*VLOOKUP('Données projet'!$B$12,Paramètres!$A$1:$I$89,5,0)</f>
        <v>26.095459583351026</v>
      </c>
      <c r="CA24" s="13">
        <f t="shared" si="39"/>
        <v>8.226760507890079</v>
      </c>
      <c r="CB24" s="20">
        <f t="shared" si="10"/>
        <v>59.777866658911591</v>
      </c>
      <c r="CC24" s="59">
        <f t="shared" si="11"/>
        <v>353.11119999224491</v>
      </c>
      <c r="CD24" s="59">
        <f ca="1">AVERAGE(OFFSET($CC$3,0,0,'Données projet'!$E$12+1,1))-AVERAGE(OFFSET($H$3,0,0,'Données projet'!$E$12+1,1))</f>
        <v>292.22737648725354</v>
      </c>
      <c r="CE24" s="59">
        <f t="shared" si="40"/>
        <v>182.84038581199871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522.07005806649238</v>
      </c>
      <c r="S25" s="59">
        <f ca="1">AVERAGE(OFFSET($R$3,0,0,'Données projet'!$E$9+1,1))-AVERAGE(OFFSET($H$3,0,0,'Données projet'!$E$9+1,1))</f>
        <v>261.10917418234862</v>
      </c>
      <c r="T25" s="59">
        <f t="shared" si="34"/>
        <v>327.65691162938418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24.06786589301316</v>
      </c>
      <c r="AK25" s="13">
        <f t="shared" si="35"/>
        <v>7.6593217420310804</v>
      </c>
      <c r="AL25" s="20">
        <f t="shared" si="4"/>
        <v>55.258185131035383</v>
      </c>
      <c r="AM25" s="59">
        <f t="shared" si="5"/>
        <v>348.59151846436868</v>
      </c>
      <c r="AN25" s="59">
        <f ca="1">AVERAGE(OFFSET($AM$3,0,0,'Données projet'!$E$10+1,1))-AVERAGE(OFFSET($H$3,0,0,'Données projet'!$E$10+1,1))</f>
        <v>213.54857791046686</v>
      </c>
      <c r="AO25" s="59">
        <f t="shared" si="36"/>
        <v>138.46877538074244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26.557645123324868</v>
      </c>
      <c r="BF25" s="13">
        <f t="shared" si="37"/>
        <v>8.3553753208432084</v>
      </c>
      <c r="BG25" s="20">
        <f t="shared" si="7"/>
        <v>60.806843940259398</v>
      </c>
      <c r="BH25" s="59">
        <f t="shared" si="8"/>
        <v>354.14017727359271</v>
      </c>
      <c r="BI25" s="59">
        <f ca="1">AVERAGE(OFFSET($BH$3,0,0,'Données projet'!$E$11+1,1))-AVERAGE(OFFSET($H$3,0,0,'Données projet'!$E$11+1,1))</f>
        <v>245.06609107649069</v>
      </c>
      <c r="BJ25" s="59">
        <f t="shared" si="38"/>
        <v>156.24531945456499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2.9235042735042733</v>
      </c>
      <c r="BY25" s="12">
        <f>IF('Données projet'!$A$114&gt;35,BY24+BX25-CG24,IF(A25&lt;'Données projet'!$A$114,$BV$205^A25,IF(A25='Données projet'!$A$114,'Données projet'!$B$114,BY24+BX25-CG24)))</f>
        <v>26.600205452048144</v>
      </c>
      <c r="BZ25" s="13">
        <f>BY25*VLOOKUP('Données projet'!$B$12,Paramètres!$A$1:$I$89,3,0)*VLOOKUP('Données projet'!$B$12,Paramètres!$A$1:$I$89,5,0)</f>
        <v>30.292313968792428</v>
      </c>
      <c r="CA25" s="13">
        <f t="shared" si="39"/>
        <v>9.3855000690855572</v>
      </c>
      <c r="CB25" s="20">
        <f t="shared" si="10"/>
        <v>69.105526115970832</v>
      </c>
      <c r="CC25" s="59">
        <f t="shared" si="11"/>
        <v>362.43885944930412</v>
      </c>
      <c r="CD25" s="59">
        <f ca="1">AVERAGE(OFFSET($CC$3,0,0,'Données projet'!$E$12+1,1))-AVERAGE(OFFSET($H$3,0,0,'Données projet'!$E$12+1,1))</f>
        <v>292.22737648725354</v>
      </c>
      <c r="CE25" s="59">
        <f t="shared" si="40"/>
        <v>182.84038581199871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546.6177568727893</v>
      </c>
      <c r="S26" s="59">
        <f ca="1">AVERAGE(OFFSET($R$3,0,0,'Données projet'!$E$9+1,1))-AVERAGE(OFFSET($H$3,0,0,'Données projet'!$E$9+1,1))</f>
        <v>261.10917418234862</v>
      </c>
      <c r="T26" s="59">
        <f t="shared" si="34"/>
        <v>327.65691162938418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27.938628475242293</v>
      </c>
      <c r="AK26" s="13">
        <f t="shared" si="35"/>
        <v>8.7381375293515138</v>
      </c>
      <c r="AL26" s="20">
        <f t="shared" si="4"/>
        <v>63.878700791334211</v>
      </c>
      <c r="AM26" s="59">
        <f t="shared" si="5"/>
        <v>357.21203412466753</v>
      </c>
      <c r="AN26" s="59">
        <f ca="1">AVERAGE(OFFSET($AM$3,0,0,'Données projet'!$E$10+1,1))-AVERAGE(OFFSET($H$3,0,0,'Données projet'!$E$10+1,1))</f>
        <v>213.54857791046686</v>
      </c>
      <c r="AO26" s="59">
        <f t="shared" si="36"/>
        <v>138.46877538074244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30.828831420957016</v>
      </c>
      <c r="BF26" s="13">
        <f t="shared" si="37"/>
        <v>9.5322302838158048</v>
      </c>
      <c r="BG26" s="20">
        <f t="shared" si="7"/>
        <v>70.295515802479329</v>
      </c>
      <c r="BH26" s="59">
        <f t="shared" si="8"/>
        <v>363.62884913581263</v>
      </c>
      <c r="BI26" s="59">
        <f ca="1">AVERAGE(OFFSET($BH$3,0,0,'Données projet'!$E$11+1,1))-AVERAGE(OFFSET($H$3,0,0,'Données projet'!$E$11+1,1))</f>
        <v>245.06609107649069</v>
      </c>
      <c r="BJ26" s="59">
        <f t="shared" si="38"/>
        <v>156.24531945456499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2.9235042735042733</v>
      </c>
      <c r="BY26" s="12">
        <f>IF('Données projet'!$A$114&gt;35,BY25+BX26-CG25,IF(A26&lt;'Données projet'!$A$114,$BV$205^A26,IF(A26='Données projet'!$A$114,'Données projet'!$B$114,BY25+BX26-CG25)))</f>
        <v>30.878236599516239</v>
      </c>
      <c r="BZ26" s="13">
        <f>BY26*VLOOKUP('Données projet'!$B$12,Paramètres!$A$1:$I$89,3,0)*VLOOKUP('Données projet'!$B$12,Paramètres!$A$1:$I$89,5,0)</f>
        <v>35.164135839529095</v>
      </c>
      <c r="CA26" s="13">
        <f t="shared" si="39"/>
        <v>10.707448145879827</v>
      </c>
      <c r="CB26" s="20">
        <f t="shared" si="10"/>
        <v>79.893008774587202</v>
      </c>
      <c r="CC26" s="59">
        <f t="shared" si="11"/>
        <v>373.22634210792052</v>
      </c>
      <c r="CD26" s="59">
        <f ca="1">AVERAGE(OFFSET($CC$3,0,0,'Données projet'!$E$12+1,1))-AVERAGE(OFFSET($H$3,0,0,'Données projet'!$E$12+1,1))</f>
        <v>292.22737648725354</v>
      </c>
      <c r="CE26" s="59">
        <f t="shared" si="40"/>
        <v>182.84038581199871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571.11157109576641</v>
      </c>
      <c r="S27" s="59">
        <f ca="1">AVERAGE(OFFSET($R$3,0,0,'Données projet'!$E$9+1,1))-AVERAGE(OFFSET($H$3,0,0,'Données projet'!$E$9+1,1))</f>
        <v>261.10917418234862</v>
      </c>
      <c r="T27" s="59">
        <f t="shared" si="34"/>
        <v>327.65691162938418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32.431914177493233</v>
      </c>
      <c r="AK27" s="13">
        <f t="shared" si="35"/>
        <v>9.9689045653817558</v>
      </c>
      <c r="AL27" s="20">
        <f t="shared" si="4"/>
        <v>73.848092643840616</v>
      </c>
      <c r="AM27" s="59">
        <f t="shared" si="5"/>
        <v>367.18142597717394</v>
      </c>
      <c r="AN27" s="59">
        <f ca="1">AVERAGE(OFFSET($AM$3,0,0,'Données projet'!$E$10+1,1))-AVERAGE(OFFSET($H$3,0,0,'Données projet'!$E$10+1,1))</f>
        <v>213.54857791046686</v>
      </c>
      <c r="AO27" s="59">
        <f t="shared" si="36"/>
        <v>138.46877538074244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35.786939782061502</v>
      </c>
      <c r="BF27" s="13">
        <f t="shared" si="37"/>
        <v>10.874845317484239</v>
      </c>
      <c r="BG27" s="20">
        <f t="shared" si="7"/>
        <v>81.269275715042156</v>
      </c>
      <c r="BH27" s="59">
        <f t="shared" si="8"/>
        <v>374.60260904837548</v>
      </c>
      <c r="BI27" s="59">
        <f ca="1">AVERAGE(OFFSET($BH$3,0,0,'Données projet'!$E$11+1,1))-AVERAGE(OFFSET($H$3,0,0,'Données projet'!$E$11+1,1))</f>
        <v>245.06609107649069</v>
      </c>
      <c r="BJ27" s="59">
        <f t="shared" si="38"/>
        <v>156.24531945456499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2.9235042735042733</v>
      </c>
      <c r="BY27" s="12">
        <f>IF('Données projet'!$A$114&gt;35,BY26+BX27-CG26,IF(A27&lt;'Données projet'!$A$114,$BV$205^A27,IF(A27='Données projet'!$A$114,'Données projet'!$B$114,BY26+BX27-CG26)))</f>
        <v>35.844290647096855</v>
      </c>
      <c r="BZ27" s="13">
        <f>BY27*VLOOKUP('Données projet'!$B$12,Paramètres!$A$1:$I$89,3,0)*VLOOKUP('Données projet'!$B$12,Paramètres!$A$1:$I$89,5,0)</f>
        <v>40.819478188913898</v>
      </c>
      <c r="CA27" s="13">
        <f t="shared" si="39"/>
        <v>12.215592664512734</v>
      </c>
      <c r="CB27" s="20">
        <f t="shared" si="10"/>
        <v>92.369415069718045</v>
      </c>
      <c r="CC27" s="59">
        <f t="shared" si="11"/>
        <v>385.70274840305137</v>
      </c>
      <c r="CD27" s="59">
        <f ca="1">AVERAGE(OFFSET($CC$3,0,0,'Données projet'!$E$12+1,1))-AVERAGE(OFFSET($H$3,0,0,'Données projet'!$E$12+1,1))</f>
        <v>292.22737648725354</v>
      </c>
      <c r="CE27" s="59">
        <f t="shared" si="40"/>
        <v>182.84038581199871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595.5569181428649</v>
      </c>
      <c r="S28" s="59">
        <f ca="1">AVERAGE(OFFSET($R$3,0,0,'Données projet'!$E$9+1,1))-AVERAGE(OFFSET($H$3,0,0,'Données projet'!$E$9+1,1))</f>
        <v>261.10917418234862</v>
      </c>
      <c r="T28" s="59">
        <f t="shared" si="34"/>
        <v>327.65691162938418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37.647841523371881</v>
      </c>
      <c r="AK28" s="13">
        <f t="shared" si="35"/>
        <v>11.373025189850091</v>
      </c>
      <c r="AL28" s="20">
        <f t="shared" si="4"/>
        <v>85.37800952552827</v>
      </c>
      <c r="AM28" s="59">
        <f t="shared" si="5"/>
        <v>378.7113428588616</v>
      </c>
      <c r="AN28" s="59">
        <f ca="1">AVERAGE(OFFSET($AM$3,0,0,'Données projet'!$E$10+1,1))-AVERAGE(OFFSET($H$3,0,0,'Données projet'!$E$10+1,1))</f>
        <v>213.54857791046686</v>
      </c>
      <c r="AO28" s="59">
        <f t="shared" si="36"/>
        <v>138.46877538074244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41.542445818893114</v>
      </c>
      <c r="BF28" s="13">
        <f t="shared" si="37"/>
        <v>12.40656773473037</v>
      </c>
      <c r="BG28" s="20">
        <f t="shared" si="7"/>
        <v>93.961198605894239</v>
      </c>
      <c r="BH28" s="59">
        <f t="shared" si="8"/>
        <v>387.29453193922757</v>
      </c>
      <c r="BI28" s="59">
        <f ca="1">AVERAGE(OFFSET($BH$3,0,0,'Données projet'!$E$11+1,1))-AVERAGE(OFFSET($H$3,0,0,'Données projet'!$E$11+1,1))</f>
        <v>245.06609107649069</v>
      </c>
      <c r="BJ28" s="59">
        <f t="shared" si="38"/>
        <v>156.24531945456499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2.9235042735042733</v>
      </c>
      <c r="BY28" s="12">
        <f>IF('Données projet'!$A$114&gt;35,BY27+BX28-CG27,IF(A28&lt;'Données projet'!$A$114,$BV$205^A28,IF(A28='Données projet'!$A$114,'Données projet'!$B$114,BY27+BX28-CG27)))</f>
        <v>41.609020251295185</v>
      </c>
      <c r="BZ28" s="13">
        <f>BY28*VLOOKUP('Données projet'!$B$12,Paramètres!$A$1:$I$89,3,0)*VLOOKUP('Données projet'!$B$12,Paramètres!$A$1:$I$89,5,0)</f>
        <v>47.384352262174957</v>
      </c>
      <c r="CA28" s="13">
        <f t="shared" si="39"/>
        <v>13.936159401595312</v>
      </c>
      <c r="CB28" s="20">
        <f t="shared" si="10"/>
        <v>106.79989114773321</v>
      </c>
      <c r="CC28" s="59">
        <f t="shared" si="11"/>
        <v>400.13322448106652</v>
      </c>
      <c r="CD28" s="59">
        <f ca="1">AVERAGE(OFFSET($CC$3,0,0,'Données projet'!$E$12+1,1))-AVERAGE(OFFSET($H$3,0,0,'Données projet'!$E$12+1,1))</f>
        <v>292.22737648725354</v>
      </c>
      <c r="CE28" s="59">
        <f t="shared" si="40"/>
        <v>182.84038581199871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619.95826719198703</v>
      </c>
      <c r="S29" s="59">
        <f ca="1">AVERAGE(OFFSET($R$3,0,0,'Données projet'!$E$9+1,1))-AVERAGE(OFFSET($H$3,0,0,'Données projet'!$E$9+1,1))</f>
        <v>261.10917418234862</v>
      </c>
      <c r="T29" s="59">
        <f t="shared" si="34"/>
        <v>327.65691162938418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43.702630797923383</v>
      </c>
      <c r="AK29" s="13">
        <f t="shared" si="35"/>
        <v>12.974916262929579</v>
      </c>
      <c r="AL29" s="20">
        <f t="shared" si="4"/>
        <v>98.71339446431891</v>
      </c>
      <c r="AM29" s="59">
        <f t="shared" si="5"/>
        <v>392.04672779765224</v>
      </c>
      <c r="AN29" s="59">
        <f ca="1">AVERAGE(OFFSET($AM$3,0,0,'Données projet'!$E$10+1,1))-AVERAGE(OFFSET($H$3,0,0,'Données projet'!$E$10+1,1))</f>
        <v>213.54857791046686</v>
      </c>
      <c r="AO29" s="59">
        <f t="shared" si="36"/>
        <v>138.46877538074244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48.223592604605116</v>
      </c>
      <c r="BF29" s="13">
        <f t="shared" si="37"/>
        <v>14.154033318430759</v>
      </c>
      <c r="BG29" s="20">
        <f t="shared" si="7"/>
        <v>108.64103181595415</v>
      </c>
      <c r="BH29" s="59">
        <f t="shared" si="8"/>
        <v>401.97436514928745</v>
      </c>
      <c r="BI29" s="59">
        <f ca="1">AVERAGE(OFFSET($BH$3,0,0,'Données projet'!$E$11+1,1))-AVERAGE(OFFSET($H$3,0,0,'Données projet'!$E$11+1,1))</f>
        <v>245.06609107649069</v>
      </c>
      <c r="BJ29" s="59">
        <f t="shared" si="38"/>
        <v>156.24531945456499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2.9235042735042733</v>
      </c>
      <c r="BY29" s="12">
        <f>IF('Données projet'!$A$114&gt;35,BY28+BX29-CG28,IF(A29&lt;'Données projet'!$A$114,$BV$205^A29,IF(A29='Données projet'!$A$114,'Données projet'!$B$114,BY28+BX29-CG28)))</f>
        <v>48.30087400300993</v>
      </c>
      <c r="BZ29" s="13">
        <f>BY29*VLOOKUP('Données projet'!$B$12,Paramètres!$A$1:$I$89,3,0)*VLOOKUP('Données projet'!$B$12,Paramètres!$A$1:$I$89,5,0)</f>
        <v>55.005035314627712</v>
      </c>
      <c r="CA29" s="13">
        <f t="shared" si="39"/>
        <v>15.899068035469764</v>
      </c>
      <c r="CB29" s="20">
        <f t="shared" si="10"/>
        <v>123.4913133347531</v>
      </c>
      <c r="CC29" s="59">
        <f t="shared" si="11"/>
        <v>416.82464666808642</v>
      </c>
      <c r="CD29" s="59">
        <f ca="1">AVERAGE(OFFSET($CC$3,0,0,'Données projet'!$E$12+1,1))-AVERAGE(OFFSET($H$3,0,0,'Données projet'!$E$12+1,1))</f>
        <v>292.22737648725354</v>
      </c>
      <c r="CE29" s="59">
        <f t="shared" si="40"/>
        <v>182.84038581199871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19.393589743589743</v>
      </c>
      <c r="N30" s="13">
        <f>IF('Données projet'!$A$36&gt;35,N29+M30-V29,IF(A30&lt;'Données projet'!$A$36,$K$205^A30,IF(A30='Données projet'!$A$36,'Données projet'!$B$36,N29+M30-V29)))</f>
        <v>221.82435897435903</v>
      </c>
      <c r="O30" s="13">
        <f>N30*VLOOKUP('Données projet'!$B$9,Paramètres!$A$1:$I$89,3,0)*VLOOKUP('Données projet'!$B$9,Paramètres!$A$1:$I$89,5,0)</f>
        <v>132.6509666666667</v>
      </c>
      <c r="P30" s="13">
        <f t="shared" si="33"/>
        <v>34.608198355283058</v>
      </c>
      <c r="Q30" s="20">
        <f t="shared" si="2"/>
        <v>291.30971241322919</v>
      </c>
      <c r="R30" s="59">
        <f t="shared" si="0"/>
        <v>584.64304574656251</v>
      </c>
      <c r="S30" s="59">
        <f ca="1">AVERAGE(OFFSET($R$3,0,0,'Données projet'!$E$9+1,1))-AVERAGE(OFFSET($H$3,0,0,'Données projet'!$E$9+1,1))</f>
        <v>261.10917418234862</v>
      </c>
      <c r="T30" s="59">
        <f t="shared" si="34"/>
        <v>327.65691162938418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50.731193645561802</v>
      </c>
      <c r="AK30" s="13">
        <f t="shared" si="35"/>
        <v>14.802433760568636</v>
      </c>
      <c r="AL30" s="20">
        <f t="shared" si="4"/>
        <v>114.13773439901051</v>
      </c>
      <c r="AM30" s="59">
        <f t="shared" si="5"/>
        <v>407.47106773234384</v>
      </c>
      <c r="AN30" s="59">
        <f ca="1">AVERAGE(OFFSET($AM$3,0,0,'Données projet'!$E$10+1,1))-AVERAGE(OFFSET($H$3,0,0,'Données projet'!$E$10+1,1))</f>
        <v>213.54857791046686</v>
      </c>
      <c r="AO30" s="59">
        <f t="shared" si="36"/>
        <v>138.46877538074244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55.979248160619932</v>
      </c>
      <c r="BF30" s="13">
        <f t="shared" si="37"/>
        <v>16.147629502592803</v>
      </c>
      <c r="BG30" s="20">
        <f t="shared" si="7"/>
        <v>125.6209785967622</v>
      </c>
      <c r="BH30" s="59">
        <f t="shared" si="8"/>
        <v>418.95431193009551</v>
      </c>
      <c r="BI30" s="59">
        <f ca="1">AVERAGE(OFFSET($BH$3,0,0,'Données projet'!$E$11+1,1))-AVERAGE(OFFSET($H$3,0,0,'Données projet'!$E$11+1,1))</f>
        <v>245.06609107649069</v>
      </c>
      <c r="BJ30" s="59">
        <f t="shared" si="38"/>
        <v>156.24531945456499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2.9235042735042733</v>
      </c>
      <c r="BY30" s="12">
        <f>IF('Données projet'!$A$114&gt;35,BY29+BX30-CG29,IF(A30&lt;'Données projet'!$A$114,$BV$205^A30,IF(A30='Données projet'!$A$114,'Données projet'!$B$114,BY29+BX30-CG29)))</f>
        <v>56.068958494210662</v>
      </c>
      <c r="BZ30" s="13">
        <f>BY30*VLOOKUP('Données projet'!$B$12,Paramètres!$A$1:$I$89,3,0)*VLOOKUP('Données projet'!$B$12,Paramètres!$A$1:$I$89,5,0)</f>
        <v>63.851329933207111</v>
      </c>
      <c r="CA30" s="13">
        <f t="shared" si="39"/>
        <v>18.138452432422657</v>
      </c>
      <c r="CB30" s="20">
        <f t="shared" si="10"/>
        <v>142.79887095347183</v>
      </c>
      <c r="CC30" s="59">
        <f t="shared" si="11"/>
        <v>436.13220428680518</v>
      </c>
      <c r="CD30" s="59">
        <f ca="1">AVERAGE(OFFSET($CC$3,0,0,'Données projet'!$E$12+1,1))-AVERAGE(OFFSET($H$3,0,0,'Données projet'!$E$12+1,1))</f>
        <v>292.22737648725354</v>
      </c>
      <c r="CE30" s="59">
        <f t="shared" si="40"/>
        <v>182.84038581199871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19.393589743589743</v>
      </c>
      <c r="N31" s="13">
        <f>IF('Données projet'!$A$36&gt;35,N30+M31-V30,IF(A31&lt;'Données projet'!$A$36,$K$205^A31,IF(A31='Données projet'!$A$36,'Données projet'!$B$36,N30+M31-V30)))</f>
        <v>241.21794871794879</v>
      </c>
      <c r="O31" s="13">
        <f>N31*VLOOKUP('Données projet'!$B$9,Paramètres!$A$1:$I$89,3,0)*VLOOKUP('Données projet'!$B$9,Paramètres!$A$1:$I$89,5,0)</f>
        <v>144.24833333333339</v>
      </c>
      <c r="P31" s="13">
        <f t="shared" si="33"/>
        <v>37.268539287745227</v>
      </c>
      <c r="Q31" s="20">
        <f t="shared" si="2"/>
        <v>316.14188648171188</v>
      </c>
      <c r="R31" s="59">
        <f t="shared" si="0"/>
        <v>609.47521981504519</v>
      </c>
      <c r="S31" s="59">
        <f ca="1">AVERAGE(OFFSET($R$3,0,0,'Données projet'!$E$9+1,1))-AVERAGE(OFFSET($H$3,0,0,'Données projet'!$E$9+1,1))</f>
        <v>261.10917418234862</v>
      </c>
      <c r="T31" s="59">
        <f t="shared" si="34"/>
        <v>327.65691162938418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58.89013914525674</v>
      </c>
      <c r="AK31" s="13">
        <f t="shared" si="35"/>
        <v>16.887357174091651</v>
      </c>
      <c r="AL31" s="20">
        <f t="shared" si="4"/>
        <v>131.9791394228651</v>
      </c>
      <c r="AM31" s="59">
        <f t="shared" si="5"/>
        <v>425.31247275619842</v>
      </c>
      <c r="AN31" s="59">
        <f ca="1">AVERAGE(OFFSET($AM$3,0,0,'Données projet'!$E$10+1,1))-AVERAGE(OFFSET($H$3,0,0,'Données projet'!$E$10+1,1))</f>
        <v>213.54857791046686</v>
      </c>
      <c r="AO31" s="59">
        <f t="shared" si="36"/>
        <v>138.46877538074244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64.982222505110897</v>
      </c>
      <c r="BF31" s="13">
        <f t="shared" si="37"/>
        <v>18.422023792573217</v>
      </c>
      <c r="BG31" s="20">
        <f t="shared" si="7"/>
        <v>145.26239563513315</v>
      </c>
      <c r="BH31" s="59">
        <f t="shared" si="8"/>
        <v>438.59572896846646</v>
      </c>
      <c r="BI31" s="59">
        <f ca="1">AVERAGE(OFFSET($BH$3,0,0,'Données projet'!$E$11+1,1))-AVERAGE(OFFSET($H$3,0,0,'Données projet'!$E$11+1,1))</f>
        <v>245.06609107649069</v>
      </c>
      <c r="BJ31" s="59">
        <f t="shared" si="38"/>
        <v>156.24531945456499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2.9235042735042733</v>
      </c>
      <c r="BY31" s="12">
        <f>IF('Données projet'!$A$114&gt;35,BY30+BX31-CG30,IF(A31&lt;'Données projet'!$A$114,$BV$205^A31,IF(A31='Données projet'!$A$114,'Données projet'!$B$114,BY30+BX31-CG30)))</f>
        <v>65.086360682202411</v>
      </c>
      <c r="BZ31" s="13">
        <f>BY31*VLOOKUP('Données projet'!$B$12,Paramètres!$A$1:$I$89,3,0)*VLOOKUP('Données projet'!$B$12,Paramètres!$A$1:$I$89,5,0)</f>
        <v>74.120347544892113</v>
      </c>
      <c r="CA31" s="13">
        <f t="shared" si="39"/>
        <v>20.693254215232905</v>
      </c>
      <c r="CB31" s="20">
        <f t="shared" si="10"/>
        <v>165.1336897322177</v>
      </c>
      <c r="CC31" s="59">
        <f t="shared" si="11"/>
        <v>458.46702306555102</v>
      </c>
      <c r="CD31" s="59">
        <f ca="1">AVERAGE(OFFSET($CC$3,0,0,'Données projet'!$E$12+1,1))-AVERAGE(OFFSET($H$3,0,0,'Données projet'!$E$12+1,1))</f>
        <v>292.22737648725354</v>
      </c>
      <c r="CE31" s="59">
        <f t="shared" si="40"/>
        <v>182.84038581199871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19.393589743589743</v>
      </c>
      <c r="N32" s="13">
        <f>IF('Données projet'!$A$36&gt;35,N31+M32-V31,IF(A32&lt;'Données projet'!$A$36,$K$205^A32,IF(A32='Données projet'!$A$36,'Données projet'!$B$36,N31+M32-V31)))</f>
        <v>260.61153846153854</v>
      </c>
      <c r="O32" s="13">
        <f>N32*VLOOKUP('Données projet'!$B$9,Paramètres!$A$1:$I$89,3,0)*VLOOKUP('Données projet'!$B$9,Paramètres!$A$1:$I$89,5,0)</f>
        <v>155.84570000000005</v>
      </c>
      <c r="P32" s="13">
        <f t="shared" si="33"/>
        <v>39.904071626695313</v>
      </c>
      <c r="Q32" s="20">
        <f t="shared" si="2"/>
        <v>340.93085224982775</v>
      </c>
      <c r="R32" s="59">
        <f t="shared" si="0"/>
        <v>634.26418558316107</v>
      </c>
      <c r="S32" s="59">
        <f ca="1">AVERAGE(OFFSET($R$3,0,0,'Données projet'!$E$9+1,1))-AVERAGE(OFFSET($H$3,0,0,'Données projet'!$E$9+1,1))</f>
        <v>261.10917418234862</v>
      </c>
      <c r="T32" s="59">
        <f t="shared" si="34"/>
        <v>327.65691162938418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68.36126334376327</v>
      </c>
      <c r="AK32" s="13">
        <f t="shared" si="35"/>
        <v>19.265942137503561</v>
      </c>
      <c r="AL32" s="20">
        <f t="shared" si="4"/>
        <v>152.61738287987308</v>
      </c>
      <c r="AM32" s="59">
        <f t="shared" si="5"/>
        <v>445.95071621320642</v>
      </c>
      <c r="AN32" s="59">
        <f ca="1">AVERAGE(OFFSET($AM$3,0,0,'Données projet'!$E$10+1,1))-AVERAGE(OFFSET($H$3,0,0,'Données projet'!$E$10+1,1))</f>
        <v>213.54857791046686</v>
      </c>
      <c r="AO32" s="59">
        <f t="shared" si="36"/>
        <v>138.46877538074244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75.433118172428436</v>
      </c>
      <c r="BF32" s="13">
        <f t="shared" si="37"/>
        <v>21.016766613306388</v>
      </c>
      <c r="BG32" s="20">
        <f t="shared" si="7"/>
        <v>167.98354933515483</v>
      </c>
      <c r="BH32" s="59">
        <f t="shared" si="8"/>
        <v>461.31688266848812</v>
      </c>
      <c r="BI32" s="59">
        <f ca="1">AVERAGE(OFFSET($BH$3,0,0,'Données projet'!$E$11+1,1))-AVERAGE(OFFSET($H$3,0,0,'Données projet'!$E$11+1,1))</f>
        <v>245.06609107649069</v>
      </c>
      <c r="BJ32" s="59">
        <f t="shared" si="38"/>
        <v>156.24531945456499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2.9235042735042733</v>
      </c>
      <c r="BY32" s="12">
        <f>IF('Données projet'!$A$114&gt;35,BY31+BX32-CG31,IF(A32&lt;'Données projet'!$A$114,$BV$205^A32,IF(A32='Données projet'!$A$114,'Données projet'!$B$114,BY31+BX32-CG31)))</f>
        <v>75.55400457975604</v>
      </c>
      <c r="BZ32" s="13">
        <f>BY32*VLOOKUP('Données projet'!$B$12,Paramètres!$A$1:$I$89,3,0)*VLOOKUP('Données projet'!$B$12,Paramètres!$A$1:$I$89,5,0)</f>
        <v>86.040900415426179</v>
      </c>
      <c r="CA32" s="13">
        <f t="shared" si="39"/>
        <v>23.607899935874524</v>
      </c>
      <c r="CB32" s="20">
        <f t="shared" si="10"/>
        <v>190.97166061184873</v>
      </c>
      <c r="CC32" s="59">
        <f t="shared" si="11"/>
        <v>484.30499394518205</v>
      </c>
      <c r="CD32" s="59">
        <f ca="1">AVERAGE(OFFSET($CC$3,0,0,'Données projet'!$E$12+1,1))-AVERAGE(OFFSET($H$3,0,0,'Données projet'!$E$12+1,1))</f>
        <v>292.22737648725354</v>
      </c>
      <c r="CE32" s="59">
        <f t="shared" si="40"/>
        <v>182.84038581199871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19.393589743589743</v>
      </c>
      <c r="N33" s="13">
        <f>IF('Données projet'!$A$36&gt;35,N32+M33-V32,IF(A33&lt;'Données projet'!$A$36,$K$205^A33,IF(A33='Données projet'!$A$36,'Données projet'!$B$36,N32+M33-V32)))</f>
        <v>280.0051282051283</v>
      </c>
      <c r="O33" s="13">
        <f>N33*VLOOKUP('Données projet'!$B$9,Paramètres!$A$1:$I$89,3,0)*VLOOKUP('Données projet'!$B$9,Paramètres!$A$1:$I$89,5,0)</f>
        <v>167.44306666666677</v>
      </c>
      <c r="P33" s="13">
        <f t="shared" si="33"/>
        <v>42.516851449807113</v>
      </c>
      <c r="Q33" s="20">
        <f t="shared" si="2"/>
        <v>365.68019071952534</v>
      </c>
      <c r="R33" s="59">
        <f t="shared" si="0"/>
        <v>659.01352405285866</v>
      </c>
      <c r="S33" s="59">
        <f ca="1">AVERAGE(OFFSET($R$3,0,0,'Données projet'!$E$9+1,1))-AVERAGE(OFFSET($H$3,0,0,'Données projet'!$E$9+1,1))</f>
        <v>261.10917418234862</v>
      </c>
      <c r="T33" s="59">
        <f t="shared" si="34"/>
        <v>327.65691162938418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79.355599999999995</v>
      </c>
      <c r="AK33" s="13">
        <f t="shared" si="35"/>
        <v>21.979550892373382</v>
      </c>
      <c r="AL33" s="20">
        <f t="shared" si="4"/>
        <v>176.49205447088363</v>
      </c>
      <c r="AM33" s="59">
        <f t="shared" si="5"/>
        <v>469.82538780421692</v>
      </c>
      <c r="AN33" s="59">
        <f ca="1">AVERAGE(OFFSET($AM$3,0,0,'Données projet'!$E$10+1,1))-AVERAGE(OFFSET($H$3,0,0,'Données projet'!$E$10+1,1))</f>
        <v>213.54857791046686</v>
      </c>
      <c r="AO33" s="59">
        <f t="shared" si="36"/>
        <v>138.46877538074244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87.564800000000005</v>
      </c>
      <c r="BF33" s="13">
        <f t="shared" si="37"/>
        <v>23.976979068730795</v>
      </c>
      <c r="BG33" s="20">
        <f t="shared" si="7"/>
        <v>194.26859854470615</v>
      </c>
      <c r="BH33" s="59">
        <f t="shared" si="8"/>
        <v>487.60193187803947</v>
      </c>
      <c r="BI33" s="59">
        <f ca="1">AVERAGE(OFFSET($BH$3,0,0,'Données projet'!$E$11+1,1))-AVERAGE(OFFSET($H$3,0,0,'Données projet'!$E$11+1,1))</f>
        <v>245.06609107649069</v>
      </c>
      <c r="BJ33" s="59">
        <f t="shared" si="38"/>
        <v>156.24531945456499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87.705128205128204</v>
      </c>
      <c r="BW33" s="12">
        <f>VLOOKUP(A33,'Données projet'!$A$113:$I$133,9,0)</f>
        <v>2.9235042735042733</v>
      </c>
      <c r="BX33" s="12">
        <f t="array" ref="BX33">INDEX(BW:BW,MIN(IF(ISNUMBER(BW33:BW229),ROW(BW33:BW229),"")))</f>
        <v>2.9235042735042733</v>
      </c>
      <c r="BY33" s="12">
        <f>IF('Données projet'!$A$114&gt;35,BY32+BX33-CG32,IF(A33&lt;'Données projet'!$A$114,$BV$205^A33,IF(A33='Données projet'!$A$114,'Données projet'!$B$114,BY32+BX33-CG32)))</f>
        <v>87.705128205128204</v>
      </c>
      <c r="BZ33" s="13">
        <f>BY33*VLOOKUP('Données projet'!$B$12,Paramètres!$A$1:$I$89,3,0)*VLOOKUP('Données projet'!$B$12,Paramètres!$A$1:$I$89,5,0)</f>
        <v>99.878600000000006</v>
      </c>
      <c r="CA33" s="13">
        <f t="shared" si="39"/>
        <v>26.933073628022914</v>
      </c>
      <c r="CB33" s="20">
        <f t="shared" si="10"/>
        <v>220.8636649021399</v>
      </c>
      <c r="CC33" s="59">
        <f t="shared" si="11"/>
        <v>514.19699823547319</v>
      </c>
      <c r="CD33" s="59">
        <f ca="1">AVERAGE(OFFSET($CC$3,0,0,'Données projet'!$E$12+1,1))-AVERAGE(OFFSET($H$3,0,0,'Données projet'!$E$12+1,1))</f>
        <v>292.22737648725354</v>
      </c>
      <c r="CE33" s="59">
        <f t="shared" si="40"/>
        <v>182.84038581199871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19.393589743589743</v>
      </c>
      <c r="N34" s="13">
        <f>IF('Données projet'!$A$36&gt;35,N33+M34-V33,IF(A34&lt;'Données projet'!$A$36,$K$205^A34,IF(A34='Données projet'!$A$36,'Données projet'!$B$36,N33+M34-V33)))</f>
        <v>299.39871794871806</v>
      </c>
      <c r="O34" s="13">
        <f>N34*VLOOKUP('Données projet'!$B$9,Paramètres!$A$1:$I$89,3,0)*VLOOKUP('Données projet'!$B$9,Paramètres!$A$1:$I$89,5,0)</f>
        <v>179.04043333333343</v>
      </c>
      <c r="P34" s="13">
        <f t="shared" si="33"/>
        <v>45.108633894312518</v>
      </c>
      <c r="Q34" s="20">
        <f t="shared" si="2"/>
        <v>390.39295875481668</v>
      </c>
      <c r="R34" s="59">
        <f t="shared" si="0"/>
        <v>683.72629208814999</v>
      </c>
      <c r="S34" s="59">
        <f ca="1">AVERAGE(OFFSET($R$3,0,0,'Données projet'!$E$9+1,1))-AVERAGE(OFFSET($H$3,0,0,'Données projet'!$E$9+1,1))</f>
        <v>261.10917418234862</v>
      </c>
      <c r="T34" s="59">
        <f t="shared" si="34"/>
        <v>327.65691162938418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84.184514285714286</v>
      </c>
      <c r="AK34" s="13">
        <f t="shared" si="35"/>
        <v>23.157263963315572</v>
      </c>
      <c r="AL34" s="20">
        <f t="shared" si="4"/>
        <v>186.95359711706033</v>
      </c>
      <c r="AM34" s="59">
        <f t="shared" si="5"/>
        <v>480.28693045039364</v>
      </c>
      <c r="AN34" s="59">
        <f ca="1">AVERAGE(OFFSET($AM$3,0,0,'Données projet'!$E$10+1,1))-AVERAGE(OFFSET($H$3,0,0,'Données projet'!$E$10+1,1))</f>
        <v>213.54857791046686</v>
      </c>
      <c r="AO34" s="59">
        <f t="shared" si="36"/>
        <v>138.46877538074244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92.893257142857138</v>
      </c>
      <c r="BF34" s="13">
        <f t="shared" si="37"/>
        <v>25.261718770157074</v>
      </c>
      <c r="BG34" s="20">
        <f t="shared" si="7"/>
        <v>205.78658304849975</v>
      </c>
      <c r="BH34" s="59">
        <f t="shared" si="8"/>
        <v>499.11991638183304</v>
      </c>
      <c r="BI34" s="59">
        <f ca="1">AVERAGE(OFFSET($BH$3,0,0,'Données projet'!$E$11+1,1))-AVERAGE(OFFSET($H$3,0,0,'Données projet'!$E$11+1,1))</f>
        <v>245.06609107649069</v>
      </c>
      <c r="BJ34" s="59">
        <f t="shared" si="38"/>
        <v>156.24531945456499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5.3369963369963358</v>
      </c>
      <c r="BY34" s="12">
        <f>IF('Données projet'!$A$114&gt;35,BY33+BX34-CG33,IF(A34&lt;'Données projet'!$A$114,$BV$205^A34,IF(A34='Données projet'!$A$114,'Données projet'!$B$114,BY33+BX34-CG33)))</f>
        <v>93.04212454212454</v>
      </c>
      <c r="BZ34" s="13">
        <f>BY34*VLOOKUP('Données projet'!$B$12,Paramètres!$A$1:$I$89,3,0)*VLOOKUP('Données projet'!$B$12,Paramètres!$A$1:$I$89,5,0)</f>
        <v>105.95637142857143</v>
      </c>
      <c r="CA34" s="13">
        <f t="shared" si="39"/>
        <v>28.376207430332656</v>
      </c>
      <c r="CB34" s="20">
        <f t="shared" si="10"/>
        <v>233.96257484592459</v>
      </c>
      <c r="CC34" s="59">
        <f t="shared" si="11"/>
        <v>527.29590817925794</v>
      </c>
      <c r="CD34" s="59">
        <f ca="1">AVERAGE(OFFSET($CC$3,0,0,'Données projet'!$E$12+1,1))-AVERAGE(OFFSET($H$3,0,0,'Données projet'!$E$12+1,1))</f>
        <v>292.22737648725354</v>
      </c>
      <c r="CE34" s="59">
        <f t="shared" si="40"/>
        <v>182.84038581199871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19.393589743589743</v>
      </c>
      <c r="M35" s="12">
        <f t="array" ref="M35">INDEX(L:L,MIN(IF(ISNUMBER(L35:L231),ROW(L35:L231),"")))</f>
        <v>19.393589743589743</v>
      </c>
      <c r="N35" s="13">
        <f>IF('Données projet'!$A$36&gt;35,N34+M35-V34,IF(A35&lt;'Données projet'!$A$36,$K$205^A35,IF(A35='Données projet'!$A$36,'Données projet'!$B$36,N34+M35-V34)))</f>
        <v>318.79230769230782</v>
      </c>
      <c r="O35" s="13">
        <f>N35*VLOOKUP('Données projet'!$B$9,Paramètres!$A$1:$I$89,3,0)*VLOOKUP('Données projet'!$B$9,Paramètres!$A$1:$I$89,5,0)</f>
        <v>190.63780000000008</v>
      </c>
      <c r="P35" s="13">
        <f t="shared" si="33"/>
        <v>47.680933861376609</v>
      </c>
      <c r="Q35" s="20">
        <f t="shared" ref="Q35:Q66" si="53">(O35+P35)*0.475*44/12</f>
        <v>415.07179480856439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261.10917418234862</v>
      </c>
      <c r="T35" s="59">
        <f t="shared" si="34"/>
        <v>327.65691162938418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89.013428571428562</v>
      </c>
      <c r="AK35" s="13">
        <f t="shared" si="35"/>
        <v>24.327135299174682</v>
      </c>
      <c r="AL35" s="20">
        <f t="shared" si="4"/>
        <v>197.40148207463395</v>
      </c>
      <c r="AM35" s="59">
        <f t="shared" si="5"/>
        <v>490.73481540796729</v>
      </c>
      <c r="AN35" s="59">
        <f ca="1">AVERAGE(OFFSET($AM$3,0,0,'Données projet'!$E$10+1,1))-AVERAGE(OFFSET($H$3,0,0,'Données projet'!$E$10+1,1))</f>
        <v>213.54857791046686</v>
      </c>
      <c r="AO35" s="59">
        <f t="shared" si="36"/>
        <v>138.46877538074244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98.221714285714285</v>
      </c>
      <c r="BF35" s="13">
        <f t="shared" si="37"/>
        <v>26.537904105806287</v>
      </c>
      <c r="BG35" s="20">
        <f t="shared" si="7"/>
        <v>217.28966869856501</v>
      </c>
      <c r="BH35" s="59">
        <f t="shared" si="8"/>
        <v>510.6230020318983</v>
      </c>
      <c r="BI35" s="59">
        <f ca="1">AVERAGE(OFFSET($BH$3,0,0,'Données projet'!$E$11+1,1))-AVERAGE(OFFSET($H$3,0,0,'Données projet'!$E$11+1,1))</f>
        <v>245.06609107649069</v>
      </c>
      <c r="BJ35" s="59">
        <f t="shared" si="38"/>
        <v>156.24531945456499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5.3369963369963358</v>
      </c>
      <c r="BY35" s="12">
        <f>IF('Données projet'!$A$114&gt;35,BY34+BX35-CG34,IF(A35&lt;'Données projet'!$A$114,$BV$205^A35,IF(A35='Données projet'!$A$114,'Données projet'!$B$114,BY34+BX35-CG34)))</f>
        <v>98.379120879120876</v>
      </c>
      <c r="BZ35" s="13">
        <f>BY35*VLOOKUP('Données projet'!$B$12,Paramètres!$A$1:$I$89,3,0)*VLOOKUP('Données projet'!$B$12,Paramètres!$A$1:$I$89,5,0)</f>
        <v>112.03414285714285</v>
      </c>
      <c r="CA35" s="13">
        <f t="shared" si="39"/>
        <v>29.809732208809354</v>
      </c>
      <c r="CB35" s="20">
        <f t="shared" si="10"/>
        <v>247.04474907320011</v>
      </c>
      <c r="CC35" s="59">
        <f t="shared" si="11"/>
        <v>540.37808240653339</v>
      </c>
      <c r="CD35" s="59">
        <f ca="1">AVERAGE(OFFSET($CC$3,0,0,'Données projet'!$E$12+1,1))-AVERAGE(OFFSET($H$3,0,0,'Données projet'!$E$12+1,1))</f>
        <v>292.22737648725354</v>
      </c>
      <c r="CE35" s="59">
        <f t="shared" si="40"/>
        <v>182.84038581199871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272.3250000000001</v>
      </c>
      <c r="O36" s="13">
        <f>N36*VLOOKUP('Données projet'!$B$9,Paramètres!$A$1:$I$89,3,0)*VLOOKUP('Données projet'!$B$9,Paramètres!$A$1:$I$89,5,0)</f>
        <v>162.85035000000008</v>
      </c>
      <c r="P36" s="13">
        <f t="shared" si="33"/>
        <v>41.484757610477807</v>
      </c>
      <c r="Q36" s="20">
        <f t="shared" si="53"/>
        <v>355.88364575491568</v>
      </c>
      <c r="R36" s="59">
        <f t="shared" si="0"/>
        <v>649.21697908824899</v>
      </c>
      <c r="S36" s="59">
        <f ca="1">AVERAGE(OFFSET($R$3,0,0,'Données projet'!$E$9+1,1))-AVERAGE(OFFSET($H$3,0,0,'Données projet'!$E$9+1,1))</f>
        <v>261.10917418234862</v>
      </c>
      <c r="T36" s="59">
        <f t="shared" si="34"/>
        <v>327.65691162938418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93.842342857142853</v>
      </c>
      <c r="AK36" s="13">
        <f t="shared" si="35"/>
        <v>25.489638806781517</v>
      </c>
      <c r="AL36" s="20">
        <f t="shared" si="4"/>
        <v>207.83653473133492</v>
      </c>
      <c r="AM36" s="59">
        <f t="shared" si="5"/>
        <v>501.16986806466821</v>
      </c>
      <c r="AN36" s="59">
        <f ca="1">AVERAGE(OFFSET($AM$3,0,0,'Données projet'!$E$10+1,1))-AVERAGE(OFFSET($H$3,0,0,'Données projet'!$E$10+1,1))</f>
        <v>213.54857791046686</v>
      </c>
      <c r="AO36" s="59">
        <f t="shared" si="36"/>
        <v>138.46877538074244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103.55017142857143</v>
      </c>
      <c r="BF36" s="13">
        <f t="shared" si="37"/>
        <v>27.806052049579183</v>
      </c>
      <c r="BG36" s="20">
        <f t="shared" si="7"/>
        <v>228.7787558911123</v>
      </c>
      <c r="BH36" s="59">
        <f t="shared" si="8"/>
        <v>522.11208922444564</v>
      </c>
      <c r="BI36" s="59">
        <f ca="1">AVERAGE(OFFSET($BH$3,0,0,'Données projet'!$E$11+1,1))-AVERAGE(OFFSET($H$3,0,0,'Données projet'!$E$11+1,1))</f>
        <v>245.06609107649069</v>
      </c>
      <c r="BJ36" s="59">
        <f t="shared" si="38"/>
        <v>156.24531945456499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5.3369963369963358</v>
      </c>
      <c r="BY36" s="12">
        <f>IF('Données projet'!$A$114&gt;35,BY35+BX36-CG35,IF(A36&lt;'Données projet'!$A$114,$BV$205^A36,IF(A36='Données projet'!$A$114,'Données projet'!$B$114,BY35+BX36-CG35)))</f>
        <v>103.71611721611721</v>
      </c>
      <c r="BZ36" s="13">
        <f>BY36*VLOOKUP('Données projet'!$B$12,Paramètres!$A$1:$I$89,3,0)*VLOOKUP('Données projet'!$B$12,Paramètres!$A$1:$I$89,5,0)</f>
        <v>118.11191428571428</v>
      </c>
      <c r="CA36" s="13">
        <f t="shared" si="39"/>
        <v>31.234228674479827</v>
      </c>
      <c r="CB36" s="20">
        <f t="shared" si="10"/>
        <v>260.11119898900466</v>
      </c>
      <c r="CC36" s="59">
        <f t="shared" si="11"/>
        <v>553.44453232233798</v>
      </c>
      <c r="CD36" s="59">
        <f ca="1">AVERAGE(OFFSET($CC$3,0,0,'Données projet'!$E$12+1,1))-AVERAGE(OFFSET($H$3,0,0,'Données projet'!$E$12+1,1))</f>
        <v>292.22737648725354</v>
      </c>
      <c r="CE36" s="59">
        <f t="shared" si="40"/>
        <v>182.84038581199871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290.38076923076932</v>
      </c>
      <c r="O37" s="13">
        <f>N37*VLOOKUP('Données projet'!$B$9,Paramètres!$A$1:$I$89,3,0)*VLOOKUP('Données projet'!$B$9,Paramètres!$A$1:$I$89,5,0)</f>
        <v>173.64770000000004</v>
      </c>
      <c r="P37" s="13">
        <f t="shared" si="33"/>
        <v>43.905974872685142</v>
      </c>
      <c r="Q37" s="20">
        <f t="shared" si="53"/>
        <v>378.90598373659333</v>
      </c>
      <c r="R37" s="59">
        <f t="shared" si="0"/>
        <v>672.23931706992664</v>
      </c>
      <c r="S37" s="59">
        <f ca="1">AVERAGE(OFFSET($R$3,0,0,'Données projet'!$E$9+1,1))-AVERAGE(OFFSET($H$3,0,0,'Données projet'!$E$9+1,1))</f>
        <v>261.10917418234862</v>
      </c>
      <c r="T37" s="59">
        <f t="shared" si="34"/>
        <v>327.65691162938418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98.671257142857144</v>
      </c>
      <c r="AK37" s="13">
        <f t="shared" si="35"/>
        <v>26.645196865813876</v>
      </c>
      <c r="AL37" s="20">
        <f t="shared" si="4"/>
        <v>218.25949073176866</v>
      </c>
      <c r="AM37" s="59">
        <f t="shared" si="5"/>
        <v>511.59282406510198</v>
      </c>
      <c r="AN37" s="59">
        <f ca="1">AVERAGE(OFFSET($AM$3,0,0,'Données projet'!$E$10+1,1))-AVERAGE(OFFSET($H$3,0,0,'Données projet'!$E$10+1,1))</f>
        <v>213.54857791046686</v>
      </c>
      <c r="AO37" s="59">
        <f t="shared" si="36"/>
        <v>138.46877538074244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108.87862857142858</v>
      </c>
      <c r="BF37" s="13">
        <f t="shared" si="37"/>
        <v>29.066623365607999</v>
      </c>
      <c r="BG37" s="20">
        <f t="shared" si="7"/>
        <v>240.25464712367202</v>
      </c>
      <c r="BH37" s="59">
        <f t="shared" si="8"/>
        <v>533.5879804570053</v>
      </c>
      <c r="BI37" s="59">
        <f ca="1">AVERAGE(OFFSET($BH$3,0,0,'Données projet'!$E$11+1,1))-AVERAGE(OFFSET($H$3,0,0,'Données projet'!$E$11+1,1))</f>
        <v>245.06609107649069</v>
      </c>
      <c r="BJ37" s="59">
        <f t="shared" si="38"/>
        <v>156.24531945456499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5.3369963369963358</v>
      </c>
      <c r="BY37" s="12">
        <f>IF('Données projet'!$A$114&gt;35,BY36+BX37-CG36,IF(A37&lt;'Données projet'!$A$114,$BV$205^A37,IF(A37='Données projet'!$A$114,'Données projet'!$B$114,BY36+BX37-CG36)))</f>
        <v>109.05311355311355</v>
      </c>
      <c r="BZ37" s="13">
        <f>BY37*VLOOKUP('Données projet'!$B$12,Paramètres!$A$1:$I$89,3,0)*VLOOKUP('Données projet'!$B$12,Paramètres!$A$1:$I$89,5,0)</f>
        <v>124.18968571428572</v>
      </c>
      <c r="CA37" s="13">
        <f t="shared" si="39"/>
        <v>32.650214398563584</v>
      </c>
      <c r="CB37" s="20">
        <f t="shared" si="10"/>
        <v>273.16282602987923</v>
      </c>
      <c r="CC37" s="59">
        <f t="shared" si="11"/>
        <v>566.49615936321254</v>
      </c>
      <c r="CD37" s="59">
        <f ca="1">AVERAGE(OFFSET($CC$3,0,0,'Données projet'!$E$12+1,1))-AVERAGE(OFFSET($H$3,0,0,'Données projet'!$E$12+1,1))</f>
        <v>292.22737648725354</v>
      </c>
      <c r="CE37" s="59">
        <f t="shared" si="40"/>
        <v>182.84038581199871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308.43653846153853</v>
      </c>
      <c r="O38" s="13">
        <f>N38*VLOOKUP('Données projet'!$B$9,Paramètres!$A$1:$I$89,3,0)*VLOOKUP('Données projet'!$B$9,Paramètres!$A$1:$I$89,5,0)</f>
        <v>184.44505000000007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261.10917418234862</v>
      </c>
      <c r="T38" s="59">
        <f t="shared" si="34"/>
        <v>327.65691162938418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103.50017142857141</v>
      </c>
      <c r="AK38" s="13">
        <f t="shared" si="35"/>
        <v>27.794188178262466</v>
      </c>
      <c r="AL38" s="20">
        <f t="shared" si="4"/>
        <v>228.67100964856897</v>
      </c>
      <c r="AM38" s="59">
        <f t="shared" si="5"/>
        <v>522.00434298190225</v>
      </c>
      <c r="AN38" s="59">
        <f ca="1">AVERAGE(OFFSET($AM$3,0,0,'Données projet'!$E$10+1,1))-AVERAGE(OFFSET($H$3,0,0,'Données projet'!$E$10+1,1))</f>
        <v>213.54857791046686</v>
      </c>
      <c r="AO38" s="59">
        <f t="shared" si="36"/>
        <v>138.46877538074244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114.20708571428572</v>
      </c>
      <c r="BF38" s="13">
        <f t="shared" si="37"/>
        <v>30.320031171055618</v>
      </c>
      <c r="BG38" s="20">
        <f t="shared" si="7"/>
        <v>251.71806190863617</v>
      </c>
      <c r="BH38" s="59">
        <f t="shared" si="8"/>
        <v>545.05139524196943</v>
      </c>
      <c r="BI38" s="59">
        <f ca="1">AVERAGE(OFFSET($BH$3,0,0,'Données projet'!$E$11+1,1))-AVERAGE(OFFSET($H$3,0,0,'Données projet'!$E$11+1,1))</f>
        <v>245.06609107649069</v>
      </c>
      <c r="BJ38" s="59">
        <f t="shared" si="38"/>
        <v>156.24531945456499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5.3369963369963358</v>
      </c>
      <c r="BY38" s="12">
        <f>IF('Données projet'!$A$114&gt;35,BY37+BX38-CG37,IF(A38&lt;'Données projet'!$A$114,$BV$205^A38,IF(A38='Données projet'!$A$114,'Données projet'!$B$114,BY37+BX38-CG37)))</f>
        <v>114.39010989010988</v>
      </c>
      <c r="BZ38" s="13">
        <f>BY38*VLOOKUP('Données projet'!$B$12,Paramètres!$A$1:$I$89,3,0)*VLOOKUP('Données projet'!$B$12,Paramètres!$A$1:$I$89,5,0)</f>
        <v>130.26745714285715</v>
      </c>
      <c r="CA38" s="13">
        <f t="shared" si="39"/>
        <v>34.058153430970066</v>
      </c>
      <c r="CB38" s="20">
        <f t="shared" si="10"/>
        <v>286.20043841608242</v>
      </c>
      <c r="CC38" s="59">
        <f t="shared" si="11"/>
        <v>579.53377174941579</v>
      </c>
      <c r="CD38" s="59">
        <f ca="1">AVERAGE(OFFSET($CC$3,0,0,'Données projet'!$E$12+1,1))-AVERAGE(OFFSET($H$3,0,0,'Données projet'!$E$12+1,1))</f>
        <v>292.22737648725354</v>
      </c>
      <c r="CE38" s="59">
        <f t="shared" si="40"/>
        <v>182.84038581199871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326.49230769230775</v>
      </c>
      <c r="O39" s="13">
        <f>N39*VLOOKUP('Données projet'!$B$9,Paramètres!$A$1:$I$89,3,0)*VLOOKUP('Données projet'!$B$9,Paramètres!$A$1:$I$89,5,0)</f>
        <v>195.24240000000006</v>
      </c>
      <c r="P39" s="13">
        <f t="shared" si="33"/>
        <v>48.697130705157392</v>
      </c>
      <c r="Q39" s="20">
        <f t="shared" si="53"/>
        <v>424.86134931148257</v>
      </c>
      <c r="R39" s="59">
        <f t="shared" si="0"/>
        <v>718.19468264481588</v>
      </c>
      <c r="S39" s="59">
        <f ca="1">AVERAGE(OFFSET($R$3,0,0,'Données projet'!$E$9+1,1))-AVERAGE(OFFSET($H$3,0,0,'Données projet'!$E$9+1,1))</f>
        <v>261.10917418234862</v>
      </c>
      <c r="T39" s="59">
        <f t="shared" si="34"/>
        <v>327.65691162938418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108.32908571428571</v>
      </c>
      <c r="AK39" s="13">
        <f t="shared" si="35"/>
        <v>28.936954111534238</v>
      </c>
      <c r="AL39" s="20">
        <f t="shared" si="4"/>
        <v>239.07168602996975</v>
      </c>
      <c r="AM39" s="59">
        <f t="shared" si="5"/>
        <v>532.40501936330304</v>
      </c>
      <c r="AN39" s="59">
        <f ca="1">AVERAGE(OFFSET($AM$3,0,0,'Données projet'!$E$10+1,1))-AVERAGE(OFFSET($H$3,0,0,'Données projet'!$E$10+1,1))</f>
        <v>213.54857791046686</v>
      </c>
      <c r="AO39" s="59">
        <f t="shared" si="36"/>
        <v>138.46877538074244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119.53554285714286</v>
      </c>
      <c r="BF39" s="13">
        <f t="shared" si="37"/>
        <v>31.566647855658704</v>
      </c>
      <c r="BG39" s="20">
        <f t="shared" si="7"/>
        <v>263.16964882479607</v>
      </c>
      <c r="BH39" s="59">
        <f t="shared" si="8"/>
        <v>556.50298215812938</v>
      </c>
      <c r="BI39" s="59">
        <f ca="1">AVERAGE(OFFSET($BH$3,0,0,'Données projet'!$E$11+1,1))-AVERAGE(OFFSET($H$3,0,0,'Données projet'!$E$11+1,1))</f>
        <v>245.06609107649069</v>
      </c>
      <c r="BJ39" s="59">
        <f t="shared" si="38"/>
        <v>156.24531945456499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5.3369963369963358</v>
      </c>
      <c r="BY39" s="12">
        <f>IF('Données projet'!$A$114&gt;35,BY38+BX39-CG38,IF(A39&lt;'Données projet'!$A$114,$BV$205^A39,IF(A39='Données projet'!$A$114,'Données projet'!$B$114,BY38+BX39-CG38)))</f>
        <v>119.72710622710622</v>
      </c>
      <c r="BZ39" s="13">
        <f>BY39*VLOOKUP('Données projet'!$B$12,Paramètres!$A$1:$I$89,3,0)*VLOOKUP('Données projet'!$B$12,Paramètres!$A$1:$I$89,5,0)</f>
        <v>136.34522857142855</v>
      </c>
      <c r="CA39" s="13">
        <f t="shared" si="39"/>
        <v>35.458464072944281</v>
      </c>
      <c r="CB39" s="20">
        <f t="shared" si="10"/>
        <v>299.22476468894934</v>
      </c>
      <c r="CC39" s="59">
        <f t="shared" si="11"/>
        <v>592.55809802228259</v>
      </c>
      <c r="CD39" s="59">
        <f ca="1">AVERAGE(OFFSET($CC$3,0,0,'Données projet'!$E$12+1,1))-AVERAGE(OFFSET($H$3,0,0,'Données projet'!$E$12+1,1))</f>
        <v>292.22737648725354</v>
      </c>
      <c r="CE39" s="59">
        <f t="shared" si="40"/>
        <v>182.84038581199871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344.54807692307696</v>
      </c>
      <c r="O40" s="13">
        <f>N40*VLOOKUP('Données projet'!$B$9,Paramètres!$A$1:$I$89,3,0)*VLOOKUP('Données projet'!$B$9,Paramètres!$A$1:$I$89,5,0)</f>
        <v>206.03975000000003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261.10917418234862</v>
      </c>
      <c r="T40" s="59">
        <f t="shared" si="34"/>
        <v>327.65691162938418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113.15799999999999</v>
      </c>
      <c r="AK40" s="13">
        <f t="shared" si="35"/>
        <v>30.073803878601733</v>
      </c>
      <c r="AL40" s="20">
        <f t="shared" si="4"/>
        <v>249.46205842189795</v>
      </c>
      <c r="AM40" s="59">
        <f t="shared" si="5"/>
        <v>542.79539175523132</v>
      </c>
      <c r="AN40" s="59">
        <f ca="1">AVERAGE(OFFSET($AM$3,0,0,'Données projet'!$E$10+1,1))-AVERAGE(OFFSET($H$3,0,0,'Données projet'!$E$10+1,1))</f>
        <v>213.54857791046686</v>
      </c>
      <c r="AO40" s="59">
        <f t="shared" si="36"/>
        <v>138.46877538074244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124.864</v>
      </c>
      <c r="BF40" s="13">
        <f t="shared" si="37"/>
        <v>32.806810732632123</v>
      </c>
      <c r="BG40" s="20">
        <f t="shared" si="7"/>
        <v>274.60999535933428</v>
      </c>
      <c r="BH40" s="59">
        <f t="shared" si="8"/>
        <v>567.94332869266759</v>
      </c>
      <c r="BI40" s="59">
        <f ca="1">AVERAGE(OFFSET($BH$3,0,0,'Données projet'!$E$11+1,1))-AVERAGE(OFFSET($H$3,0,0,'Données projet'!$E$11+1,1))</f>
        <v>245.06609107649069</v>
      </c>
      <c r="BJ40" s="59">
        <f t="shared" si="38"/>
        <v>156.24531945456499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5.3369963369963358</v>
      </c>
      <c r="BY40" s="12">
        <f>IF('Données projet'!$A$114&gt;35,BY39+BX40-CG39,IF(A40&lt;'Données projet'!$A$114,$BV$205^A40,IF(A40='Données projet'!$A$114,'Données projet'!$B$114,BY39+BX40-CG39)))</f>
        <v>125.06410256410255</v>
      </c>
      <c r="BZ40" s="13">
        <f>BY40*VLOOKUP('Données projet'!$B$12,Paramètres!$A$1:$I$89,3,0)*VLOOKUP('Données projet'!$B$12,Paramètres!$A$1:$I$89,5,0)</f>
        <v>142.42299999999997</v>
      </c>
      <c r="CA40" s="13">
        <f t="shared" si="39"/>
        <v>36.851525224664805</v>
      </c>
      <c r="CB40" s="20">
        <f t="shared" si="10"/>
        <v>312.23646476629119</v>
      </c>
      <c r="CC40" s="59">
        <f t="shared" si="11"/>
        <v>605.56979809962445</v>
      </c>
      <c r="CD40" s="59">
        <f ca="1">AVERAGE(OFFSET($CC$3,0,0,'Données projet'!$E$12+1,1))-AVERAGE(OFFSET($H$3,0,0,'Données projet'!$E$12+1,1))</f>
        <v>292.22737648725354</v>
      </c>
      <c r="CE40" s="59">
        <f t="shared" si="40"/>
        <v>182.84038581199871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362.60384615384618</v>
      </c>
      <c r="O41" s="13">
        <f>N41*VLOOKUP('Données projet'!$B$9,Paramètres!$A$1:$I$89,3,0)*VLOOKUP('Données projet'!$B$9,Paramètres!$A$1:$I$89,5,0)</f>
        <v>216.83710000000005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261.10917418234862</v>
      </c>
      <c r="T41" s="59">
        <f t="shared" si="34"/>
        <v>327.65691162938418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117.98691428571428</v>
      </c>
      <c r="AK41" s="13">
        <f t="shared" si="35"/>
        <v>31.205018808985951</v>
      </c>
      <c r="AL41" s="20">
        <f t="shared" si="4"/>
        <v>259.8426168066029</v>
      </c>
      <c r="AM41" s="59">
        <f t="shared" si="5"/>
        <v>553.17595013993628</v>
      </c>
      <c r="AN41" s="59">
        <f ca="1">AVERAGE(OFFSET($AM$3,0,0,'Données projet'!$E$10+1,1))-AVERAGE(OFFSET($H$3,0,0,'Données projet'!$E$10+1,1))</f>
        <v>213.54857791046686</v>
      </c>
      <c r="AO41" s="59">
        <f t="shared" si="36"/>
        <v>138.46877538074244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130.19245714285714</v>
      </c>
      <c r="BF41" s="13">
        <f t="shared" si="37"/>
        <v>34.040826697784055</v>
      </c>
      <c r="BG41" s="20">
        <f t="shared" si="7"/>
        <v>286.03963602245011</v>
      </c>
      <c r="BH41" s="59">
        <f t="shared" si="8"/>
        <v>579.37296935578343</v>
      </c>
      <c r="BI41" s="59">
        <f ca="1">AVERAGE(OFFSET($BH$3,0,0,'Données projet'!$E$11+1,1))-AVERAGE(OFFSET($H$3,0,0,'Données projet'!$E$11+1,1))</f>
        <v>245.06609107649069</v>
      </c>
      <c r="BJ41" s="59">
        <f t="shared" si="38"/>
        <v>156.24531945456499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5.3369963369963358</v>
      </c>
      <c r="BY41" s="12">
        <f>IF('Données projet'!$A$114&gt;35,BY40+BX41-CG40,IF(A41&lt;'Données projet'!$A$114,$BV$205^A41,IF(A41='Données projet'!$A$114,'Données projet'!$B$114,BY40+BX41-CG40)))</f>
        <v>130.40109890109889</v>
      </c>
      <c r="BZ41" s="13">
        <f>BY41*VLOOKUP('Données projet'!$B$12,Paramètres!$A$1:$I$89,3,0)*VLOOKUP('Données projet'!$B$12,Paramètres!$A$1:$I$89,5,0)</f>
        <v>148.50077142857143</v>
      </c>
      <c r="CA41" s="13">
        <f t="shared" si="39"/>
        <v>38.237681618776087</v>
      </c>
      <c r="CB41" s="20">
        <f t="shared" si="10"/>
        <v>325.23613905746362</v>
      </c>
      <c r="CC41" s="59">
        <f t="shared" si="11"/>
        <v>618.56947239079693</v>
      </c>
      <c r="CD41" s="59">
        <f ca="1">AVERAGE(OFFSET($CC$3,0,0,'Données projet'!$E$12+1,1))-AVERAGE(OFFSET($H$3,0,0,'Données projet'!$E$12+1,1))</f>
        <v>292.22737648725354</v>
      </c>
      <c r="CE41" s="59">
        <f t="shared" si="40"/>
        <v>182.84038581199871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380.65961538461539</v>
      </c>
      <c r="O42" s="13">
        <f>N42*VLOOKUP('Données projet'!$B$9,Paramètres!$A$1:$I$89,3,0)*VLOOKUP('Données projet'!$B$9,Paramètres!$A$1:$I$89,5,0)</f>
        <v>227.63445000000002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261.10917418234862</v>
      </c>
      <c r="T42" s="59">
        <f t="shared" si="34"/>
        <v>327.65691162938418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122.81582857142857</v>
      </c>
      <c r="AK42" s="13">
        <f t="shared" si="35"/>
        <v>32.330855900842984</v>
      </c>
      <c r="AL42" s="20">
        <f t="shared" si="4"/>
        <v>270.21380878920627</v>
      </c>
      <c r="AM42" s="59">
        <f t="shared" si="5"/>
        <v>563.54714212253953</v>
      </c>
      <c r="AN42" s="59">
        <f ca="1">AVERAGE(OFFSET($AM$3,0,0,'Données projet'!$E$10+1,1))-AVERAGE(OFFSET($H$3,0,0,'Données projet'!$E$10+1,1))</f>
        <v>213.54857791046686</v>
      </c>
      <c r="AO42" s="59">
        <f t="shared" si="36"/>
        <v>138.46877538074244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135.5209142857143</v>
      </c>
      <c r="BF42" s="13">
        <f t="shared" si="37"/>
        <v>35.268976104404672</v>
      </c>
      <c r="BG42" s="20">
        <f t="shared" si="7"/>
        <v>297.45905909612384</v>
      </c>
      <c r="BH42" s="59">
        <f t="shared" si="8"/>
        <v>590.7923924294571</v>
      </c>
      <c r="BI42" s="59">
        <f ca="1">AVERAGE(OFFSET($BH$3,0,0,'Données projet'!$E$11+1,1))-AVERAGE(OFFSET($H$3,0,0,'Données projet'!$E$11+1,1))</f>
        <v>245.06609107649069</v>
      </c>
      <c r="BJ42" s="59">
        <f t="shared" si="38"/>
        <v>156.24531945456499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5.3369963369963358</v>
      </c>
      <c r="BY42" s="12">
        <f>IF('Données projet'!$A$114&gt;35,BY41+BX42-CG41,IF(A42&lt;'Données projet'!$A$114,$BV$205^A42,IF(A42='Données projet'!$A$114,'Données projet'!$B$114,BY41+BX42-CG41)))</f>
        <v>135.73809523809524</v>
      </c>
      <c r="BZ42" s="13">
        <f>BY42*VLOOKUP('Données projet'!$B$12,Paramètres!$A$1:$I$89,3,0)*VLOOKUP('Données projet'!$B$12,Paramètres!$A$1:$I$89,5,0)</f>
        <v>154.57854285714288</v>
      </c>
      <c r="CA42" s="13">
        <f t="shared" si="39"/>
        <v>39.617248173007425</v>
      </c>
      <c r="CB42" s="20">
        <f t="shared" si="10"/>
        <v>338.22433604417841</v>
      </c>
      <c r="CC42" s="59">
        <f t="shared" si="11"/>
        <v>631.55766937751173</v>
      </c>
      <c r="CD42" s="59">
        <f ca="1">AVERAGE(OFFSET($CC$3,0,0,'Données projet'!$E$12+1,1))-AVERAGE(OFFSET($H$3,0,0,'Données projet'!$E$12+1,1))</f>
        <v>292.22737648725354</v>
      </c>
      <c r="CE42" s="59">
        <f t="shared" si="40"/>
        <v>182.84038581199871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398.71538461538461</v>
      </c>
      <c r="O43" s="13">
        <f>N43*VLOOKUP('Données projet'!$B$9,Paramètres!$A$1:$I$89,3,0)*VLOOKUP('Données projet'!$B$9,Paramètres!$A$1:$I$89,5,0)</f>
        <v>238.43180000000001</v>
      </c>
      <c r="P43" s="13">
        <f t="shared" si="33"/>
        <v>58.101995988242535</v>
      </c>
      <c r="Q43" s="20">
        <f t="shared" si="53"/>
        <v>516.46302801285583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261.10917418234862</v>
      </c>
      <c r="T43" s="59">
        <f t="shared" si="34"/>
        <v>327.65691162938418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127.64474285714284</v>
      </c>
      <c r="AK43" s="13">
        <f t="shared" si="35"/>
        <v>33.451550798682433</v>
      </c>
      <c r="AL43" s="20">
        <f t="shared" si="4"/>
        <v>280.57604478389567</v>
      </c>
      <c r="AM43" s="59">
        <f t="shared" si="5"/>
        <v>573.90937811722893</v>
      </c>
      <c r="AN43" s="59">
        <f ca="1">AVERAGE(OFFSET($AM$3,0,0,'Données projet'!$E$10+1,1))-AVERAGE(OFFSET($H$3,0,0,'Données projet'!$E$10+1,1))</f>
        <v>213.54857791046686</v>
      </c>
      <c r="AO43" s="59">
        <f t="shared" si="36"/>
        <v>138.46877538074244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140.84937142857143</v>
      </c>
      <c r="BF43" s="13">
        <f t="shared" si="37"/>
        <v>36.491516011589702</v>
      </c>
      <c r="BG43" s="20">
        <f t="shared" si="7"/>
        <v>308.86871229161397</v>
      </c>
      <c r="BH43" s="59">
        <f t="shared" si="8"/>
        <v>602.20204562494723</v>
      </c>
      <c r="BI43" s="59">
        <f ca="1">AVERAGE(OFFSET($BH$3,0,0,'Données projet'!$E$11+1,1))-AVERAGE(OFFSET($H$3,0,0,'Données projet'!$E$11+1,1))</f>
        <v>245.06609107649069</v>
      </c>
      <c r="BJ43" s="59">
        <f t="shared" si="38"/>
        <v>156.24531945456499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5.3369963369963358</v>
      </c>
      <c r="BY43" s="12">
        <f>IF('Données projet'!$A$114&gt;35,BY42+BX43-CG42,IF(A43&lt;'Données projet'!$A$114,$BV$205^A43,IF(A43='Données projet'!$A$114,'Données projet'!$B$114,BY42+BX43-CG42)))</f>
        <v>141.07509157509156</v>
      </c>
      <c r="BZ43" s="13">
        <f>BY43*VLOOKUP('Données projet'!$B$12,Paramètres!$A$1:$I$89,3,0)*VLOOKUP('Données projet'!$B$12,Paramètres!$A$1:$I$89,5,0)</f>
        <v>160.65631428571427</v>
      </c>
      <c r="CA43" s="13">
        <f t="shared" si="39"/>
        <v>40.990513638978975</v>
      </c>
      <c r="CB43" s="20">
        <f t="shared" si="10"/>
        <v>351.20155863550735</v>
      </c>
      <c r="CC43" s="59">
        <f t="shared" si="11"/>
        <v>644.53489196884061</v>
      </c>
      <c r="CD43" s="59">
        <f ca="1">AVERAGE(OFFSET($CC$3,0,0,'Données projet'!$E$12+1,1))-AVERAGE(OFFSET($H$3,0,0,'Données projet'!$E$12+1,1))</f>
        <v>292.22737648725354</v>
      </c>
      <c r="CE43" s="59">
        <f t="shared" si="40"/>
        <v>182.84038581199871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321.26538461538462</v>
      </c>
      <c r="O44" s="13">
        <f>N44*VLOOKUP('Données projet'!$B$9,Paramètres!$A$1:$I$89,3,0)*VLOOKUP('Données projet'!$B$9,Paramètres!$A$1:$I$89,5,0)</f>
        <v>192.11670000000004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261.10917418234862</v>
      </c>
      <c r="T44" s="59">
        <f t="shared" si="34"/>
        <v>327.65691162938418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132.47365714285712</v>
      </c>
      <c r="AK44" s="13">
        <f t="shared" si="35"/>
        <v>34.567320307816402</v>
      </c>
      <c r="AL44" s="20">
        <f t="shared" si="4"/>
        <v>290.92970239325638</v>
      </c>
      <c r="AM44" s="59">
        <f t="shared" si="5"/>
        <v>584.26303572658969</v>
      </c>
      <c r="AN44" s="59">
        <f ca="1">AVERAGE(OFFSET($AM$3,0,0,'Données projet'!$E$10+1,1))-AVERAGE(OFFSET($H$3,0,0,'Données projet'!$E$10+1,1))</f>
        <v>213.54857791046686</v>
      </c>
      <c r="AO44" s="59">
        <f t="shared" si="36"/>
        <v>138.46877538074244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146.17782857142856</v>
      </c>
      <c r="BF44" s="13">
        <f t="shared" si="37"/>
        <v>37.708682927193792</v>
      </c>
      <c r="BG44" s="20">
        <f t="shared" si="7"/>
        <v>320.26900752676721</v>
      </c>
      <c r="BH44" s="59">
        <f t="shared" si="8"/>
        <v>613.60234086010053</v>
      </c>
      <c r="BI44" s="59">
        <f ca="1">AVERAGE(OFFSET($BH$3,0,0,'Données projet'!$E$11+1,1))-AVERAGE(OFFSET($H$3,0,0,'Données projet'!$E$11+1,1))</f>
        <v>245.06609107649069</v>
      </c>
      <c r="BJ44" s="59">
        <f t="shared" si="38"/>
        <v>156.24531945456499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5.3369963369963358</v>
      </c>
      <c r="BY44" s="12">
        <f>IF('Données projet'!$A$114&gt;35,BY43+BX44-CG43,IF(A44&lt;'Données projet'!$A$114,$BV$205^A44,IF(A44='Données projet'!$A$114,'Données projet'!$B$114,BY43+BX44-CG43)))</f>
        <v>146.41208791208788</v>
      </c>
      <c r="BZ44" s="13">
        <f>BY44*VLOOKUP('Données projet'!$B$12,Paramètres!$A$1:$I$89,3,0)*VLOOKUP('Données projet'!$B$12,Paramètres!$A$1:$I$89,5,0)</f>
        <v>166.7340857142857</v>
      </c>
      <c r="CA44" s="13">
        <f t="shared" si="39"/>
        <v>42.357743683330547</v>
      </c>
      <c r="CB44" s="20">
        <f t="shared" si="10"/>
        <v>364.16826953418155</v>
      </c>
      <c r="CC44" s="59">
        <f t="shared" si="11"/>
        <v>657.50160286751486</v>
      </c>
      <c r="CD44" s="59">
        <f ca="1">AVERAGE(OFFSET($CC$3,0,0,'Données projet'!$E$12+1,1))-AVERAGE(OFFSET($H$3,0,0,'Données projet'!$E$12+1,1))</f>
        <v>292.22737648725354</v>
      </c>
      <c r="CE44" s="59">
        <f t="shared" si="40"/>
        <v>182.84038581199871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336.47692307692307</v>
      </c>
      <c r="O45" s="13">
        <f>N45*VLOOKUP('Données projet'!$B$9,Paramètres!$A$1:$I$89,3,0)*VLOOKUP('Données projet'!$B$9,Paramètres!$A$1:$I$89,5,0)</f>
        <v>201.21320000000003</v>
      </c>
      <c r="P45" s="13">
        <f t="shared" si="33"/>
        <v>50.010698447793764</v>
      </c>
      <c r="Q45" s="20">
        <f t="shared" si="53"/>
        <v>437.54828979657418</v>
      </c>
      <c r="R45" s="59">
        <f t="shared" si="0"/>
        <v>730.88162312990744</v>
      </c>
      <c r="S45" s="59">
        <f ca="1">AVERAGE(OFFSET($R$3,0,0,'Données projet'!$E$9+1,1))-AVERAGE(OFFSET($H$3,0,0,'Données projet'!$E$9+1,1))</f>
        <v>261.10917418234862</v>
      </c>
      <c r="T45" s="59">
        <f t="shared" si="34"/>
        <v>327.65691162938418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137.30257142857138</v>
      </c>
      <c r="AK45" s="13">
        <f t="shared" si="35"/>
        <v>35.678364531877897</v>
      </c>
      <c r="AL45" s="20">
        <f t="shared" si="4"/>
        <v>301.27513013111576</v>
      </c>
      <c r="AM45" s="59">
        <f t="shared" si="5"/>
        <v>594.60846346444907</v>
      </c>
      <c r="AN45" s="59">
        <f ca="1">AVERAGE(OFFSET($AM$3,0,0,'Données projet'!$E$10+1,1))-AVERAGE(OFFSET($H$3,0,0,'Données projet'!$E$10+1,1))</f>
        <v>213.54857791046686</v>
      </c>
      <c r="AO45" s="59">
        <f t="shared" si="36"/>
        <v>138.46877538074244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151.50628571428567</v>
      </c>
      <c r="BF45" s="13">
        <f t="shared" si="37"/>
        <v>38.920695139599829</v>
      </c>
      <c r="BG45" s="20">
        <f t="shared" si="7"/>
        <v>331.66032498718386</v>
      </c>
      <c r="BH45" s="59">
        <f t="shared" si="8"/>
        <v>624.99365832051717</v>
      </c>
      <c r="BI45" s="59">
        <f ca="1">AVERAGE(OFFSET($BH$3,0,0,'Données projet'!$E$11+1,1))-AVERAGE(OFFSET($H$3,0,0,'Données projet'!$E$11+1,1))</f>
        <v>245.06609107649069</v>
      </c>
      <c r="BJ45" s="59">
        <f t="shared" si="38"/>
        <v>156.24531945456499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5.3369963369963358</v>
      </c>
      <c r="BY45" s="12">
        <f>IF('Données projet'!$A$114&gt;35,BY44+BX45-CG44,IF(A45&lt;'Données projet'!$A$114,$BV$205^A45,IF(A45='Données projet'!$A$114,'Données projet'!$B$114,BY44+BX45-CG44)))</f>
        <v>151.74908424908421</v>
      </c>
      <c r="BZ45" s="13">
        <f>BY45*VLOOKUP('Données projet'!$B$12,Paramètres!$A$1:$I$89,3,0)*VLOOKUP('Données projet'!$B$12,Paramètres!$A$1:$I$89,5,0)</f>
        <v>172.81185714285709</v>
      </c>
      <c r="CA45" s="13">
        <f t="shared" si="39"/>
        <v>43.719183506972342</v>
      </c>
      <c r="CB45" s="20">
        <f t="shared" si="10"/>
        <v>377.12489579845288</v>
      </c>
      <c r="CC45" s="59">
        <f t="shared" si="11"/>
        <v>670.4582291317862</v>
      </c>
      <c r="CD45" s="59">
        <f ca="1">AVERAGE(OFFSET($CC$3,0,0,'Données projet'!$E$12+1,1))-AVERAGE(OFFSET($H$3,0,0,'Données projet'!$E$12+1,1))</f>
        <v>292.22737648725354</v>
      </c>
      <c r="CE45" s="59">
        <f t="shared" si="40"/>
        <v>182.84038581199871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351.68846153846152</v>
      </c>
      <c r="O46" s="13">
        <f>N46*VLOOKUP('Données projet'!$B$9,Paramètres!$A$1:$I$89,3,0)*VLOOKUP('Données projet'!$B$9,Paramètres!$A$1:$I$89,5,0)</f>
        <v>210.30970000000002</v>
      </c>
      <c r="P46" s="13">
        <f t="shared" si="33"/>
        <v>52.003257134609832</v>
      </c>
      <c r="Q46" s="20">
        <f t="shared" si="53"/>
        <v>456.86173367611218</v>
      </c>
      <c r="R46" s="59">
        <f t="shared" si="0"/>
        <v>750.19506700944544</v>
      </c>
      <c r="S46" s="59">
        <f ca="1">AVERAGE(OFFSET($R$3,0,0,'Données projet'!$E$9+1,1))-AVERAGE(OFFSET($H$3,0,0,'Données projet'!$E$9+1,1))</f>
        <v>261.10917418234862</v>
      </c>
      <c r="T46" s="59">
        <f t="shared" si="34"/>
        <v>327.65691162938418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142.13148571428567</v>
      </c>
      <c r="AK46" s="13">
        <f t="shared" si="35"/>
        <v>36.784868701185438</v>
      </c>
      <c r="AL46" s="20">
        <f t="shared" si="4"/>
        <v>311.61265060694552</v>
      </c>
      <c r="AM46" s="59">
        <f t="shared" si="5"/>
        <v>604.94598394027889</v>
      </c>
      <c r="AN46" s="59">
        <f ca="1">AVERAGE(OFFSET($AM$3,0,0,'Données projet'!$E$10+1,1))-AVERAGE(OFFSET($H$3,0,0,'Données projet'!$E$10+1,1))</f>
        <v>213.54857791046686</v>
      </c>
      <c r="AO46" s="59">
        <f t="shared" si="36"/>
        <v>138.46877538074244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156.8347428571428</v>
      </c>
      <c r="BF46" s="13">
        <f t="shared" si="37"/>
        <v>40.127754712239053</v>
      </c>
      <c r="BG46" s="20">
        <f t="shared" si="7"/>
        <v>343.04301660000675</v>
      </c>
      <c r="BH46" s="59">
        <f t="shared" si="8"/>
        <v>636.37634993334007</v>
      </c>
      <c r="BI46" s="59">
        <f ca="1">AVERAGE(OFFSET($BH$3,0,0,'Données projet'!$E$11+1,1))-AVERAGE(OFFSET($H$3,0,0,'Données projet'!$E$11+1,1))</f>
        <v>245.06609107649069</v>
      </c>
      <c r="BJ46" s="59">
        <f t="shared" si="38"/>
        <v>156.24531945456499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5.3369963369963358</v>
      </c>
      <c r="BY46" s="12">
        <f>IF('Données projet'!$A$114&gt;35,BY45+BX46-CG45,IF(A46&lt;'Données projet'!$A$114,$BV$205^A46,IF(A46='Données projet'!$A$114,'Données projet'!$B$114,BY45+BX46-CG45)))</f>
        <v>157.08608058608053</v>
      </c>
      <c r="BZ46" s="13">
        <f>BY46*VLOOKUP('Données projet'!$B$12,Paramètres!$A$1:$I$89,3,0)*VLOOKUP('Données projet'!$B$12,Paramètres!$A$1:$I$89,5,0)</f>
        <v>178.88962857142852</v>
      </c>
      <c r="CA46" s="13">
        <f t="shared" si="39"/>
        <v>45.075060085506713</v>
      </c>
      <c r="CB46" s="20">
        <f t="shared" si="10"/>
        <v>390.07183274416224</v>
      </c>
      <c r="CC46" s="59">
        <f t="shared" si="11"/>
        <v>683.40516607749555</v>
      </c>
      <c r="CD46" s="59">
        <f ca="1">AVERAGE(OFFSET($CC$3,0,0,'Données projet'!$E$12+1,1))-AVERAGE(OFFSET($H$3,0,0,'Données projet'!$E$12+1,1))</f>
        <v>292.22737648725354</v>
      </c>
      <c r="CE46" s="59">
        <f t="shared" si="40"/>
        <v>182.84038581199871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366.9</v>
      </c>
      <c r="O47" s="13">
        <f>N47*VLOOKUP('Données projet'!$B$9,Paramètres!$A$1:$I$89,3,0)*VLOOKUP('Données projet'!$B$9,Paramètres!$A$1:$I$89,5,0)</f>
        <v>219.40620000000001</v>
      </c>
      <c r="P47" s="13">
        <f t="shared" si="33"/>
        <v>53.985805930473333</v>
      </c>
      <c r="Q47" s="20">
        <f t="shared" si="53"/>
        <v>476.15774366224105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261.10917418234862</v>
      </c>
      <c r="T47" s="59">
        <f t="shared" si="34"/>
        <v>327.65691162938418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146.96039999999991</v>
      </c>
      <c r="AK47" s="13">
        <f t="shared" si="35"/>
        <v>37.887004745652405</v>
      </c>
      <c r="AL47" s="20">
        <f t="shared" si="4"/>
        <v>321.94256326534446</v>
      </c>
      <c r="AM47" s="59">
        <f t="shared" si="5"/>
        <v>615.27589659867772</v>
      </c>
      <c r="AN47" s="59">
        <f ca="1">AVERAGE(OFFSET($AM$3,0,0,'Données projet'!$E$10+1,1))-AVERAGE(OFFSET($H$3,0,0,'Données projet'!$E$10+1,1))</f>
        <v>213.54857791046686</v>
      </c>
      <c r="AO47" s="59">
        <f t="shared" si="36"/>
        <v>138.46877538074244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162.16319999999993</v>
      </c>
      <c r="BF47" s="13">
        <f t="shared" si="37"/>
        <v>41.330049199441142</v>
      </c>
      <c r="BG47" s="20">
        <f t="shared" si="7"/>
        <v>354.41740902235983</v>
      </c>
      <c r="BH47" s="59">
        <f t="shared" si="8"/>
        <v>647.75074235569309</v>
      </c>
      <c r="BI47" s="59">
        <f ca="1">AVERAGE(OFFSET($BH$3,0,0,'Données projet'!$E$11+1,1))-AVERAGE(OFFSET($H$3,0,0,'Données projet'!$E$11+1,1))</f>
        <v>245.06609107649069</v>
      </c>
      <c r="BJ47" s="59">
        <f t="shared" si="38"/>
        <v>156.24531945456499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162.42307692307691</v>
      </c>
      <c r="BW47" s="12">
        <f>VLOOKUP(A47,'Données projet'!$A$113:$I$133,9,0)</f>
        <v>5.3369963369963358</v>
      </c>
      <c r="BX47" s="12">
        <f t="array" ref="BX47">INDEX(BW:BW,MIN(IF(ISNUMBER(BW47:BW243),ROW(BW47:BW243),"")))</f>
        <v>5.3369963369963358</v>
      </c>
      <c r="BY47" s="12">
        <f>IF('Données projet'!$A$114&gt;35,BY46+BX47-CG46,IF(A47&lt;'Données projet'!$A$114,$BV$205^A47,IF(A47='Données projet'!$A$114,'Données projet'!$B$114,BY46+BX47-CG46)))</f>
        <v>162.42307692307685</v>
      </c>
      <c r="BZ47" s="13">
        <f>BY47*VLOOKUP('Données projet'!$B$12,Paramètres!$A$1:$I$89,3,0)*VLOOKUP('Données projet'!$B$12,Paramètres!$A$1:$I$89,5,0)</f>
        <v>184.96739999999991</v>
      </c>
      <c r="CA47" s="13">
        <f t="shared" si="39"/>
        <v>46.425584096624149</v>
      </c>
      <c r="CB47" s="20">
        <f t="shared" si="10"/>
        <v>403.00944730162018</v>
      </c>
      <c r="CC47" s="59">
        <f t="shared" si="11"/>
        <v>696.34278063495344</v>
      </c>
      <c r="CD47" s="59">
        <f ca="1">AVERAGE(OFFSET($CC$3,0,0,'Données projet'!$E$12+1,1))-AVERAGE(OFFSET($H$3,0,0,'Données projet'!$E$12+1,1))</f>
        <v>292.22737648725354</v>
      </c>
      <c r="CE47" s="59">
        <f t="shared" si="40"/>
        <v>182.84038581199871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64.416666666666657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382.11153846153843</v>
      </c>
      <c r="O48" s="13">
        <f>N48*VLOOKUP('Données projet'!$B$9,Paramètres!$A$1:$I$89,3,0)*VLOOKUP('Données projet'!$B$9,Paramètres!$A$1:$I$89,5,0)</f>
        <v>228.5027</v>
      </c>
      <c r="P48" s="13">
        <f t="shared" si="33"/>
        <v>55.958807302542631</v>
      </c>
      <c r="Q48" s="20">
        <f t="shared" si="53"/>
        <v>495.4371252185951</v>
      </c>
      <c r="R48" s="59">
        <f t="shared" si="0"/>
        <v>788.77045855192841</v>
      </c>
      <c r="S48" s="59">
        <f ca="1">AVERAGE(OFFSET($R$3,0,0,'Données projet'!$E$9+1,1))-AVERAGE(OFFSET($H$3,0,0,'Données projet'!$E$9+1,1))</f>
        <v>261.10917418234862</v>
      </c>
      <c r="T48" s="59">
        <f t="shared" si="34"/>
        <v>327.65691162938418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94.852371428571374</v>
      </c>
      <c r="AK48" s="13">
        <f t="shared" si="35"/>
        <v>25.731899613510901</v>
      </c>
      <c r="AL48" s="20">
        <f t="shared" si="4"/>
        <v>210.01760539829328</v>
      </c>
      <c r="AM48" s="59">
        <f t="shared" si="5"/>
        <v>503.35093873162657</v>
      </c>
      <c r="AN48" s="59">
        <f ca="1">AVERAGE(OFFSET($AM$3,0,0,'Données projet'!$E$10+1,1))-AVERAGE(OFFSET($H$3,0,0,'Données projet'!$E$10+1,1))</f>
        <v>213.54857791046686</v>
      </c>
      <c r="AO48" s="59">
        <f t="shared" si="36"/>
        <v>138.46877538074244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104.66468571428567</v>
      </c>
      <c r="BF48" s="13">
        <f t="shared" si="37"/>
        <v>28.070328709305645</v>
      </c>
      <c r="BG48" s="20">
        <f t="shared" si="7"/>
        <v>231.18015012108819</v>
      </c>
      <c r="BH48" s="59">
        <f t="shared" si="8"/>
        <v>524.51348345442148</v>
      </c>
      <c r="BI48" s="59">
        <f ca="1">AVERAGE(OFFSET($BH$3,0,0,'Données projet'!$E$11+1,1))-AVERAGE(OFFSET($H$3,0,0,'Données projet'!$E$11+1,1))</f>
        <v>245.06609107649069</v>
      </c>
      <c r="BJ48" s="59">
        <f t="shared" si="38"/>
        <v>156.24531945456499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6.826007326007324</v>
      </c>
      <c r="BY48" s="12">
        <f>IF('Données projet'!$A$114&gt;35,BY47+BX48-CG47,IF(A48&lt;'Données projet'!$A$114,$BV$205^A48,IF(A48='Données projet'!$A$114,'Données projet'!$B$114,BY47+BX48-CG47)))</f>
        <v>104.83241758241752</v>
      </c>
      <c r="BZ48" s="13">
        <f>BY48*VLOOKUP('Données projet'!$B$12,Paramètres!$A$1:$I$89,3,0)*VLOOKUP('Données projet'!$B$12,Paramètres!$A$1:$I$89,5,0)</f>
        <v>119.38315714285707</v>
      </c>
      <c r="CA48" s="13">
        <f t="shared" si="39"/>
        <v>31.531087703892059</v>
      </c>
      <c r="CB48" s="20">
        <f t="shared" si="10"/>
        <v>262.84230977475477</v>
      </c>
      <c r="CC48" s="59">
        <f t="shared" si="11"/>
        <v>556.17564310808802</v>
      </c>
      <c r="CD48" s="59">
        <f ca="1">AVERAGE(OFFSET($CC$3,0,0,'Données projet'!$E$12+1,1))-AVERAGE(OFFSET($H$3,0,0,'Données projet'!$E$12+1,1))</f>
        <v>292.22737648725354</v>
      </c>
      <c r="CE48" s="59">
        <f t="shared" si="40"/>
        <v>182.84038581199871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397.32307692307688</v>
      </c>
      <c r="O49" s="13">
        <f>N49*VLOOKUP('Données projet'!$B$9,Paramètres!$A$1:$I$89,3,0)*VLOOKUP('Données projet'!$B$9,Paramètres!$A$1:$I$89,5,0)</f>
        <v>237.5992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261.10917418234862</v>
      </c>
      <c r="T49" s="59">
        <f t="shared" si="34"/>
        <v>327.65691162938418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101.0285428571428</v>
      </c>
      <c r="AK49" s="13">
        <f t="shared" si="35"/>
        <v>27.206887577634099</v>
      </c>
      <c r="AL49" s="20">
        <f t="shared" si="4"/>
        <v>223.3433746739031</v>
      </c>
      <c r="AM49" s="59">
        <f t="shared" si="5"/>
        <v>516.67670800723636</v>
      </c>
      <c r="AN49" s="59">
        <f ca="1">AVERAGE(OFFSET($AM$3,0,0,'Données projet'!$E$10+1,1))-AVERAGE(OFFSET($H$3,0,0,'Données projet'!$E$10+1,1))</f>
        <v>213.54857791046686</v>
      </c>
      <c r="AO49" s="59">
        <f t="shared" si="36"/>
        <v>138.46877538074244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111.47977142857138</v>
      </c>
      <c r="BF49" s="13">
        <f t="shared" si="37"/>
        <v>29.679358653347098</v>
      </c>
      <c r="BG49" s="20">
        <f t="shared" si="7"/>
        <v>245.85215155934134</v>
      </c>
      <c r="BH49" s="59">
        <f t="shared" si="8"/>
        <v>539.18548489267459</v>
      </c>
      <c r="BI49" s="59">
        <f ca="1">AVERAGE(OFFSET($BH$3,0,0,'Données projet'!$E$11+1,1))-AVERAGE(OFFSET($H$3,0,0,'Données projet'!$E$11+1,1))</f>
        <v>245.06609107649069</v>
      </c>
      <c r="BJ49" s="59">
        <f t="shared" si="38"/>
        <v>156.24531945456499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6.826007326007324</v>
      </c>
      <c r="BY49" s="12">
        <f>IF('Données projet'!$A$114&gt;35,BY48+BX49-CG48,IF(A49&lt;'Données projet'!$A$114,$BV$205^A49,IF(A49='Données projet'!$A$114,'Données projet'!$B$114,BY48+BX49-CG48)))</f>
        <v>111.65842490842485</v>
      </c>
      <c r="BZ49" s="13">
        <f>BY49*VLOOKUP('Données projet'!$B$12,Paramètres!$A$1:$I$89,3,0)*VLOOKUP('Données projet'!$B$12,Paramètres!$A$1:$I$89,5,0)</f>
        <v>127.15661428571421</v>
      </c>
      <c r="CA49" s="13">
        <f t="shared" si="39"/>
        <v>33.338493125081143</v>
      </c>
      <c r="CB49" s="20">
        <f t="shared" si="10"/>
        <v>279.52897874046857</v>
      </c>
      <c r="CC49" s="59">
        <f t="shared" si="11"/>
        <v>572.86231207380183</v>
      </c>
      <c r="CD49" s="59">
        <f ca="1">AVERAGE(OFFSET($CC$3,0,0,'Données projet'!$E$12+1,1))-AVERAGE(OFFSET($H$3,0,0,'Données projet'!$E$12+1,1))</f>
        <v>292.22737648725354</v>
      </c>
      <c r="CE49" s="59">
        <f t="shared" si="40"/>
        <v>182.84038581199871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412.53461538461534</v>
      </c>
      <c r="O50" s="13">
        <f>N50*VLOOKUP('Données projet'!$B$9,Paramètres!$A$1:$I$89,3,0)*VLOOKUP('Données projet'!$B$9,Paramètres!$A$1:$I$89,5,0)</f>
        <v>246.69569999999999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261.10917418234862</v>
      </c>
      <c r="T50" s="59">
        <f t="shared" si="34"/>
        <v>327.65691162938418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107.20471428571423</v>
      </c>
      <c r="AK50" s="13">
        <f t="shared" si="35"/>
        <v>28.671410088969473</v>
      </c>
      <c r="AL50" s="20">
        <f t="shared" si="4"/>
        <v>236.65091661924077</v>
      </c>
      <c r="AM50" s="59">
        <f t="shared" si="5"/>
        <v>529.98424995257415</v>
      </c>
      <c r="AN50" s="59">
        <f ca="1">AVERAGE(OFFSET($AM$3,0,0,'Données projet'!$E$10+1,1))-AVERAGE(OFFSET($H$3,0,0,'Données projet'!$E$10+1,1))</f>
        <v>213.54857791046686</v>
      </c>
      <c r="AO50" s="59">
        <f t="shared" si="36"/>
        <v>138.46877538074244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118.29485714285708</v>
      </c>
      <c r="BF50" s="13">
        <f t="shared" si="37"/>
        <v>31.276972079204548</v>
      </c>
      <c r="BG50" s="20">
        <f t="shared" si="7"/>
        <v>260.50426922842399</v>
      </c>
      <c r="BH50" s="59">
        <f t="shared" si="8"/>
        <v>553.83760256175731</v>
      </c>
      <c r="BI50" s="59">
        <f ca="1">AVERAGE(OFFSET($BH$3,0,0,'Données projet'!$E$11+1,1))-AVERAGE(OFFSET($H$3,0,0,'Données projet'!$E$11+1,1))</f>
        <v>245.06609107649069</v>
      </c>
      <c r="BJ50" s="59">
        <f t="shared" si="38"/>
        <v>156.24531945456499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6.826007326007324</v>
      </c>
      <c r="BY50" s="12">
        <f>IF('Données projet'!$A$114&gt;35,BY49+BX50-CG49,IF(A50&lt;'Données projet'!$A$114,$BV$205^A50,IF(A50='Données projet'!$A$114,'Données projet'!$B$114,BY49+BX50-CG49)))</f>
        <v>118.48443223443218</v>
      </c>
      <c r="BZ50" s="13">
        <f>BY50*VLOOKUP('Données projet'!$B$12,Paramètres!$A$1:$I$89,3,0)*VLOOKUP('Données projet'!$B$12,Paramètres!$A$1:$I$89,5,0)</f>
        <v>134.93007142857135</v>
      </c>
      <c r="CA50" s="13">
        <f t="shared" si="39"/>
        <v>35.133074498505806</v>
      </c>
      <c r="CB50" s="20">
        <f t="shared" si="10"/>
        <v>296.19331248965938</v>
      </c>
      <c r="CC50" s="59">
        <f t="shared" si="11"/>
        <v>589.52664582299269</v>
      </c>
      <c r="CD50" s="59">
        <f ca="1">AVERAGE(OFFSET($CC$3,0,0,'Données projet'!$E$12+1,1))-AVERAGE(OFFSET($H$3,0,0,'Données projet'!$E$12+1,1))</f>
        <v>292.22737648725354</v>
      </c>
      <c r="CE50" s="59">
        <f t="shared" si="40"/>
        <v>182.84038581199871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427.74615384615379</v>
      </c>
      <c r="O51" s="13">
        <f>N51*VLOOKUP('Données projet'!$B$9,Paramètres!$A$1:$I$89,3,0)*VLOOKUP('Données projet'!$B$9,Paramètres!$A$1:$I$89,5,0)</f>
        <v>255.79219999999998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261.10917418234862</v>
      </c>
      <c r="T51" s="59">
        <f t="shared" si="34"/>
        <v>327.65691162938418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113.38088571428565</v>
      </c>
      <c r="AK51" s="13">
        <f t="shared" si="35"/>
        <v>30.126138765380961</v>
      </c>
      <c r="AL51" s="20">
        <f t="shared" si="4"/>
        <v>249.94140096875267</v>
      </c>
      <c r="AM51" s="59">
        <f t="shared" si="5"/>
        <v>543.27473430208602</v>
      </c>
      <c r="AN51" s="59">
        <f ca="1">AVERAGE(OFFSET($AM$3,0,0,'Données projet'!$E$10+1,1))-AVERAGE(OFFSET($H$3,0,0,'Données projet'!$E$10+1,1))</f>
        <v>213.54857791046686</v>
      </c>
      <c r="AO51" s="59">
        <f t="shared" si="36"/>
        <v>138.46877538074244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125.1099428571428</v>
      </c>
      <c r="BF51" s="13">
        <f t="shared" si="37"/>
        <v>32.863901639130368</v>
      </c>
      <c r="BG51" s="20">
        <f t="shared" si="7"/>
        <v>275.13777916434242</v>
      </c>
      <c r="BH51" s="59">
        <f t="shared" si="8"/>
        <v>568.47111249767568</v>
      </c>
      <c r="BI51" s="59">
        <f ca="1">AVERAGE(OFFSET($BH$3,0,0,'Données projet'!$E$11+1,1))-AVERAGE(OFFSET($H$3,0,0,'Données projet'!$E$11+1,1))</f>
        <v>245.06609107649069</v>
      </c>
      <c r="BJ51" s="59">
        <f t="shared" si="38"/>
        <v>156.24531945456499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6.826007326007324</v>
      </c>
      <c r="BY51" s="12">
        <f>IF('Données projet'!$A$114&gt;35,BY50+BX51-CG50,IF(A51&lt;'Données projet'!$A$114,$BV$205^A51,IF(A51='Données projet'!$A$114,'Données projet'!$B$114,BY50+BX51-CG50)))</f>
        <v>125.31043956043951</v>
      </c>
      <c r="BZ51" s="13">
        <f>BY51*VLOOKUP('Données projet'!$B$12,Paramètres!$A$1:$I$89,3,0)*VLOOKUP('Données projet'!$B$12,Paramètres!$A$1:$I$89,5,0)</f>
        <v>142.70352857142851</v>
      </c>
      <c r="CA51" s="13">
        <f t="shared" si="39"/>
        <v>36.915654804283697</v>
      </c>
      <c r="CB51" s="20">
        <f t="shared" si="10"/>
        <v>312.83674437936537</v>
      </c>
      <c r="CC51" s="59">
        <f t="shared" si="11"/>
        <v>606.17007771269868</v>
      </c>
      <c r="CD51" s="59">
        <f ca="1">AVERAGE(OFFSET($CC$3,0,0,'Données projet'!$E$12+1,1))-AVERAGE(OFFSET($H$3,0,0,'Données projet'!$E$12+1,1))</f>
        <v>292.22737648725354</v>
      </c>
      <c r="CE51" s="59">
        <f t="shared" si="40"/>
        <v>182.84038581199871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356.614423076923</v>
      </c>
      <c r="O52" s="13">
        <f>N52*VLOOKUP('Données projet'!$B$9,Paramètres!$A$1:$I$89,3,0)*VLOOKUP('Données projet'!$B$9,Paramètres!$A$1:$I$89,5,0)</f>
        <v>213.25542499999997</v>
      </c>
      <c r="P52" s="13">
        <f t="shared" si="33"/>
        <v>52.646339807871037</v>
      </c>
      <c r="Q52" s="20">
        <f t="shared" si="53"/>
        <v>463.11224037370863</v>
      </c>
      <c r="R52" s="59">
        <f t="shared" si="0"/>
        <v>756.44557370704194</v>
      </c>
      <c r="S52" s="59">
        <f ca="1">AVERAGE(OFFSET($R$3,0,0,'Données projet'!$E$9+1,1))-AVERAGE(OFFSET($H$3,0,0,'Données projet'!$E$9+1,1))</f>
        <v>261.10917418234862</v>
      </c>
      <c r="T52" s="59">
        <f t="shared" si="34"/>
        <v>327.65691162938418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119.55705714285709</v>
      </c>
      <c r="AK52" s="13">
        <f t="shared" si="35"/>
        <v>31.571667922473026</v>
      </c>
      <c r="AL52" s="20">
        <f t="shared" si="4"/>
        <v>263.21586282211655</v>
      </c>
      <c r="AM52" s="59">
        <f t="shared" si="5"/>
        <v>556.54919615544986</v>
      </c>
      <c r="AN52" s="59">
        <f ca="1">AVERAGE(OFFSET($AM$3,0,0,'Données projet'!$E$10+1,1))-AVERAGE(OFFSET($H$3,0,0,'Données projet'!$E$10+1,1))</f>
        <v>213.54857791046686</v>
      </c>
      <c r="AO52" s="59">
        <f t="shared" si="36"/>
        <v>138.46877538074244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131.92502857142853</v>
      </c>
      <c r="BF52" s="13">
        <f t="shared" si="37"/>
        <v>34.440795658146151</v>
      </c>
      <c r="BG52" s="20">
        <f t="shared" si="7"/>
        <v>289.75381053317591</v>
      </c>
      <c r="BH52" s="59">
        <f t="shared" si="8"/>
        <v>583.08714386650922</v>
      </c>
      <c r="BI52" s="59">
        <f ca="1">AVERAGE(OFFSET($BH$3,0,0,'Données projet'!$E$11+1,1))-AVERAGE(OFFSET($H$3,0,0,'Données projet'!$E$11+1,1))</f>
        <v>245.06609107649069</v>
      </c>
      <c r="BJ52" s="59">
        <f t="shared" si="38"/>
        <v>156.24531945456499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6.826007326007324</v>
      </c>
      <c r="BY52" s="12">
        <f>IF('Données projet'!$A$114&gt;35,BY51+BX52-CG51,IF(A52&lt;'Données projet'!$A$114,$BV$205^A52,IF(A52='Données projet'!$A$114,'Données projet'!$B$114,BY51+BX52-CG51)))</f>
        <v>132.13644688644683</v>
      </c>
      <c r="BZ52" s="13">
        <f>BY52*VLOOKUP('Données projet'!$B$12,Paramètres!$A$1:$I$89,3,0)*VLOOKUP('Données projet'!$B$12,Paramètres!$A$1:$I$89,5,0)</f>
        <v>150.47698571428566</v>
      </c>
      <c r="CA52" s="13">
        <f t="shared" si="39"/>
        <v>38.686962298693096</v>
      </c>
      <c r="CB52" s="20">
        <f t="shared" si="10"/>
        <v>329.4605427892713</v>
      </c>
      <c r="CC52" s="59">
        <f t="shared" si="11"/>
        <v>622.79387612260462</v>
      </c>
      <c r="CD52" s="59">
        <f ca="1">AVERAGE(OFFSET($CC$3,0,0,'Données projet'!$E$12+1,1))-AVERAGE(OFFSET($H$3,0,0,'Données projet'!$E$12+1,1))</f>
        <v>292.22737648725354</v>
      </c>
      <c r="CE52" s="59">
        <f t="shared" si="40"/>
        <v>182.84038581199871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369.45192307692298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261.10917418234862</v>
      </c>
      <c r="T53" s="59">
        <f t="shared" si="34"/>
        <v>327.65691162938418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125.73322857142851</v>
      </c>
      <c r="AK53" s="13">
        <f t="shared" si="35"/>
        <v>33.008527004415768</v>
      </c>
      <c r="AL53" s="20">
        <f t="shared" si="4"/>
        <v>276.47522429459542</v>
      </c>
      <c r="AM53" s="59">
        <f t="shared" si="5"/>
        <v>569.80855762792874</v>
      </c>
      <c r="AN53" s="59">
        <f ca="1">AVERAGE(OFFSET($AM$3,0,0,'Données projet'!$E$10+1,1))-AVERAGE(OFFSET($H$3,0,0,'Données projet'!$E$10+1,1))</f>
        <v>213.54857791046686</v>
      </c>
      <c r="AO53" s="59">
        <f t="shared" si="36"/>
        <v>138.46877538074244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138.74011428571424</v>
      </c>
      <c r="BF53" s="13">
        <f t="shared" si="37"/>
        <v>36.008231694539887</v>
      </c>
      <c r="BG53" s="20">
        <f t="shared" si="7"/>
        <v>304.35336924894256</v>
      </c>
      <c r="BH53" s="59">
        <f t="shared" si="8"/>
        <v>597.68670258227587</v>
      </c>
      <c r="BI53" s="59">
        <f ca="1">AVERAGE(OFFSET($BH$3,0,0,'Données projet'!$E$11+1,1))-AVERAGE(OFFSET($H$3,0,0,'Données projet'!$E$11+1,1))</f>
        <v>245.06609107649069</v>
      </c>
      <c r="BJ53" s="59">
        <f t="shared" si="38"/>
        <v>156.24531945456499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6.826007326007324</v>
      </c>
      <c r="BY53" s="12">
        <f>IF('Données projet'!$A$114&gt;35,BY52+BX53-CG52,IF(A53&lt;'Données projet'!$A$114,$BV$205^A53,IF(A53='Données projet'!$A$114,'Données projet'!$B$114,BY52+BX53-CG52)))</f>
        <v>138.96245421245416</v>
      </c>
      <c r="BZ53" s="13">
        <f>BY53*VLOOKUP('Données projet'!$B$12,Paramètres!$A$1:$I$89,3,0)*VLOOKUP('Données projet'!$B$12,Paramètres!$A$1:$I$89,5,0)</f>
        <v>158.25044285714282</v>
      </c>
      <c r="CA53" s="13">
        <f t="shared" si="39"/>
        <v>40.44764574652848</v>
      </c>
      <c r="CB53" s="20">
        <f t="shared" si="10"/>
        <v>346.06583765139413</v>
      </c>
      <c r="CC53" s="59">
        <f t="shared" si="11"/>
        <v>639.39917098472745</v>
      </c>
      <c r="CD53" s="59">
        <f ca="1">AVERAGE(OFFSET($CC$3,0,0,'Données projet'!$E$12+1,1))-AVERAGE(OFFSET($H$3,0,0,'Données projet'!$E$12+1,1))</f>
        <v>292.22737648725354</v>
      </c>
      <c r="CE53" s="59">
        <f t="shared" si="40"/>
        <v>182.84038581199871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382.28942307692296</v>
      </c>
      <c r="O54" s="13">
        <f>N54*VLOOKUP('Données projet'!$B$9,Paramètres!$A$1:$I$89,3,0)*VLOOKUP('Données projet'!$B$9,Paramètres!$A$1:$I$89,5,0)</f>
        <v>228.60907499999993</v>
      </c>
      <c r="P54" s="13">
        <f t="shared" si="33"/>
        <v>55.981824933821947</v>
      </c>
      <c r="Q54" s="20">
        <f t="shared" si="53"/>
        <v>495.66248405140641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261.10917418234862</v>
      </c>
      <c r="T54" s="59">
        <f t="shared" si="34"/>
        <v>327.65691162938418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145.78846153846152</v>
      </c>
      <c r="AG54" s="12">
        <f>VLOOKUP(A54,'Données projet'!$A$61:$I$81,9,0)</f>
        <v>6.826007326007324</v>
      </c>
      <c r="AH54" s="12">
        <f t="array" ref="AH54">INDEX(AG:AG,MIN(IF(ISNUMBER(AG54:AG250),ROW(AG54:AG250),"")))</f>
        <v>6.826007326007324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131.90939999999995</v>
      </c>
      <c r="AK54" s="13">
        <f t="shared" si="35"/>
        <v>34.437190502969557</v>
      </c>
      <c r="AL54" s="20">
        <f t="shared" si="4"/>
        <v>289.72031179267179</v>
      </c>
      <c r="AM54" s="59">
        <f t="shared" si="5"/>
        <v>583.05364512600511</v>
      </c>
      <c r="AN54" s="59">
        <f ca="1">AVERAGE(OFFSET($AM$3,0,0,'Données projet'!$E$10+1,1))-AVERAGE(OFFSET($H$3,0,0,'Données projet'!$E$10+1,1))</f>
        <v>213.54857791046686</v>
      </c>
      <c r="AO54" s="59">
        <f t="shared" si="36"/>
        <v>138.46877538074244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145.78846153846152</v>
      </c>
      <c r="BB54" s="12">
        <f>VLOOKUP(A54,'Données projet'!$A$87:$I$107,9,0)</f>
        <v>6.826007326007324</v>
      </c>
      <c r="BC54" s="12">
        <f t="array" ref="BC54">INDEX(BB:BB,MIN(IF(ISNUMBER(BB54:BB250),ROW(BB54:BB250),"")))</f>
        <v>6.826007326007324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145.55519999999996</v>
      </c>
      <c r="BF54" s="13">
        <f t="shared" si="37"/>
        <v>37.566727360298493</v>
      </c>
      <c r="BG54" s="20">
        <f t="shared" si="7"/>
        <v>318.93735681918645</v>
      </c>
      <c r="BH54" s="59">
        <f t="shared" si="8"/>
        <v>612.27069015251982</v>
      </c>
      <c r="BI54" s="59">
        <f ca="1">AVERAGE(OFFSET($BH$3,0,0,'Données projet'!$E$11+1,1))-AVERAGE(OFFSET($H$3,0,0,'Données projet'!$E$11+1,1))</f>
        <v>245.06609107649069</v>
      </c>
      <c r="BJ54" s="59">
        <f t="shared" si="38"/>
        <v>156.24531945456499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145.78846153846152</v>
      </c>
      <c r="BW54" s="12">
        <f>VLOOKUP(A54,'Données projet'!$A$113:$I$133,9,0)</f>
        <v>6.826007326007324</v>
      </c>
      <c r="BX54" s="12">
        <f t="array" ref="BX54">INDEX(BW:BW,MIN(IF(ISNUMBER(BW54:BW250),ROW(BW54:BW250),"")))</f>
        <v>6.826007326007324</v>
      </c>
      <c r="BY54" s="12">
        <f>IF('Données projet'!$A$114&gt;35,BY53+BX54-CG53,IF(A54&lt;'Données projet'!$A$114,$BV$205^A54,IF(A54='Données projet'!$A$114,'Données projet'!$B$114,BY53+BX54-CG53)))</f>
        <v>145.78846153846149</v>
      </c>
      <c r="BZ54" s="13">
        <f>BY54*VLOOKUP('Données projet'!$B$12,Paramètres!$A$1:$I$89,3,0)*VLOOKUP('Données projet'!$B$12,Paramètres!$A$1:$I$89,5,0)</f>
        <v>166.02389999999994</v>
      </c>
      <c r="CA54" s="13">
        <f t="shared" si="39"/>
        <v>42.198286575571508</v>
      </c>
      <c r="CB54" s="20">
        <f t="shared" si="10"/>
        <v>362.65364161912021</v>
      </c>
      <c r="CC54" s="59">
        <f t="shared" si="11"/>
        <v>655.98697495245347</v>
      </c>
      <c r="CD54" s="59">
        <f ca="1">AVERAGE(OFFSET($CC$3,0,0,'Données projet'!$E$12+1,1))-AVERAGE(OFFSET($H$3,0,0,'Données projet'!$E$12+1,1))</f>
        <v>292.22737648725354</v>
      </c>
      <c r="CE54" s="59">
        <f t="shared" si="40"/>
        <v>182.84038581199871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37.685897435897431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395.12692307692294</v>
      </c>
      <c r="O55" s="13">
        <f>N55*VLOOKUP('Données projet'!$B$9,Paramètres!$A$1:$I$89,3,0)*VLOOKUP('Données projet'!$B$9,Paramètres!$A$1:$I$89,5,0)</f>
        <v>236.28589999999994</v>
      </c>
      <c r="P55" s="13">
        <f t="shared" si="33"/>
        <v>57.639699864397812</v>
      </c>
      <c r="Q55" s="20">
        <f t="shared" si="53"/>
        <v>511.92041976382615</v>
      </c>
      <c r="R55" s="59">
        <f t="shared" si="0"/>
        <v>805.25375309715946</v>
      </c>
      <c r="S55" s="59">
        <f ca="1">AVERAGE(OFFSET($R$3,0,0,'Données projet'!$E$9+1,1))-AVERAGE(OFFSET($H$3,0,0,'Données projet'!$E$9+1,1))</f>
        <v>261.10917418234862</v>
      </c>
      <c r="T55" s="59">
        <f t="shared" si="34"/>
        <v>327.65691162938418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6.3942307692307701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103.59669999999997</v>
      </c>
      <c r="AK55" s="13">
        <f t="shared" si="35"/>
        <v>27.817091630299288</v>
      </c>
      <c r="AL55" s="20">
        <f t="shared" si="4"/>
        <v>228.87902042277122</v>
      </c>
      <c r="AM55" s="59">
        <f t="shared" si="5"/>
        <v>522.21235375610456</v>
      </c>
      <c r="AN55" s="59">
        <f ca="1">AVERAGE(OFFSET($AM$3,0,0,'Données projet'!$E$10+1,1))-AVERAGE(OFFSET($H$3,0,0,'Données projet'!$E$10+1,1))</f>
        <v>213.54857791046686</v>
      </c>
      <c r="AO55" s="59">
        <f t="shared" si="36"/>
        <v>138.46877538074244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6.3942307692307701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114.31359999999997</v>
      </c>
      <c r="BF55" s="13">
        <f t="shared" si="37"/>
        <v>30.3450160123191</v>
      </c>
      <c r="BG55" s="20">
        <f t="shared" si="7"/>
        <v>251.94708955478904</v>
      </c>
      <c r="BH55" s="59">
        <f t="shared" si="8"/>
        <v>545.2804228881223</v>
      </c>
      <c r="BI55" s="59">
        <f ca="1">AVERAGE(OFFSET($BH$3,0,0,'Données projet'!$E$11+1,1))-AVERAGE(OFFSET($H$3,0,0,'Données projet'!$E$11+1,1))</f>
        <v>245.06609107649069</v>
      </c>
      <c r="BJ55" s="59">
        <f t="shared" si="38"/>
        <v>156.24531945456499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6.3942307692307701</v>
      </c>
      <c r="BY55" s="12">
        <f>IF('Données projet'!$A$114&gt;35,BY54+BX55-CG54,IF(A55&lt;'Données projet'!$A$114,$BV$205^A55,IF(A55='Données projet'!$A$114,'Données projet'!$B$114,BY54+BX55-CG54)))</f>
        <v>114.49679487179483</v>
      </c>
      <c r="BZ55" s="13">
        <f>BY55*VLOOKUP('Données projet'!$B$12,Paramètres!$A$1:$I$89,3,0)*VLOOKUP('Données projet'!$B$12,Paramètres!$A$1:$I$89,5,0)</f>
        <v>130.38894999999994</v>
      </c>
      <c r="CA55" s="13">
        <f t="shared" si="39"/>
        <v>34.086218624979907</v>
      </c>
      <c r="CB55" s="20">
        <f t="shared" si="10"/>
        <v>286.46091868850658</v>
      </c>
      <c r="CC55" s="59">
        <f t="shared" si="11"/>
        <v>579.79425202183984</v>
      </c>
      <c r="CD55" s="59">
        <f ca="1">AVERAGE(OFFSET($CC$3,0,0,'Données projet'!$E$12+1,1))-AVERAGE(OFFSET($H$3,0,0,'Données projet'!$E$12+1,1))</f>
        <v>292.22737648725354</v>
      </c>
      <c r="CE55" s="59">
        <f t="shared" si="40"/>
        <v>182.84038581199871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407.96442307692291</v>
      </c>
      <c r="O56" s="13">
        <f>N56*VLOOKUP('Données projet'!$B$9,Paramètres!$A$1:$I$89,3,0)*VLOOKUP('Données projet'!$B$9,Paramètres!$A$1:$I$89,5,0)</f>
        <v>243.96272499999992</v>
      </c>
      <c r="P56" s="13">
        <f t="shared" si="33"/>
        <v>59.291315745845196</v>
      </c>
      <c r="Q56" s="20">
        <f t="shared" si="53"/>
        <v>528.16745429901368</v>
      </c>
      <c r="R56" s="59">
        <f t="shared" si="0"/>
        <v>821.50078763234706</v>
      </c>
      <c r="S56" s="59">
        <f ca="1">AVERAGE(OFFSET($R$3,0,0,'Données projet'!$E$9+1,1))-AVERAGE(OFFSET($H$3,0,0,'Données projet'!$E$9+1,1))</f>
        <v>261.10917418234862</v>
      </c>
      <c r="T56" s="59">
        <f t="shared" si="34"/>
        <v>327.65691162938418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6.3942307692307701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109.38219999999997</v>
      </c>
      <c r="AK56" s="13">
        <f t="shared" si="35"/>
        <v>29.185378395108014</v>
      </c>
      <c r="AL56" s="20">
        <f t="shared" si="4"/>
        <v>241.33853237147972</v>
      </c>
      <c r="AM56" s="59">
        <f t="shared" si="5"/>
        <v>534.67186570481306</v>
      </c>
      <c r="AN56" s="59">
        <f ca="1">AVERAGE(OFFSET($AM$3,0,0,'Données projet'!$E$10+1,1))-AVERAGE(OFFSET($H$3,0,0,'Données projet'!$E$10+1,1))</f>
        <v>213.54857791046686</v>
      </c>
      <c r="AO56" s="59">
        <f t="shared" si="36"/>
        <v>138.46877538074244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6.3942307692307701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120.69759999999997</v>
      </c>
      <c r="BF56" s="13">
        <f t="shared" si="37"/>
        <v>31.837648108420023</v>
      </c>
      <c r="BG56" s="20">
        <f t="shared" si="7"/>
        <v>265.66555712216478</v>
      </c>
      <c r="BH56" s="59">
        <f t="shared" si="8"/>
        <v>558.9988904554981</v>
      </c>
      <c r="BI56" s="59">
        <f ca="1">AVERAGE(OFFSET($BH$3,0,0,'Données projet'!$E$11+1,1))-AVERAGE(OFFSET($H$3,0,0,'Données projet'!$E$11+1,1))</f>
        <v>245.06609107649069</v>
      </c>
      <c r="BJ56" s="59">
        <f t="shared" si="38"/>
        <v>156.24531945456499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6.3942307692307701</v>
      </c>
      <c r="BY56" s="12">
        <f>IF('Données projet'!$A$114&gt;35,BY55+BX56-CG55,IF(A56&lt;'Données projet'!$A$114,$BV$205^A56,IF(A56='Données projet'!$A$114,'Données projet'!$B$114,BY55+BX56-CG55)))</f>
        <v>120.89102564102561</v>
      </c>
      <c r="BZ56" s="13">
        <f>BY56*VLOOKUP('Données projet'!$B$12,Paramètres!$A$1:$I$89,3,0)*VLOOKUP('Données projet'!$B$12,Paramètres!$A$1:$I$89,5,0)</f>
        <v>137.67069999999995</v>
      </c>
      <c r="CA56" s="13">
        <f t="shared" si="39"/>
        <v>35.762875639552028</v>
      </c>
      <c r="CB56" s="20">
        <f t="shared" si="10"/>
        <v>302.06347757221965</v>
      </c>
      <c r="CC56" s="59">
        <f t="shared" si="11"/>
        <v>595.39681090555291</v>
      </c>
      <c r="CD56" s="59">
        <f ca="1">AVERAGE(OFFSET($CC$3,0,0,'Données projet'!$E$12+1,1))-AVERAGE(OFFSET($H$3,0,0,'Données projet'!$E$12+1,1))</f>
        <v>292.22737648725354</v>
      </c>
      <c r="CE56" s="59">
        <f t="shared" si="40"/>
        <v>182.84038581199871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420.80192307692289</v>
      </c>
      <c r="O57" s="13">
        <f>N57*VLOOKUP('Données projet'!$B$9,Paramètres!$A$1:$I$89,3,0)*VLOOKUP('Données projet'!$B$9,Paramètres!$A$1:$I$89,5,0)</f>
        <v>251.63954999999993</v>
      </c>
      <c r="P57" s="13">
        <f t="shared" si="33"/>
        <v>60.936892129812684</v>
      </c>
      <c r="Q57" s="20">
        <f t="shared" si="53"/>
        <v>544.4039700427569</v>
      </c>
      <c r="R57" s="59">
        <f t="shared" si="0"/>
        <v>837.73730337609027</v>
      </c>
      <c r="S57" s="59">
        <f ca="1">AVERAGE(OFFSET($R$3,0,0,'Données projet'!$E$9+1,1))-AVERAGE(OFFSET($H$3,0,0,'Données projet'!$E$9+1,1))</f>
        <v>261.10917418234862</v>
      </c>
      <c r="T57" s="59">
        <f t="shared" si="34"/>
        <v>327.65691162938418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6.3942307692307701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115.16769999999995</v>
      </c>
      <c r="AK57" s="13">
        <f t="shared" si="35"/>
        <v>30.545262787038261</v>
      </c>
      <c r="AL57" s="20">
        <f t="shared" si="4"/>
        <v>253.78341018742489</v>
      </c>
      <c r="AM57" s="59">
        <f t="shared" si="5"/>
        <v>547.11674352075818</v>
      </c>
      <c r="AN57" s="59">
        <f ca="1">AVERAGE(OFFSET($AM$3,0,0,'Données projet'!$E$10+1,1))-AVERAGE(OFFSET($H$3,0,0,'Données projet'!$E$10+1,1))</f>
        <v>213.54857791046686</v>
      </c>
      <c r="AO57" s="59">
        <f t="shared" si="36"/>
        <v>138.46877538074244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6.3942307692307701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127.08159999999998</v>
      </c>
      <c r="BF57" s="13">
        <f t="shared" si="37"/>
        <v>33.321114252058038</v>
      </c>
      <c r="BG57" s="20">
        <f t="shared" si="7"/>
        <v>279.36806065566765</v>
      </c>
      <c r="BH57" s="59">
        <f t="shared" si="8"/>
        <v>572.70139398900096</v>
      </c>
      <c r="BI57" s="59">
        <f ca="1">AVERAGE(OFFSET($BH$3,0,0,'Données projet'!$E$11+1,1))-AVERAGE(OFFSET($H$3,0,0,'Données projet'!$E$11+1,1))</f>
        <v>245.06609107649069</v>
      </c>
      <c r="BJ57" s="59">
        <f t="shared" si="38"/>
        <v>156.24531945456499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6.3942307692307701</v>
      </c>
      <c r="BY57" s="12">
        <f>IF('Données projet'!$A$114&gt;35,BY56+BX57-CG56,IF(A57&lt;'Données projet'!$A$114,$BV$205^A57,IF(A57='Données projet'!$A$114,'Données projet'!$B$114,BY56+BX57-CG56)))</f>
        <v>127.28525641025638</v>
      </c>
      <c r="BZ57" s="13">
        <f>BY57*VLOOKUP('Données projet'!$B$12,Paramètres!$A$1:$I$89,3,0)*VLOOKUP('Données projet'!$B$12,Paramètres!$A$1:$I$89,5,0)</f>
        <v>144.95244999999997</v>
      </c>
      <c r="CA57" s="13">
        <f t="shared" si="39"/>
        <v>37.429236641776356</v>
      </c>
      <c r="CB57" s="20">
        <f t="shared" si="10"/>
        <v>317.64810423442708</v>
      </c>
      <c r="CC57" s="59">
        <f t="shared" si="11"/>
        <v>610.98143756776039</v>
      </c>
      <c r="CD57" s="59">
        <f ca="1">AVERAGE(OFFSET($CC$3,0,0,'Données projet'!$E$12+1,1))-AVERAGE(OFFSET($H$3,0,0,'Données projet'!$E$12+1,1))</f>
        <v>292.22737648725354</v>
      </c>
      <c r="CE57" s="59">
        <f t="shared" si="40"/>
        <v>182.84038581199871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433.63942307692287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261.10917418234862</v>
      </c>
      <c r="T58" s="59">
        <f t="shared" si="34"/>
        <v>327.65691162938418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6.3942307692307701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120.95319999999997</v>
      </c>
      <c r="AK58" s="13">
        <f t="shared" si="35"/>
        <v>31.897215065171491</v>
      </c>
      <c r="AL58" s="20">
        <f t="shared" si="4"/>
        <v>266.21447290517364</v>
      </c>
      <c r="AM58" s="59">
        <f t="shared" si="5"/>
        <v>559.54780623850695</v>
      </c>
      <c r="AN58" s="59">
        <f ca="1">AVERAGE(OFFSET($AM$3,0,0,'Données projet'!$E$10+1,1))-AVERAGE(OFFSET($H$3,0,0,'Données projet'!$E$10+1,1))</f>
        <v>213.54857791046686</v>
      </c>
      <c r="AO58" s="59">
        <f t="shared" si="36"/>
        <v>138.46877538074244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6.3942307692307701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133.46559999999999</v>
      </c>
      <c r="BF58" s="13">
        <f t="shared" si="37"/>
        <v>34.795927437889411</v>
      </c>
      <c r="BG58" s="20">
        <f t="shared" si="7"/>
        <v>293.05549362099072</v>
      </c>
      <c r="BH58" s="59">
        <f t="shared" si="8"/>
        <v>586.38882695432403</v>
      </c>
      <c r="BI58" s="59">
        <f ca="1">AVERAGE(OFFSET($BH$3,0,0,'Données projet'!$E$11+1,1))-AVERAGE(OFFSET($H$3,0,0,'Données projet'!$E$11+1,1))</f>
        <v>245.06609107649069</v>
      </c>
      <c r="BJ58" s="59">
        <f t="shared" si="38"/>
        <v>156.24531945456499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6.3942307692307701</v>
      </c>
      <c r="BY58" s="12">
        <f>IF('Données projet'!$A$114&gt;35,BY57+BX58-CG57,IF(A58&lt;'Données projet'!$A$114,$BV$205^A58,IF(A58='Données projet'!$A$114,'Données projet'!$B$114,BY57+BX58-CG57)))</f>
        <v>133.67948717948715</v>
      </c>
      <c r="BZ58" s="13">
        <f>BY58*VLOOKUP('Données projet'!$B$12,Paramètres!$A$1:$I$89,3,0)*VLOOKUP('Données projet'!$B$12,Paramètres!$A$1:$I$89,5,0)</f>
        <v>152.23419999999996</v>
      </c>
      <c r="CA58" s="13">
        <f t="shared" si="39"/>
        <v>39.085877872838545</v>
      </c>
      <c r="CB58" s="20">
        <f t="shared" si="10"/>
        <v>333.21580229519378</v>
      </c>
      <c r="CC58" s="59">
        <f t="shared" si="11"/>
        <v>626.5491356285271</v>
      </c>
      <c r="CD58" s="59">
        <f ca="1">AVERAGE(OFFSET($CC$3,0,0,'Données projet'!$E$12+1,1))-AVERAGE(OFFSET($H$3,0,0,'Données projet'!$E$12+1,1))</f>
        <v>292.22737648725354</v>
      </c>
      <c r="CE58" s="59">
        <f t="shared" si="40"/>
        <v>182.84038581199871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446.47692307692284</v>
      </c>
      <c r="O59" s="13">
        <f>N59*VLOOKUP('Données projet'!$B$9,Paramètres!$A$1:$I$89,3,0)*VLOOKUP('Données projet'!$B$9,Paramètres!$A$1:$I$89,5,0)</f>
        <v>266.99319999999989</v>
      </c>
      <c r="P59" s="13">
        <f t="shared" si="33"/>
        <v>64.210735131625498</v>
      </c>
      <c r="Q59" s="20">
        <f t="shared" si="53"/>
        <v>576.84685368758085</v>
      </c>
      <c r="R59" s="59">
        <f t="shared" si="0"/>
        <v>870.18018702091422</v>
      </c>
      <c r="S59" s="59">
        <f ca="1">AVERAGE(OFFSET($R$3,0,0,'Données projet'!$E$9+1,1))-AVERAGE(OFFSET($H$3,0,0,'Données projet'!$E$9+1,1))</f>
        <v>261.10917418234862</v>
      </c>
      <c r="T59" s="59">
        <f t="shared" si="34"/>
        <v>327.65691162938418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6.3942307692307701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126.73869999999998</v>
      </c>
      <c r="AK59" s="13">
        <f t="shared" si="35"/>
        <v>33.241657959244336</v>
      </c>
      <c r="AL59" s="20">
        <f t="shared" si="4"/>
        <v>278.63245677901716</v>
      </c>
      <c r="AM59" s="59">
        <f t="shared" si="5"/>
        <v>571.96579011235053</v>
      </c>
      <c r="AN59" s="59">
        <f ca="1">AVERAGE(OFFSET($AM$3,0,0,'Données projet'!$E$10+1,1))-AVERAGE(OFFSET($H$3,0,0,'Données projet'!$E$10+1,1))</f>
        <v>213.54857791046686</v>
      </c>
      <c r="AO59" s="59">
        <f t="shared" si="36"/>
        <v>138.46877538074244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6.3942307692307701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139.84959999999998</v>
      </c>
      <c r="BF59" s="13">
        <f t="shared" si="37"/>
        <v>36.262548811917263</v>
      </c>
      <c r="BG59" s="20">
        <f t="shared" si="7"/>
        <v>306.72865918075587</v>
      </c>
      <c r="BH59" s="59">
        <f t="shared" si="8"/>
        <v>600.06199251408918</v>
      </c>
      <c r="BI59" s="59">
        <f ca="1">AVERAGE(OFFSET($BH$3,0,0,'Données projet'!$E$11+1,1))-AVERAGE(OFFSET($H$3,0,0,'Données projet'!$E$11+1,1))</f>
        <v>245.06609107649069</v>
      </c>
      <c r="BJ59" s="59">
        <f t="shared" si="38"/>
        <v>156.24531945456499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6.3942307692307701</v>
      </c>
      <c r="BY59" s="12">
        <f>IF('Données projet'!$A$114&gt;35,BY58+BX59-CG58,IF(A59&lt;'Données projet'!$A$114,$BV$205^A59,IF(A59='Données projet'!$A$114,'Données projet'!$B$114,BY58+BX59-CG58)))</f>
        <v>140.07371794871793</v>
      </c>
      <c r="BZ59" s="13">
        <f>BY59*VLOOKUP('Données projet'!$B$12,Paramètres!$A$1:$I$89,3,0)*VLOOKUP('Données projet'!$B$12,Paramètres!$A$1:$I$89,5,0)</f>
        <v>159.51594999999998</v>
      </c>
      <c r="CA59" s="13">
        <f t="shared" si="39"/>
        <v>40.733317332909607</v>
      </c>
      <c r="CB59" s="20">
        <f t="shared" si="10"/>
        <v>348.76747393815089</v>
      </c>
      <c r="CC59" s="59">
        <f t="shared" si="11"/>
        <v>642.1008072714842</v>
      </c>
      <c r="CD59" s="59">
        <f ca="1">AVERAGE(OFFSET($CC$3,0,0,'Données projet'!$E$12+1,1))-AVERAGE(OFFSET($H$3,0,0,'Données projet'!$E$12+1,1))</f>
        <v>292.22737648725354</v>
      </c>
      <c r="CE59" s="59">
        <f t="shared" si="40"/>
        <v>182.84038581199871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-1.7053025658242404E-13</v>
      </c>
      <c r="O60" s="13">
        <f>N60*VLOOKUP('Données projet'!$B$9,Paramètres!$A$1:$I$89,3,0)*VLOOKUP('Données projet'!$B$9,Paramètres!$A$1:$I$89,5,0)</f>
        <v>-1.0197709343628959E-13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261.10917418234862</v>
      </c>
      <c r="T60" s="59">
        <f t="shared" si="34"/>
        <v>327.65691162938418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6.3942307692307701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132.52419999999998</v>
      </c>
      <c r="AK60" s="13">
        <f t="shared" si="35"/>
        <v>34.578973423062216</v>
      </c>
      <c r="AL60" s="20">
        <f t="shared" si="4"/>
        <v>291.03802704516664</v>
      </c>
      <c r="AM60" s="59">
        <f t="shared" si="5"/>
        <v>584.37136037849996</v>
      </c>
      <c r="AN60" s="59">
        <f ca="1">AVERAGE(OFFSET($AM$3,0,0,'Données projet'!$E$10+1,1))-AVERAGE(OFFSET($H$3,0,0,'Données projet'!$E$10+1,1))</f>
        <v>213.54857791046686</v>
      </c>
      <c r="AO60" s="59">
        <f t="shared" si="36"/>
        <v>138.46877538074244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6.3942307692307701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146.2336</v>
      </c>
      <c r="BF60" s="13">
        <f t="shared" si="37"/>
        <v>37.721395038633268</v>
      </c>
      <c r="BG60" s="20">
        <f t="shared" si="7"/>
        <v>320.38828302561961</v>
      </c>
      <c r="BH60" s="59">
        <f t="shared" si="8"/>
        <v>613.72161635895293</v>
      </c>
      <c r="BI60" s="59">
        <f ca="1">AVERAGE(OFFSET($BH$3,0,0,'Données projet'!$E$11+1,1))-AVERAGE(OFFSET($H$3,0,0,'Données projet'!$E$11+1,1))</f>
        <v>245.06609107649069</v>
      </c>
      <c r="BJ60" s="59">
        <f t="shared" si="38"/>
        <v>156.24531945456499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6.3942307692307701</v>
      </c>
      <c r="BY60" s="12">
        <f>IF('Données projet'!$A$114&gt;35,BY59+BX60-CG59,IF(A60&lt;'Données projet'!$A$114,$BV$205^A60,IF(A60='Données projet'!$A$114,'Données projet'!$B$114,BY59+BX60-CG59)))</f>
        <v>146.4679487179487</v>
      </c>
      <c r="BZ60" s="13">
        <f>BY60*VLOOKUP('Données projet'!$B$12,Paramètres!$A$1:$I$89,3,0)*VLOOKUP('Données projet'!$B$12,Paramètres!$A$1:$I$89,5,0)</f>
        <v>166.79769999999996</v>
      </c>
      <c r="CA60" s="13">
        <f t="shared" si="39"/>
        <v>42.372023056573759</v>
      </c>
      <c r="CB60" s="20">
        <f t="shared" si="10"/>
        <v>364.30393432353253</v>
      </c>
      <c r="CC60" s="59">
        <f t="shared" si="11"/>
        <v>657.63726765686579</v>
      </c>
      <c r="CD60" s="59">
        <f ca="1">AVERAGE(OFFSET($CC$3,0,0,'Données projet'!$E$12+1,1))-AVERAGE(OFFSET($H$3,0,0,'Données projet'!$E$12+1,1))</f>
        <v>292.22737648725354</v>
      </c>
      <c r="CE60" s="59">
        <f t="shared" si="40"/>
        <v>182.84038581199871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-1.7053025658242404E-13</v>
      </c>
      <c r="O61" s="13">
        <f>N61*VLOOKUP('Données projet'!$B$9,Paramètres!$A$1:$I$89,3,0)*VLOOKUP('Données projet'!$B$9,Paramètres!$A$1:$I$89,5,0)</f>
        <v>-1.0197709343628959E-13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261.10917418234862</v>
      </c>
      <c r="T61" s="59">
        <f t="shared" si="34"/>
        <v>327.65691162938418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6.3942307692307701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138.30969999999999</v>
      </c>
      <c r="AK61" s="13">
        <f t="shared" si="35"/>
        <v>35.909508175318372</v>
      </c>
      <c r="AL61" s="20">
        <f t="shared" si="4"/>
        <v>303.43178757201281</v>
      </c>
      <c r="AM61" s="59">
        <f t="shared" si="5"/>
        <v>596.76512090534607</v>
      </c>
      <c r="AN61" s="59">
        <f ca="1">AVERAGE(OFFSET($AM$3,0,0,'Données projet'!$E$10+1,1))-AVERAGE(OFFSET($H$3,0,0,'Données projet'!$E$10+1,1))</f>
        <v>213.54857791046686</v>
      </c>
      <c r="AO61" s="59">
        <f t="shared" si="36"/>
        <v>138.46877538074244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6.3942307692307701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152.61760000000001</v>
      </c>
      <c r="BF61" s="13">
        <f t="shared" si="37"/>
        <v>39.172844345367523</v>
      </c>
      <c r="BG61" s="20">
        <f t="shared" si="7"/>
        <v>334.0350239015151</v>
      </c>
      <c r="BH61" s="59">
        <f t="shared" si="8"/>
        <v>627.36835723484842</v>
      </c>
      <c r="BI61" s="59">
        <f ca="1">AVERAGE(OFFSET($BH$3,0,0,'Données projet'!$E$11+1,1))-AVERAGE(OFFSET($H$3,0,0,'Données projet'!$E$11+1,1))</f>
        <v>245.06609107649069</v>
      </c>
      <c r="BJ61" s="59">
        <f t="shared" si="38"/>
        <v>156.24531945456499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6.3942307692307701</v>
      </c>
      <c r="BY61" s="12">
        <f>IF('Données projet'!$A$114&gt;35,BY60+BX61-CG60,IF(A61&lt;'Données projet'!$A$114,$BV$205^A61,IF(A61='Données projet'!$A$114,'Données projet'!$B$114,BY60+BX61-CG60)))</f>
        <v>152.86217948717947</v>
      </c>
      <c r="BZ61" s="13">
        <f>BY61*VLOOKUP('Données projet'!$B$12,Paramètres!$A$1:$I$89,3,0)*VLOOKUP('Données projet'!$B$12,Paramètres!$A$1:$I$89,5,0)</f>
        <v>174.07945000000001</v>
      </c>
      <c r="CA61" s="13">
        <f t="shared" si="39"/>
        <v>44.002419902379813</v>
      </c>
      <c r="CB61" s="20">
        <f t="shared" si="10"/>
        <v>379.8259234133115</v>
      </c>
      <c r="CC61" s="59">
        <f t="shared" si="11"/>
        <v>673.15925674664481</v>
      </c>
      <c r="CD61" s="59">
        <f ca="1">AVERAGE(OFFSET($CC$3,0,0,'Données projet'!$E$12+1,1))-AVERAGE(OFFSET($H$3,0,0,'Données projet'!$E$12+1,1))</f>
        <v>292.22737648725354</v>
      </c>
      <c r="CE61" s="59">
        <f t="shared" si="40"/>
        <v>182.84038581199871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-1.7053025658242404E-13</v>
      </c>
      <c r="O62" s="13">
        <f>N62*VLOOKUP('Données projet'!$B$9,Paramètres!$A$1:$I$89,3,0)*VLOOKUP('Données projet'!$B$9,Paramètres!$A$1:$I$89,5,0)</f>
        <v>-1.0197709343628959E-13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261.10917418234862</v>
      </c>
      <c r="T62" s="59">
        <f t="shared" si="34"/>
        <v>327.65691162938418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6.3942307692307701</v>
      </c>
      <c r="AH62" s="12">
        <f t="array" ref="AH62">INDEX(AG:AG,MIN(IF(ISNUMBER(AG62:AG258),ROW(AG62:AG258),"")))</f>
        <v>6.3942307692307701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144.09520000000001</v>
      </c>
      <c r="AK62" s="13">
        <f t="shared" si="35"/>
        <v>37.23357828719589</v>
      </c>
      <c r="AL62" s="20">
        <f t="shared" si="4"/>
        <v>315.81428885019949</v>
      </c>
      <c r="AM62" s="59">
        <f t="shared" si="5"/>
        <v>609.1476221835328</v>
      </c>
      <c r="AN62" s="59">
        <f ca="1">AVERAGE(OFFSET($AM$3,0,0,'Données projet'!$E$10+1,1))-AVERAGE(OFFSET($H$3,0,0,'Données projet'!$E$10+1,1))</f>
        <v>213.54857791046686</v>
      </c>
      <c r="AO62" s="59">
        <f t="shared" si="36"/>
        <v>138.46877538074244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6.3942307692307701</v>
      </c>
      <c r="BC62" s="12">
        <f t="array" ref="BC62">INDEX(BB:BB,MIN(IF(ISNUMBER(BB62:BB258),ROW(BB62:BB258),"")))</f>
        <v>6.3942307692307701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159.0016</v>
      </c>
      <c r="BF62" s="13">
        <f t="shared" si="37"/>
        <v>40.617241526796484</v>
      </c>
      <c r="BG62" s="20">
        <f t="shared" si="7"/>
        <v>347.66948232583718</v>
      </c>
      <c r="BH62" s="59">
        <f t="shared" si="8"/>
        <v>641.00281565917044</v>
      </c>
      <c r="BI62" s="59">
        <f ca="1">AVERAGE(OFFSET($BH$3,0,0,'Données projet'!$E$11+1,1))-AVERAGE(OFFSET($H$3,0,0,'Données projet'!$E$11+1,1))</f>
        <v>245.06609107649069</v>
      </c>
      <c r="BJ62" s="59">
        <f t="shared" si="38"/>
        <v>156.24531945456499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159.25641025641025</v>
      </c>
      <c r="BW62" s="12">
        <f>VLOOKUP(A62,'Données projet'!$A$113:$I$133,9,0)</f>
        <v>6.3942307692307701</v>
      </c>
      <c r="BX62" s="12">
        <f t="array" ref="BX62">INDEX(BW:BW,MIN(IF(ISNUMBER(BW62:BW258),ROW(BW62:BW258),"")))</f>
        <v>6.3942307692307701</v>
      </c>
      <c r="BY62" s="12">
        <f>IF('Données projet'!$A$114&gt;35,BY61+BX62-CG61,IF(A62&lt;'Données projet'!$A$114,$BV$205^A62,IF(A62='Données projet'!$A$114,'Données projet'!$B$114,BY61+BX62-CG61)))</f>
        <v>159.25641025641025</v>
      </c>
      <c r="BZ62" s="13">
        <f>BY62*VLOOKUP('Données projet'!$B$12,Paramètres!$A$1:$I$89,3,0)*VLOOKUP('Données projet'!$B$12,Paramètres!$A$1:$I$89,5,0)</f>
        <v>181.3612</v>
      </c>
      <c r="CA62" s="13">
        <f t="shared" si="39"/>
        <v>45.624895174348893</v>
      </c>
      <c r="CB62" s="20">
        <f t="shared" si="10"/>
        <v>395.33411576199092</v>
      </c>
      <c r="CC62" s="59">
        <f t="shared" si="11"/>
        <v>688.66744909532417</v>
      </c>
      <c r="CD62" s="59">
        <f ca="1">AVERAGE(OFFSET($CC$3,0,0,'Données projet'!$E$12+1,1))-AVERAGE(OFFSET($H$3,0,0,'Données projet'!$E$12+1,1))</f>
        <v>292.22737648725354</v>
      </c>
      <c r="CE62" s="59">
        <f t="shared" si="40"/>
        <v>182.84038581199871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38.942307692307693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-1.7053025658242404E-13</v>
      </c>
      <c r="O63" s="13">
        <f>N63*VLOOKUP('Données projet'!$B$9,Paramètres!$A$1:$I$89,3,0)*VLOOKUP('Données projet'!$B$9,Paramètres!$A$1:$I$89,5,0)</f>
        <v>-1.0197709343628959E-13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261.10917418234862</v>
      </c>
      <c r="T63" s="59">
        <f t="shared" si="34"/>
        <v>327.65691162938418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114.23752499999999</v>
      </c>
      <c r="AK63" s="13">
        <f t="shared" si="35"/>
        <v>30.327171529636239</v>
      </c>
      <c r="AL63" s="20">
        <f t="shared" si="4"/>
        <v>251.78351312244976</v>
      </c>
      <c r="AM63" s="59">
        <f t="shared" si="5"/>
        <v>545.11684645578305</v>
      </c>
      <c r="AN63" s="59">
        <f ca="1">AVERAGE(OFFSET($AM$3,0,0,'Données projet'!$E$10+1,1))-AVERAGE(OFFSET($H$3,0,0,'Données projet'!$E$10+1,1))</f>
        <v>213.54857791046686</v>
      </c>
      <c r="AO63" s="59">
        <f t="shared" si="36"/>
        <v>138.46877538074244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126.05520000000001</v>
      </c>
      <c r="BF63" s="13">
        <f t="shared" si="37"/>
        <v>33.083203589578794</v>
      </c>
      <c r="BG63" s="20">
        <f t="shared" si="7"/>
        <v>277.16605291851641</v>
      </c>
      <c r="BH63" s="59">
        <f t="shared" si="8"/>
        <v>570.49938625184973</v>
      </c>
      <c r="BI63" s="59">
        <f ca="1">AVERAGE(OFFSET($BH$3,0,0,'Données projet'!$E$11+1,1))-AVERAGE(OFFSET($H$3,0,0,'Données projet'!$E$11+1,1))</f>
        <v>245.06609107649069</v>
      </c>
      <c r="BJ63" s="59">
        <f t="shared" si="38"/>
        <v>156.24531945456499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5.9431089743589762</v>
      </c>
      <c r="BY63" s="12">
        <f>IF('Données projet'!$A$114&gt;35,BY62+BX63-CG62,IF(A63&lt;'Données projet'!$A$114,$BV$205^A63,IF(A63='Données projet'!$A$114,'Données projet'!$B$114,BY62+BX63-CG62)))</f>
        <v>126.25721153846153</v>
      </c>
      <c r="BZ63" s="13">
        <f>BY63*VLOOKUP('Données projet'!$B$12,Paramètres!$A$1:$I$89,3,0)*VLOOKUP('Données projet'!$B$12,Paramètres!$A$1:$I$89,5,0)</f>
        <v>143.7817125</v>
      </c>
      <c r="CA63" s="13">
        <f t="shared" si="39"/>
        <v>37.161994243512687</v>
      </c>
      <c r="CB63" s="20">
        <f t="shared" si="10"/>
        <v>315.14362257828458</v>
      </c>
      <c r="CC63" s="59">
        <f t="shared" si="11"/>
        <v>608.47695591161789</v>
      </c>
      <c r="CD63" s="59">
        <f ca="1">AVERAGE(OFFSET($CC$3,0,0,'Données projet'!$E$12+1,1))-AVERAGE(OFFSET($H$3,0,0,'Données projet'!$E$12+1,1))</f>
        <v>292.22737648725354</v>
      </c>
      <c r="CE63" s="59">
        <f t="shared" si="40"/>
        <v>182.84038581199871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-1.7053025658242404E-13</v>
      </c>
      <c r="O64" s="13">
        <f>N64*VLOOKUP('Données projet'!$B$9,Paramètres!$A$1:$I$89,3,0)*VLOOKUP('Données projet'!$B$9,Paramètres!$A$1:$I$89,5,0)</f>
        <v>-1.0197709343628959E-13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261.10917418234862</v>
      </c>
      <c r="T64" s="59">
        <f t="shared" si="34"/>
        <v>327.65691162938418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119.61484999999999</v>
      </c>
      <c r="AK64" s="13">
        <f t="shared" si="35"/>
        <v>31.585152581402479</v>
      </c>
      <c r="AL64" s="20">
        <f t="shared" si="4"/>
        <v>263.34000449594265</v>
      </c>
      <c r="AM64" s="59">
        <f t="shared" si="5"/>
        <v>556.67333782927597</v>
      </c>
      <c r="AN64" s="59">
        <f ca="1">AVERAGE(OFFSET($AM$3,0,0,'Données projet'!$E$10+1,1))-AVERAGE(OFFSET($H$3,0,0,'Données projet'!$E$10+1,1))</f>
        <v>213.54857791046686</v>
      </c>
      <c r="AO64" s="59">
        <f t="shared" si="36"/>
        <v>138.46877538074244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131.98879999999997</v>
      </c>
      <c r="BF64" s="13">
        <f t="shared" si="37"/>
        <v>34.455505757842133</v>
      </c>
      <c r="BG64" s="20">
        <f t="shared" si="7"/>
        <v>289.89049919490833</v>
      </c>
      <c r="BH64" s="59">
        <f t="shared" si="8"/>
        <v>583.2238325282417</v>
      </c>
      <c r="BI64" s="59">
        <f ca="1">AVERAGE(OFFSET($BH$3,0,0,'Données projet'!$E$11+1,1))-AVERAGE(OFFSET($H$3,0,0,'Données projet'!$E$11+1,1))</f>
        <v>245.06609107649069</v>
      </c>
      <c r="BJ64" s="59">
        <f t="shared" si="38"/>
        <v>156.24531945456499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5.9431089743589762</v>
      </c>
      <c r="BY64" s="12">
        <f>IF('Données projet'!$A$114&gt;35,BY63+BX64-CG63,IF(A64&lt;'Données projet'!$A$114,$BV$205^A64,IF(A64='Données projet'!$A$114,'Données projet'!$B$114,BY63+BX64-CG63)))</f>
        <v>132.2003205128205</v>
      </c>
      <c r="BZ64" s="13">
        <f>BY64*VLOOKUP('Données projet'!$B$12,Paramètres!$A$1:$I$89,3,0)*VLOOKUP('Données projet'!$B$12,Paramètres!$A$1:$I$89,5,0)</f>
        <v>150.549725</v>
      </c>
      <c r="CA64" s="13">
        <f t="shared" si="39"/>
        <v>38.703485989899256</v>
      </c>
      <c r="CB64" s="20">
        <f t="shared" si="10"/>
        <v>329.61600914074114</v>
      </c>
      <c r="CC64" s="59">
        <f t="shared" si="11"/>
        <v>622.94934247407446</v>
      </c>
      <c r="CD64" s="59">
        <f ca="1">AVERAGE(OFFSET($CC$3,0,0,'Données projet'!$E$12+1,1))-AVERAGE(OFFSET($H$3,0,0,'Données projet'!$E$12+1,1))</f>
        <v>292.22737648725354</v>
      </c>
      <c r="CE64" s="59">
        <f t="shared" si="40"/>
        <v>182.84038581199871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-1.7053025658242404E-13</v>
      </c>
      <c r="O65" s="13">
        <f>N65*VLOOKUP('Données projet'!$B$9,Paramètres!$A$1:$I$89,3,0)*VLOOKUP('Données projet'!$B$9,Paramètres!$A$1:$I$89,5,0)</f>
        <v>-1.0197709343628959E-13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261.10917418234862</v>
      </c>
      <c r="T65" s="59">
        <f t="shared" si="34"/>
        <v>327.65691162938418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124.99217499999997</v>
      </c>
      <c r="AK65" s="13">
        <f t="shared" si="35"/>
        <v>32.836565726562206</v>
      </c>
      <c r="AL65" s="20">
        <f t="shared" si="4"/>
        <v>274.88505676542917</v>
      </c>
      <c r="AM65" s="59">
        <f t="shared" si="5"/>
        <v>568.21839009876248</v>
      </c>
      <c r="AN65" s="59">
        <f ca="1">AVERAGE(OFFSET($AM$3,0,0,'Données projet'!$E$10+1,1))-AVERAGE(OFFSET($H$3,0,0,'Données projet'!$E$10+1,1))</f>
        <v>213.54857791046686</v>
      </c>
      <c r="AO65" s="59">
        <f t="shared" si="36"/>
        <v>138.46877538074244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137.92240000000001</v>
      </c>
      <c r="BF65" s="13">
        <f t="shared" si="37"/>
        <v>35.820643150082546</v>
      </c>
      <c r="BG65" s="20">
        <f t="shared" si="7"/>
        <v>302.60246681972711</v>
      </c>
      <c r="BH65" s="59">
        <f t="shared" si="8"/>
        <v>595.93580015306043</v>
      </c>
      <c r="BI65" s="59">
        <f ca="1">AVERAGE(OFFSET($BH$3,0,0,'Données projet'!$E$11+1,1))-AVERAGE(OFFSET($H$3,0,0,'Données projet'!$E$11+1,1))</f>
        <v>245.06609107649069</v>
      </c>
      <c r="BJ65" s="59">
        <f t="shared" si="38"/>
        <v>156.24531945456499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5.9431089743589762</v>
      </c>
      <c r="BY65" s="12">
        <f>IF('Données projet'!$A$114&gt;35,BY64+BX65-CG64,IF(A65&lt;'Données projet'!$A$114,$BV$205^A65,IF(A65='Données projet'!$A$114,'Données projet'!$B$114,BY64+BX65-CG64)))</f>
        <v>138.14342948717947</v>
      </c>
      <c r="BZ65" s="13">
        <f>BY65*VLOOKUP('Données projet'!$B$12,Paramètres!$A$1:$I$89,3,0)*VLOOKUP('Données projet'!$B$12,Paramètres!$A$1:$I$89,5,0)</f>
        <v>157.31773749999999</v>
      </c>
      <c r="CA65" s="13">
        <f t="shared" si="39"/>
        <v>40.236929623151916</v>
      </c>
      <c r="CB65" s="20">
        <f t="shared" si="10"/>
        <v>344.07437857282292</v>
      </c>
      <c r="CC65" s="59">
        <f t="shared" si="11"/>
        <v>637.40771190615624</v>
      </c>
      <c r="CD65" s="59">
        <f ca="1">AVERAGE(OFFSET($CC$3,0,0,'Données projet'!$E$12+1,1))-AVERAGE(OFFSET($H$3,0,0,'Données projet'!$E$12+1,1))</f>
        <v>292.22737648725354</v>
      </c>
      <c r="CE65" s="59">
        <f t="shared" si="40"/>
        <v>182.84038581199871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-1.7053025658242404E-13</v>
      </c>
      <c r="O66" s="13">
        <f>N66*VLOOKUP('Données projet'!$B$9,Paramètres!$A$1:$I$89,3,0)*VLOOKUP('Données projet'!$B$9,Paramètres!$A$1:$I$89,5,0)</f>
        <v>-1.0197709343628959E-13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261.10917418234862</v>
      </c>
      <c r="T66" s="59">
        <f t="shared" si="34"/>
        <v>327.65691162938418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130.36949999999999</v>
      </c>
      <c r="AK66" s="13">
        <f t="shared" si="35"/>
        <v>34.081725824623319</v>
      </c>
      <c r="AL66" s="20">
        <f t="shared" si="4"/>
        <v>286.41921831121891</v>
      </c>
      <c r="AM66" s="59">
        <f t="shared" si="5"/>
        <v>579.75255164455223</v>
      </c>
      <c r="AN66" s="59">
        <f ca="1">AVERAGE(OFFSET($AM$3,0,0,'Données projet'!$E$10+1,1))-AVERAGE(OFFSET($H$3,0,0,'Données projet'!$E$10+1,1))</f>
        <v>213.54857791046686</v>
      </c>
      <c r="AO66" s="59">
        <f t="shared" si="36"/>
        <v>138.46877538074244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143.85599999999999</v>
      </c>
      <c r="BF66" s="13">
        <f t="shared" si="37"/>
        <v>37.178959239188295</v>
      </c>
      <c r="BG66" s="20">
        <f t="shared" si="7"/>
        <v>315.30255400825291</v>
      </c>
      <c r="BH66" s="59">
        <f t="shared" si="8"/>
        <v>608.63588734158623</v>
      </c>
      <c r="BI66" s="59">
        <f ca="1">AVERAGE(OFFSET($BH$3,0,0,'Données projet'!$E$11+1,1))-AVERAGE(OFFSET($H$3,0,0,'Données projet'!$E$11+1,1))</f>
        <v>245.06609107649069</v>
      </c>
      <c r="BJ66" s="59">
        <f t="shared" si="38"/>
        <v>156.24531945456499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5.9431089743589762</v>
      </c>
      <c r="BY66" s="12">
        <f>IF('Données projet'!$A$114&gt;35,BY65+BX66-CG65,IF(A66&lt;'Données projet'!$A$114,$BV$205^A66,IF(A66='Données projet'!$A$114,'Données projet'!$B$114,BY65+BX66-CG65)))</f>
        <v>144.08653846153845</v>
      </c>
      <c r="BZ66" s="13">
        <f>BY66*VLOOKUP('Données projet'!$B$12,Paramètres!$A$1:$I$89,3,0)*VLOOKUP('Données projet'!$B$12,Paramètres!$A$1:$I$89,5,0)</f>
        <v>164.08574999999999</v>
      </c>
      <c r="CA66" s="13">
        <f t="shared" si="39"/>
        <v>41.762710962541917</v>
      </c>
      <c r="CB66" s="20">
        <f t="shared" si="10"/>
        <v>358.51940284309381</v>
      </c>
      <c r="CC66" s="59">
        <f t="shared" si="11"/>
        <v>651.85273617642713</v>
      </c>
      <c r="CD66" s="59">
        <f ca="1">AVERAGE(OFFSET($CC$3,0,0,'Données projet'!$E$12+1,1))-AVERAGE(OFFSET($H$3,0,0,'Données projet'!$E$12+1,1))</f>
        <v>292.22737648725354</v>
      </c>
      <c r="CE66" s="59">
        <f t="shared" si="40"/>
        <v>182.84038581199871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-1.7053025658242404E-13</v>
      </c>
      <c r="O67" s="13">
        <f>N67*VLOOKUP('Données projet'!$B$9,Paramètres!$A$1:$I$89,3,0)*VLOOKUP('Données projet'!$B$9,Paramètres!$A$1:$I$89,5,0)</f>
        <v>-1.0197709343628959E-13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261.10917418234862</v>
      </c>
      <c r="T67" s="59">
        <f t="shared" si="34"/>
        <v>327.65691162938418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135.746825</v>
      </c>
      <c r="AK67" s="13">
        <f t="shared" si="35"/>
        <v>35.320920291530086</v>
      </c>
      <c r="AL67" s="20">
        <f t="shared" si="4"/>
        <v>297.94298971608151</v>
      </c>
      <c r="AM67" s="59">
        <f t="shared" si="5"/>
        <v>591.27632304941483</v>
      </c>
      <c r="AN67" s="59">
        <f ca="1">AVERAGE(OFFSET($AM$3,0,0,'Données projet'!$E$10+1,1))-AVERAGE(OFFSET($H$3,0,0,'Données projet'!$E$10+1,1))</f>
        <v>213.54857791046686</v>
      </c>
      <c r="AO67" s="59">
        <f t="shared" si="36"/>
        <v>138.46877538074244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149.78960000000001</v>
      </c>
      <c r="BF67" s="13">
        <f t="shared" si="37"/>
        <v>38.530767560504863</v>
      </c>
      <c r="BG67" s="20">
        <f t="shared" si="7"/>
        <v>327.99130683454598</v>
      </c>
      <c r="BH67" s="59">
        <f t="shared" si="8"/>
        <v>621.32464016787935</v>
      </c>
      <c r="BI67" s="59">
        <f ca="1">AVERAGE(OFFSET($BH$3,0,0,'Données projet'!$E$11+1,1))-AVERAGE(OFFSET($H$3,0,0,'Données projet'!$E$11+1,1))</f>
        <v>245.06609107649069</v>
      </c>
      <c r="BJ67" s="59">
        <f t="shared" si="38"/>
        <v>156.24531945456499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5.9431089743589762</v>
      </c>
      <c r="BY67" s="12">
        <f>IF('Données projet'!$A$114&gt;35,BY66+BX67-CG66,IF(A67&lt;'Données projet'!$A$114,$BV$205^A67,IF(A67='Données projet'!$A$114,'Données projet'!$B$114,BY66+BX67-CG66)))</f>
        <v>150.02964743589743</v>
      </c>
      <c r="BZ67" s="13">
        <f>BY67*VLOOKUP('Données projet'!$B$12,Paramètres!$A$1:$I$89,3,0)*VLOOKUP('Données projet'!$B$12,Paramètres!$A$1:$I$89,5,0)</f>
        <v>170.85376250000002</v>
      </c>
      <c r="CA67" s="13">
        <f t="shared" si="39"/>
        <v>43.281182198831836</v>
      </c>
      <c r="CB67" s="20">
        <f t="shared" si="10"/>
        <v>372.95169535046551</v>
      </c>
      <c r="CC67" s="59">
        <f t="shared" si="11"/>
        <v>666.28502868379883</v>
      </c>
      <c r="CD67" s="59">
        <f ca="1">AVERAGE(OFFSET($CC$3,0,0,'Données projet'!$E$12+1,1))-AVERAGE(OFFSET($H$3,0,0,'Données projet'!$E$12+1,1))</f>
        <v>292.22737648725354</v>
      </c>
      <c r="CE67" s="59">
        <f t="shared" si="40"/>
        <v>182.84038581199871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-1.7053025658242404E-13</v>
      </c>
      <c r="O68" s="13">
        <f>N68*VLOOKUP('Données projet'!$B$9,Paramètres!$A$1:$I$89,3,0)*VLOOKUP('Données projet'!$B$9,Paramètres!$A$1:$I$89,5,0)</f>
        <v>-1.0197709343628959E-13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261.10917418234862</v>
      </c>
      <c r="T68" s="59">
        <f t="shared" si="34"/>
        <v>327.65691162938418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141.12414999999999</v>
      </c>
      <c r="AK68" s="13">
        <f t="shared" si="35"/>
        <v>36.554412483418083</v>
      </c>
      <c r="AL68" s="20">
        <f t="shared" ref="AL68:AL131" si="58">(AJ68+AK68)*0.475*44/12</f>
        <v>309.45682965861977</v>
      </c>
      <c r="AM68" s="59">
        <f t="shared" ref="AM68:AM131" si="59">AL68+(AD68+AE68)*44/12</f>
        <v>602.79016299195314</v>
      </c>
      <c r="AN68" s="59">
        <f ca="1">AVERAGE(OFFSET($AM$3,0,0,'Données projet'!$E$10+1,1))-AVERAGE(OFFSET($H$3,0,0,'Données projet'!$E$10+1,1))</f>
        <v>213.54857791046686</v>
      </c>
      <c r="AO68" s="59">
        <f t="shared" si="36"/>
        <v>138.46877538074244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155.72319999999999</v>
      </c>
      <c r="BF68" s="13">
        <f t="shared" si="37"/>
        <v>39.876355403093747</v>
      </c>
      <c r="BG68" s="20">
        <f t="shared" ref="BG68:BG131" si="61">(BE68+BF68)*0.475*44/12</f>
        <v>340.66922566038829</v>
      </c>
      <c r="BH68" s="59">
        <f t="shared" ref="BH68:BH131" si="62">BG68+(AY68+AZ68)*44/12</f>
        <v>634.00255899372155</v>
      </c>
      <c r="BI68" s="59">
        <f ca="1">AVERAGE(OFFSET($BH$3,0,0,'Données projet'!$E$11+1,1))-AVERAGE(OFFSET($H$3,0,0,'Données projet'!$E$11+1,1))</f>
        <v>245.06609107649069</v>
      </c>
      <c r="BJ68" s="59">
        <f t="shared" si="38"/>
        <v>156.24531945456499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5.9431089743589762</v>
      </c>
      <c r="BY68" s="12">
        <f>IF('Données projet'!$A$114&gt;35,BY67+BX68-CG67,IF(A68&lt;'Données projet'!$A$114,$BV$205^A68,IF(A68='Données projet'!$A$114,'Données projet'!$B$114,BY67+BX68-CG67)))</f>
        <v>155.97275641025641</v>
      </c>
      <c r="BZ68" s="13">
        <f>BY68*VLOOKUP('Données projet'!$B$12,Paramètres!$A$1:$I$89,3,0)*VLOOKUP('Données projet'!$B$12,Paramètres!$A$1:$I$89,5,0)</f>
        <v>177.62177499999999</v>
      </c>
      <c r="CA68" s="13">
        <f t="shared" si="39"/>
        <v>44.792666040625818</v>
      </c>
      <c r="CB68" s="20">
        <f t="shared" ref="CB68:CB131" si="64">(BZ68+CA68)*0.475*44/12</f>
        <v>387.37181814575661</v>
      </c>
      <c r="CC68" s="59">
        <f t="shared" ref="CC68:CC131" si="65">CB68+(BT68+BU68)*44/12</f>
        <v>680.70515147908986</v>
      </c>
      <c r="CD68" s="59">
        <f ca="1">AVERAGE(OFFSET($CC$3,0,0,'Données projet'!$E$12+1,1))-AVERAGE(OFFSET($H$3,0,0,'Données projet'!$E$12+1,1))</f>
        <v>292.22737648725354</v>
      </c>
      <c r="CE68" s="59">
        <f t="shared" si="40"/>
        <v>182.84038581199871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-1.7053025658242404E-13</v>
      </c>
      <c r="O69" s="13">
        <f>N69*VLOOKUP('Données projet'!$B$9,Paramètres!$A$1:$I$89,3,0)*VLOOKUP('Données projet'!$B$9,Paramètres!$A$1:$I$89,5,0)</f>
        <v>-1.0197709343628959E-13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261.10917418234862</v>
      </c>
      <c r="T69" s="59">
        <f t="shared" ref="T69:T132" si="88">$T$3</f>
        <v>327.65691162938418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146.501475</v>
      </c>
      <c r="AK69" s="13">
        <f t="shared" ref="AK69:AK132" si="89">EXP(-1.0587+0.8836*LN(AJ69)+0.284)</f>
        <v>37.782444550133206</v>
      </c>
      <c r="AL69" s="20">
        <f t="shared" si="58"/>
        <v>320.96115988314858</v>
      </c>
      <c r="AM69" s="59">
        <f t="shared" si="59"/>
        <v>614.2944932164819</v>
      </c>
      <c r="AN69" s="59">
        <f ca="1">AVERAGE(OFFSET($AM$3,0,0,'Données projet'!$E$10+1,1))-AVERAGE(OFFSET($H$3,0,0,'Données projet'!$E$10+1,1))</f>
        <v>213.54857791046686</v>
      </c>
      <c r="AO69" s="59">
        <f t="shared" ref="AO69:AO132" si="90">$AO$3</f>
        <v>138.46877538074244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161.65680000000003</v>
      </c>
      <c r="BF69" s="13">
        <f t="shared" ref="BF69:BF132" si="91">EXP(-1.0587+0.8836*LN(BE69)+0.284)</f>
        <v>41.215986922570139</v>
      </c>
      <c r="BG69" s="20">
        <f t="shared" si="61"/>
        <v>353.33677055680977</v>
      </c>
      <c r="BH69" s="59">
        <f t="shared" si="62"/>
        <v>646.67010389014308</v>
      </c>
      <c r="BI69" s="59">
        <f ca="1">AVERAGE(OFFSET($BH$3,0,0,'Données projet'!$E$11+1,1))-AVERAGE(OFFSET($H$3,0,0,'Données projet'!$E$11+1,1))</f>
        <v>245.06609107649069</v>
      </c>
      <c r="BJ69" s="59">
        <f t="shared" ref="BJ69:BJ132" si="92">$BJ$3</f>
        <v>156.24531945456499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5.9431089743589762</v>
      </c>
      <c r="BY69" s="12">
        <f>IF('Données projet'!$A$114&gt;35,BY68+BX69-CG68,IF(A69&lt;'Données projet'!$A$114,$BV$205^A69,IF(A69='Données projet'!$A$114,'Données projet'!$B$114,BY68+BX69-CG68)))</f>
        <v>161.91586538461539</v>
      </c>
      <c r="BZ69" s="13">
        <f>BY69*VLOOKUP('Données projet'!$B$12,Paramètres!$A$1:$I$89,3,0)*VLOOKUP('Données projet'!$B$12,Paramètres!$A$1:$I$89,5,0)</f>
        <v>184.38978750000001</v>
      </c>
      <c r="CA69" s="13">
        <f t="shared" ref="CA69:CA132" si="93">EXP(-1.0587+0.8836*LN(BZ69)+0.284)</f>
        <v>46.297459210985231</v>
      </c>
      <c r="CB69" s="20">
        <f t="shared" si="64"/>
        <v>401.78028802163266</v>
      </c>
      <c r="CC69" s="59">
        <f t="shared" si="65"/>
        <v>695.11362135496597</v>
      </c>
      <c r="CD69" s="59">
        <f ca="1">AVERAGE(OFFSET($CC$3,0,0,'Données projet'!$E$12+1,1))-AVERAGE(OFFSET($H$3,0,0,'Données projet'!$E$12+1,1))</f>
        <v>292.22737648725354</v>
      </c>
      <c r="CE69" s="59">
        <f t="shared" ref="CE69:CE132" si="94">$CE$3</f>
        <v>182.84038581199871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-1.7053025658242404E-13</v>
      </c>
      <c r="O70" s="13">
        <f>N70*VLOOKUP('Données projet'!$B$9,Paramètres!$A$1:$I$89,3,0)*VLOOKUP('Données projet'!$B$9,Paramètres!$A$1:$I$89,5,0)</f>
        <v>-1.0197709343628959E-13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261.10917418234862</v>
      </c>
      <c r="T70" s="59">
        <f t="shared" si="88"/>
        <v>327.65691162938418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151.87880000000001</v>
      </c>
      <c r="AK70" s="13">
        <f t="shared" si="89"/>
        <v>39.005239858021888</v>
      </c>
      <c r="AL70" s="20">
        <f t="shared" si="58"/>
        <v>332.45636941938818</v>
      </c>
      <c r="AM70" s="59">
        <f t="shared" si="59"/>
        <v>625.7897027527215</v>
      </c>
      <c r="AN70" s="59">
        <f ca="1">AVERAGE(OFFSET($AM$3,0,0,'Données projet'!$E$10+1,1))-AVERAGE(OFFSET($H$3,0,0,'Données projet'!$E$10+1,1))</f>
        <v>213.54857791046686</v>
      </c>
      <c r="AO70" s="59">
        <f t="shared" si="90"/>
        <v>138.46877538074244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167.59040000000002</v>
      </c>
      <c r="BF70" s="13">
        <f t="shared" si="91"/>
        <v>42.549905784068002</v>
      </c>
      <c r="BG70" s="20">
        <f t="shared" si="61"/>
        <v>365.99436590725173</v>
      </c>
      <c r="BH70" s="59">
        <f t="shared" si="62"/>
        <v>659.32769924058505</v>
      </c>
      <c r="BI70" s="59">
        <f ca="1">AVERAGE(OFFSET($BH$3,0,0,'Données projet'!$E$11+1,1))-AVERAGE(OFFSET($H$3,0,0,'Données projet'!$E$11+1,1))</f>
        <v>245.06609107649069</v>
      </c>
      <c r="BJ70" s="59">
        <f t="shared" si="92"/>
        <v>156.24531945456499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167.85897435897436</v>
      </c>
      <c r="BW70" s="12">
        <f>VLOOKUP(A70,'Données projet'!$A$113:$I$133,9,0)</f>
        <v>5.9431089743589762</v>
      </c>
      <c r="BX70" s="12">
        <f t="array" ref="BX70">INDEX(BW:BW,MIN(IF(ISNUMBER(BW70:BW266),ROW(BW70:BW266),"")))</f>
        <v>5.9431089743589762</v>
      </c>
      <c r="BY70" s="12">
        <f>IF('Données projet'!$A$114&gt;35,BY69+BX70-CG69,IF(A70&lt;'Données projet'!$A$114,$BV$205^A70,IF(A70='Données projet'!$A$114,'Données projet'!$B$114,BY69+BX70-CG69)))</f>
        <v>167.85897435897436</v>
      </c>
      <c r="BZ70" s="13">
        <f>BY70*VLOOKUP('Données projet'!$B$12,Paramètres!$A$1:$I$89,3,0)*VLOOKUP('Données projet'!$B$12,Paramètres!$A$1:$I$89,5,0)</f>
        <v>191.15780000000001</v>
      </c>
      <c r="CA70" s="13">
        <f t="shared" si="93"/>
        <v>47.795835416242241</v>
      </c>
      <c r="CB70" s="20">
        <f t="shared" si="64"/>
        <v>416.17758168328857</v>
      </c>
      <c r="CC70" s="59">
        <f t="shared" si="65"/>
        <v>709.51091501662188</v>
      </c>
      <c r="CD70" s="59">
        <f ca="1">AVERAGE(OFFSET($CC$3,0,0,'Données projet'!$E$12+1,1))-AVERAGE(OFFSET($H$3,0,0,'Données projet'!$E$12+1,1))</f>
        <v>292.22737648725354</v>
      </c>
      <c r="CE70" s="59">
        <f t="shared" si="94"/>
        <v>182.84038581199871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31.993589743589741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-1.7053025658242404E-13</v>
      </c>
      <c r="O71" s="13">
        <f>N71*VLOOKUP('Données projet'!$B$9,Paramètres!$A$1:$I$89,3,0)*VLOOKUP('Données projet'!$B$9,Paramètres!$A$1:$I$89,5,0)</f>
        <v>-1.0197709343628959E-13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261.10917418234862</v>
      </c>
      <c r="T71" s="59">
        <f t="shared" si="88"/>
        <v>327.65691162938418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128.07922499999998</v>
      </c>
      <c r="AK71" s="13">
        <f t="shared" si="89"/>
        <v>33.552140849481908</v>
      </c>
      <c r="AL71" s="20">
        <f t="shared" si="58"/>
        <v>281.50796218784762</v>
      </c>
      <c r="AM71" s="59">
        <f t="shared" si="59"/>
        <v>574.84129552118088</v>
      </c>
      <c r="AN71" s="59">
        <f ca="1">AVERAGE(OFFSET($AM$3,0,0,'Données projet'!$E$10+1,1))-AVERAGE(OFFSET($H$3,0,0,'Données projet'!$E$10+1,1))</f>
        <v>213.54857791046686</v>
      </c>
      <c r="AO71" s="59">
        <f t="shared" si="90"/>
        <v>138.46877538074244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141.3288</v>
      </c>
      <c r="BF71" s="13">
        <f t="shared" si="91"/>
        <v>36.601247350248563</v>
      </c>
      <c r="BG71" s="20">
        <f t="shared" si="61"/>
        <v>309.89483246834959</v>
      </c>
      <c r="BH71" s="59">
        <f t="shared" si="62"/>
        <v>603.22816580168296</v>
      </c>
      <c r="BI71" s="59">
        <f ca="1">AVERAGE(OFFSET($BH$3,0,0,'Données projet'!$E$11+1,1))-AVERAGE(OFFSET($H$3,0,0,'Données projet'!$E$11+1,1))</f>
        <v>245.06609107649069</v>
      </c>
      <c r="BJ71" s="59">
        <f t="shared" si="92"/>
        <v>156.24531945456499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5.6899038461538431</v>
      </c>
      <c r="BY71" s="12">
        <f>IF('Données projet'!$A$114&gt;35,BY70+BX71-CG70,IF(A71&lt;'Données projet'!$A$114,$BV$205^A71,IF(A71='Données projet'!$A$114,'Données projet'!$B$114,BY70+BX71-CG70)))</f>
        <v>141.55528846153845</v>
      </c>
      <c r="BZ71" s="13">
        <f>BY71*VLOOKUP('Données projet'!$B$12,Paramètres!$A$1:$I$89,3,0)*VLOOKUP('Données projet'!$B$12,Paramètres!$A$1:$I$89,5,0)</f>
        <v>161.20316249999999</v>
      </c>
      <c r="CA71" s="13">
        <f t="shared" si="93"/>
        <v>41.113773629944845</v>
      </c>
      <c r="CB71" s="20">
        <f t="shared" si="64"/>
        <v>352.368663759654</v>
      </c>
      <c r="CC71" s="59">
        <f t="shared" si="65"/>
        <v>645.70199709298731</v>
      </c>
      <c r="CD71" s="59">
        <f ca="1">AVERAGE(OFFSET($CC$3,0,0,'Données projet'!$E$12+1,1))-AVERAGE(OFFSET($H$3,0,0,'Données projet'!$E$12+1,1))</f>
        <v>292.22737648725354</v>
      </c>
      <c r="CE71" s="59">
        <f t="shared" si="94"/>
        <v>182.84038581199871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-1.7053025658242404E-13</v>
      </c>
      <c r="O72" s="13">
        <f>N72*VLOOKUP('Données projet'!$B$9,Paramètres!$A$1:$I$89,3,0)*VLOOKUP('Données projet'!$B$9,Paramètres!$A$1:$I$89,5,0)</f>
        <v>-1.0197709343628959E-13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261.10917418234862</v>
      </c>
      <c r="T72" s="59">
        <f t="shared" si="88"/>
        <v>327.65691162938418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133.22744999999998</v>
      </c>
      <c r="AK72" s="13">
        <f t="shared" si="89"/>
        <v>34.741060528773644</v>
      </c>
      <c r="AL72" s="20">
        <f t="shared" si="58"/>
        <v>292.545155837614</v>
      </c>
      <c r="AM72" s="59">
        <f t="shared" si="59"/>
        <v>585.87848917094732</v>
      </c>
      <c r="AN72" s="59">
        <f ca="1">AVERAGE(OFFSET($AM$3,0,0,'Données projet'!$E$10+1,1))-AVERAGE(OFFSET($H$3,0,0,'Données projet'!$E$10+1,1))</f>
        <v>213.54857791046686</v>
      </c>
      <c r="AO72" s="59">
        <f t="shared" si="90"/>
        <v>138.46877538074244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147.00959999999998</v>
      </c>
      <c r="BF72" s="13">
        <f t="shared" si="91"/>
        <v>37.898212079162633</v>
      </c>
      <c r="BG72" s="20">
        <f t="shared" si="61"/>
        <v>322.04777270454156</v>
      </c>
      <c r="BH72" s="59">
        <f t="shared" si="62"/>
        <v>615.38110603787482</v>
      </c>
      <c r="BI72" s="59">
        <f ca="1">AVERAGE(OFFSET($BH$3,0,0,'Données projet'!$E$11+1,1))-AVERAGE(OFFSET($H$3,0,0,'Données projet'!$E$11+1,1))</f>
        <v>245.06609107649069</v>
      </c>
      <c r="BJ72" s="59">
        <f t="shared" si="92"/>
        <v>156.24531945456499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5.6899038461538431</v>
      </c>
      <c r="BY72" s="12">
        <f>IF('Données projet'!$A$114&gt;35,BY71+BX72-CG71,IF(A72&lt;'Données projet'!$A$114,$BV$205^A72,IF(A72='Données projet'!$A$114,'Données projet'!$B$114,BY71+BX72-CG71)))</f>
        <v>147.24519230769229</v>
      </c>
      <c r="BZ72" s="13">
        <f>BY72*VLOOKUP('Données projet'!$B$12,Paramètres!$A$1:$I$89,3,0)*VLOOKUP('Données projet'!$B$12,Paramètres!$A$1:$I$89,5,0)</f>
        <v>167.68282500000001</v>
      </c>
      <c r="CA72" s="13">
        <f t="shared" si="93"/>
        <v>42.570639669518052</v>
      </c>
      <c r="CB72" s="20">
        <f t="shared" si="64"/>
        <v>366.1914509660773</v>
      </c>
      <c r="CC72" s="59">
        <f t="shared" si="65"/>
        <v>659.52478429941061</v>
      </c>
      <c r="CD72" s="59">
        <f ca="1">AVERAGE(OFFSET($CC$3,0,0,'Données projet'!$E$12+1,1))-AVERAGE(OFFSET($H$3,0,0,'Données projet'!$E$12+1,1))</f>
        <v>292.22737648725354</v>
      </c>
      <c r="CE72" s="59">
        <f t="shared" si="94"/>
        <v>182.84038581199871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-1.7053025658242404E-13</v>
      </c>
      <c r="O73" s="13">
        <f>N73*VLOOKUP('Données projet'!$B$9,Paramètres!$A$1:$I$89,3,0)*VLOOKUP('Données projet'!$B$9,Paramètres!$A$1:$I$89,5,0)</f>
        <v>-1.0197709343628959E-13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261.10917418234862</v>
      </c>
      <c r="T73" s="59">
        <f t="shared" si="88"/>
        <v>327.65691162938418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138.37567499999997</v>
      </c>
      <c r="AK73" s="13">
        <f t="shared" si="89"/>
        <v>35.924643086227974</v>
      </c>
      <c r="AL73" s="20">
        <f t="shared" si="58"/>
        <v>303.57305400018032</v>
      </c>
      <c r="AM73" s="59">
        <f t="shared" si="59"/>
        <v>596.90638733351363</v>
      </c>
      <c r="AN73" s="59">
        <f ca="1">AVERAGE(OFFSET($AM$3,0,0,'Données projet'!$E$10+1,1))-AVERAGE(OFFSET($H$3,0,0,'Données projet'!$E$10+1,1))</f>
        <v>213.54857791046686</v>
      </c>
      <c r="AO73" s="59">
        <f t="shared" si="90"/>
        <v>138.46877538074244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152.69039999999998</v>
      </c>
      <c r="BF73" s="13">
        <f t="shared" si="91"/>
        <v>39.189354666431989</v>
      </c>
      <c r="BG73" s="20">
        <f t="shared" si="61"/>
        <v>334.19057271070238</v>
      </c>
      <c r="BH73" s="59">
        <f t="shared" si="62"/>
        <v>627.5239060440357</v>
      </c>
      <c r="BI73" s="59">
        <f ca="1">AVERAGE(OFFSET($BH$3,0,0,'Données projet'!$E$11+1,1))-AVERAGE(OFFSET($H$3,0,0,'Données projet'!$E$11+1,1))</f>
        <v>245.06609107649069</v>
      </c>
      <c r="BJ73" s="59">
        <f t="shared" si="92"/>
        <v>156.24531945456499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5.6899038461538431</v>
      </c>
      <c r="BY73" s="12">
        <f>IF('Données projet'!$A$114&gt;35,BY72+BX73-CG72,IF(A73&lt;'Données projet'!$A$114,$BV$205^A73,IF(A73='Données projet'!$A$114,'Données projet'!$B$114,BY72+BX73-CG72)))</f>
        <v>152.93509615384613</v>
      </c>
      <c r="BZ73" s="13">
        <f>BY73*VLOOKUP('Données projet'!$B$12,Paramètres!$A$1:$I$89,3,0)*VLOOKUP('Données projet'!$B$12,Paramètres!$A$1:$I$89,5,0)</f>
        <v>174.16248749999997</v>
      </c>
      <c r="CA73" s="13">
        <f t="shared" si="93"/>
        <v>44.02096576220552</v>
      </c>
      <c r="CB73" s="20">
        <f t="shared" si="64"/>
        <v>380.00284776500786</v>
      </c>
      <c r="CC73" s="59">
        <f t="shared" si="65"/>
        <v>673.33618109834117</v>
      </c>
      <c r="CD73" s="59">
        <f ca="1">AVERAGE(OFFSET($CC$3,0,0,'Données projet'!$E$12+1,1))-AVERAGE(OFFSET($H$3,0,0,'Données projet'!$E$12+1,1))</f>
        <v>292.22737648725354</v>
      </c>
      <c r="CE73" s="59">
        <f t="shared" si="94"/>
        <v>182.84038581199871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-1.7053025658242404E-13</v>
      </c>
      <c r="O74" s="13">
        <f>N74*VLOOKUP('Données projet'!$B$9,Paramètres!$A$1:$I$89,3,0)*VLOOKUP('Données projet'!$B$9,Paramètres!$A$1:$I$89,5,0)</f>
        <v>-1.0197709343628959E-13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261.10917418234862</v>
      </c>
      <c r="T74" s="59">
        <f t="shared" si="88"/>
        <v>327.65691162938418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143.52389999999997</v>
      </c>
      <c r="AK74" s="13">
        <f t="shared" si="89"/>
        <v>37.103109825509961</v>
      </c>
      <c r="AL74" s="20">
        <f t="shared" si="58"/>
        <v>314.59204211276312</v>
      </c>
      <c r="AM74" s="59">
        <f t="shared" si="59"/>
        <v>607.9253754460965</v>
      </c>
      <c r="AN74" s="59">
        <f ca="1">AVERAGE(OFFSET($AM$3,0,0,'Données projet'!$E$10+1,1))-AVERAGE(OFFSET($H$3,0,0,'Données projet'!$E$10+1,1))</f>
        <v>213.54857791046686</v>
      </c>
      <c r="AO74" s="59">
        <f t="shared" si="90"/>
        <v>138.46877538074244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158.37119999999999</v>
      </c>
      <c r="BF74" s="13">
        <f t="shared" si="91"/>
        <v>40.474916527059669</v>
      </c>
      <c r="BG74" s="20">
        <f t="shared" si="61"/>
        <v>346.32365295129557</v>
      </c>
      <c r="BH74" s="59">
        <f t="shared" si="62"/>
        <v>639.65698628462883</v>
      </c>
      <c r="BI74" s="59">
        <f ca="1">AVERAGE(OFFSET($BH$3,0,0,'Données projet'!$E$11+1,1))-AVERAGE(OFFSET($H$3,0,0,'Données projet'!$E$11+1,1))</f>
        <v>245.06609107649069</v>
      </c>
      <c r="BJ74" s="59">
        <f t="shared" si="92"/>
        <v>156.24531945456499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5.6899038461538431</v>
      </c>
      <c r="BY74" s="12">
        <f>IF('Données projet'!$A$114&gt;35,BY73+BX74-CG73,IF(A74&lt;'Données projet'!$A$114,$BV$205^A74,IF(A74='Données projet'!$A$114,'Données projet'!$B$114,BY73+BX74-CG73)))</f>
        <v>158.62499999999997</v>
      </c>
      <c r="BZ74" s="13">
        <f>BY74*VLOOKUP('Données projet'!$B$12,Paramètres!$A$1:$I$89,3,0)*VLOOKUP('Données projet'!$B$12,Paramètres!$A$1:$I$89,5,0)</f>
        <v>180.64214999999996</v>
      </c>
      <c r="CA74" s="13">
        <f t="shared" si="93"/>
        <v>45.465023086792208</v>
      </c>
      <c r="CB74" s="20">
        <f t="shared" si="64"/>
        <v>393.8033264594963</v>
      </c>
      <c r="CC74" s="59">
        <f t="shared" si="65"/>
        <v>687.13665979282962</v>
      </c>
      <c r="CD74" s="59">
        <f ca="1">AVERAGE(OFFSET($CC$3,0,0,'Données projet'!$E$12+1,1))-AVERAGE(OFFSET($H$3,0,0,'Données projet'!$E$12+1,1))</f>
        <v>292.22737648725354</v>
      </c>
      <c r="CE74" s="59">
        <f t="shared" si="94"/>
        <v>182.84038581199871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-1.7053025658242404E-13</v>
      </c>
      <c r="O75" s="13">
        <f>N75*VLOOKUP('Données projet'!$B$9,Paramètres!$A$1:$I$89,3,0)*VLOOKUP('Données projet'!$B$9,Paramètres!$A$1:$I$89,5,0)</f>
        <v>-1.0197709343628959E-13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261.10917418234862</v>
      </c>
      <c r="T75" s="59">
        <f t="shared" si="88"/>
        <v>327.65691162938418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148.67212499999997</v>
      </c>
      <c r="AK75" s="13">
        <f t="shared" si="89"/>
        <v>38.276665273939201</v>
      </c>
      <c r="AL75" s="20">
        <f t="shared" si="58"/>
        <v>325.60247639377735</v>
      </c>
      <c r="AM75" s="59">
        <f t="shared" si="59"/>
        <v>618.93580972711061</v>
      </c>
      <c r="AN75" s="59">
        <f ca="1">AVERAGE(OFFSET($AM$3,0,0,'Données projet'!$E$10+1,1))-AVERAGE(OFFSET($H$3,0,0,'Données projet'!$E$10+1,1))</f>
        <v>213.54857791046686</v>
      </c>
      <c r="AO75" s="59">
        <f t="shared" si="90"/>
        <v>138.46877538074244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164.05199999999996</v>
      </c>
      <c r="BF75" s="13">
        <f t="shared" si="91"/>
        <v>41.755120775124922</v>
      </c>
      <c r="BG75" s="20">
        <f t="shared" si="61"/>
        <v>358.44740201667582</v>
      </c>
      <c r="BH75" s="59">
        <f t="shared" si="62"/>
        <v>651.78073535000908</v>
      </c>
      <c r="BI75" s="59">
        <f ca="1">AVERAGE(OFFSET($BH$3,0,0,'Données projet'!$E$11+1,1))-AVERAGE(OFFSET($H$3,0,0,'Données projet'!$E$11+1,1))</f>
        <v>245.06609107649069</v>
      </c>
      <c r="BJ75" s="59">
        <f t="shared" si="92"/>
        <v>156.24531945456499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5.6899038461538431</v>
      </c>
      <c r="BY75" s="12">
        <f>IF('Données projet'!$A$114&gt;35,BY74+BX75-CG74,IF(A75&lt;'Données projet'!$A$114,$BV$205^A75,IF(A75='Données projet'!$A$114,'Données projet'!$B$114,BY74+BX75-CG74)))</f>
        <v>164.31490384615381</v>
      </c>
      <c r="BZ75" s="13">
        <f>BY75*VLOOKUP('Données projet'!$B$12,Paramètres!$A$1:$I$89,3,0)*VLOOKUP('Données projet'!$B$12,Paramètres!$A$1:$I$89,5,0)</f>
        <v>187.12181249999998</v>
      </c>
      <c r="CA75" s="13">
        <f t="shared" si="93"/>
        <v>46.903062264839313</v>
      </c>
      <c r="CB75" s="20">
        <f t="shared" si="64"/>
        <v>407.59332354876182</v>
      </c>
      <c r="CC75" s="59">
        <f t="shared" si="65"/>
        <v>700.92665688209513</v>
      </c>
      <c r="CD75" s="59">
        <f ca="1">AVERAGE(OFFSET($CC$3,0,0,'Données projet'!$E$12+1,1))-AVERAGE(OFFSET($H$3,0,0,'Données projet'!$E$12+1,1))</f>
        <v>292.22737648725354</v>
      </c>
      <c r="CE75" s="59">
        <f t="shared" si="94"/>
        <v>182.84038581199871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-1.7053025658242404E-13</v>
      </c>
      <c r="O76" s="13">
        <f>N76*VLOOKUP('Données projet'!$B$9,Paramètres!$A$1:$I$89,3,0)*VLOOKUP('Données projet'!$B$9,Paramètres!$A$1:$I$89,5,0)</f>
        <v>-1.0197709343628959E-13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261.10917418234862</v>
      </c>
      <c r="T76" s="59">
        <f t="shared" si="88"/>
        <v>327.65691162938418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153.82034999999993</v>
      </c>
      <c r="AK76" s="13">
        <f t="shared" si="89"/>
        <v>39.445498990742948</v>
      </c>
      <c r="AL76" s="20">
        <f t="shared" si="58"/>
        <v>336.60468699221047</v>
      </c>
      <c r="AM76" s="59">
        <f t="shared" si="59"/>
        <v>629.93802032554379</v>
      </c>
      <c r="AN76" s="59">
        <f ca="1">AVERAGE(OFFSET($AM$3,0,0,'Données projet'!$E$10+1,1))-AVERAGE(OFFSET($H$3,0,0,'Données projet'!$E$10+1,1))</f>
        <v>213.54857791046686</v>
      </c>
      <c r="AO76" s="59">
        <f t="shared" si="90"/>
        <v>138.46877538074244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169.73279999999997</v>
      </c>
      <c r="BF76" s="13">
        <f t="shared" si="91"/>
        <v>43.030174196364548</v>
      </c>
      <c r="BG76" s="20">
        <f t="shared" si="61"/>
        <v>370.56218005866822</v>
      </c>
      <c r="BH76" s="59">
        <f t="shared" si="62"/>
        <v>663.89551339200148</v>
      </c>
      <c r="BI76" s="59">
        <f ca="1">AVERAGE(OFFSET($BH$3,0,0,'Données projet'!$E$11+1,1))-AVERAGE(OFFSET($H$3,0,0,'Données projet'!$E$11+1,1))</f>
        <v>245.06609107649069</v>
      </c>
      <c r="BJ76" s="59">
        <f t="shared" si="92"/>
        <v>156.24531945456499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5.6899038461538431</v>
      </c>
      <c r="BY76" s="12">
        <f>IF('Données projet'!$A$114&gt;35,BY75+BX76-CG75,IF(A76&lt;'Données projet'!$A$114,$BV$205^A76,IF(A76='Données projet'!$A$114,'Données projet'!$B$114,BY75+BX76-CG75)))</f>
        <v>170.00480769230765</v>
      </c>
      <c r="BZ76" s="13">
        <f>BY76*VLOOKUP('Données projet'!$B$12,Paramètres!$A$1:$I$89,3,0)*VLOOKUP('Données projet'!$B$12,Paramètres!$A$1:$I$89,5,0)</f>
        <v>193.60147499999997</v>
      </c>
      <c r="CA76" s="13">
        <f t="shared" si="93"/>
        <v>48.335315576462449</v>
      </c>
      <c r="CB76" s="20">
        <f t="shared" si="64"/>
        <v>421.37324358733872</v>
      </c>
      <c r="CC76" s="59">
        <f t="shared" si="65"/>
        <v>714.70657692067198</v>
      </c>
      <c r="CD76" s="59">
        <f ca="1">AVERAGE(OFFSET($CC$3,0,0,'Données projet'!$E$12+1,1))-AVERAGE(OFFSET($H$3,0,0,'Données projet'!$E$12+1,1))</f>
        <v>292.22737648725354</v>
      </c>
      <c r="CE76" s="59">
        <f t="shared" si="94"/>
        <v>182.84038581199871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-1.7053025658242404E-13</v>
      </c>
      <c r="O77" s="13">
        <f>N77*VLOOKUP('Données projet'!$B$9,Paramètres!$A$1:$I$89,3,0)*VLOOKUP('Données projet'!$B$9,Paramètres!$A$1:$I$89,5,0)</f>
        <v>-1.0197709343628959E-13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261.10917418234862</v>
      </c>
      <c r="T77" s="59">
        <f t="shared" si="88"/>
        <v>327.65691162938418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158.96857499999996</v>
      </c>
      <c r="AK77" s="13">
        <f t="shared" si="89"/>
        <v>40.609787126426944</v>
      </c>
      <c r="AL77" s="20">
        <f t="shared" si="58"/>
        <v>347.59898070352688</v>
      </c>
      <c r="AM77" s="59">
        <f t="shared" si="59"/>
        <v>640.93231403686013</v>
      </c>
      <c r="AN77" s="59">
        <f ca="1">AVERAGE(OFFSET($AM$3,0,0,'Données projet'!$E$10+1,1))-AVERAGE(OFFSET($H$3,0,0,'Données projet'!$E$10+1,1))</f>
        <v>213.54857791046686</v>
      </c>
      <c r="AO77" s="59">
        <f t="shared" si="90"/>
        <v>138.46877538074244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175.41359999999997</v>
      </c>
      <c r="BF77" s="13">
        <f t="shared" si="91"/>
        <v>44.300268949253812</v>
      </c>
      <c r="BG77" s="20">
        <f t="shared" si="61"/>
        <v>382.66832175328369</v>
      </c>
      <c r="BH77" s="59">
        <f t="shared" si="62"/>
        <v>676.00165508661701</v>
      </c>
      <c r="BI77" s="59">
        <f ca="1">AVERAGE(OFFSET($BH$3,0,0,'Données projet'!$E$11+1,1))-AVERAGE(OFFSET($H$3,0,0,'Données projet'!$E$11+1,1))</f>
        <v>245.06609107649069</v>
      </c>
      <c r="BJ77" s="59">
        <f t="shared" si="92"/>
        <v>156.24531945456499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5.6899038461538431</v>
      </c>
      <c r="BY77" s="12">
        <f>IF('Données projet'!$A$114&gt;35,BY76+BX77-CG76,IF(A77&lt;'Données projet'!$A$114,$BV$205^A77,IF(A77='Données projet'!$A$114,'Données projet'!$B$114,BY76+BX77-CG76)))</f>
        <v>175.69471153846149</v>
      </c>
      <c r="BZ77" s="13">
        <f>BY77*VLOOKUP('Données projet'!$B$12,Paramètres!$A$1:$I$89,3,0)*VLOOKUP('Données projet'!$B$12,Paramètres!$A$1:$I$89,5,0)</f>
        <v>200.08113749999995</v>
      </c>
      <c r="CA77" s="13">
        <f t="shared" si="93"/>
        <v>49.761998871137521</v>
      </c>
      <c r="CB77" s="20">
        <f t="shared" si="64"/>
        <v>435.14346251306438</v>
      </c>
      <c r="CC77" s="59">
        <f t="shared" si="65"/>
        <v>728.47679584639764</v>
      </c>
      <c r="CD77" s="59">
        <f ca="1">AVERAGE(OFFSET($CC$3,0,0,'Données projet'!$E$12+1,1))-AVERAGE(OFFSET($H$3,0,0,'Données projet'!$E$12+1,1))</f>
        <v>292.22737648725354</v>
      </c>
      <c r="CE77" s="59">
        <f t="shared" si="94"/>
        <v>182.84038581199871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-1.7053025658242404E-13</v>
      </c>
      <c r="O78" s="13">
        <f>N78*VLOOKUP('Données projet'!$B$9,Paramètres!$A$1:$I$89,3,0)*VLOOKUP('Données projet'!$B$9,Paramètres!$A$1:$I$89,5,0)</f>
        <v>-1.0197709343628959E-13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261.10917418234862</v>
      </c>
      <c r="T78" s="59">
        <f t="shared" si="88"/>
        <v>327.65691162938418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164.11679999999993</v>
      </c>
      <c r="AK78" s="13">
        <f t="shared" si="89"/>
        <v>41.769693774469289</v>
      </c>
      <c r="AL78" s="20">
        <f t="shared" si="58"/>
        <v>358.58564332386726</v>
      </c>
      <c r="AM78" s="59">
        <f t="shared" si="59"/>
        <v>651.91897665720057</v>
      </c>
      <c r="AN78" s="59">
        <f ca="1">AVERAGE(OFFSET($AM$3,0,0,'Données projet'!$E$10+1,1))-AVERAGE(OFFSET($H$3,0,0,'Données projet'!$E$10+1,1))</f>
        <v>213.54857791046686</v>
      </c>
      <c r="AO78" s="59">
        <f t="shared" si="90"/>
        <v>138.46877538074244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9.3080532995629337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9.3080532995629337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181.09439999999998</v>
      </c>
      <c r="BF78" s="13">
        <f t="shared" si="91"/>
        <v>45.565584039538123</v>
      </c>
      <c r="BG78" s="20">
        <f t="shared" si="61"/>
        <v>394.76613886886213</v>
      </c>
      <c r="BH78" s="59">
        <f t="shared" si="62"/>
        <v>688.09947220219544</v>
      </c>
      <c r="BI78" s="59">
        <f ca="1">AVERAGE(OFFSET($BH$3,0,0,'Données projet'!$E$11+1,1))-AVERAGE(OFFSET($H$3,0,0,'Données projet'!$E$11+1,1))</f>
        <v>245.06609107649069</v>
      </c>
      <c r="BJ78" s="59">
        <f t="shared" si="92"/>
        <v>156.24531945456499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10.270955365034961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10.270955365034961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181.38461538461536</v>
      </c>
      <c r="BW78" s="12">
        <f>VLOOKUP(A78,'Données projet'!$A$113:$I$133,9,0)</f>
        <v>5.6899038461538431</v>
      </c>
      <c r="BX78" s="12">
        <f t="array" ref="BX78">INDEX(BW:BW,MIN(IF(ISNUMBER(BW78:BW274),ROW(BW78:BW274),"")))</f>
        <v>5.6899038461538431</v>
      </c>
      <c r="BY78" s="12">
        <f>IF('Données projet'!$A$114&gt;35,BY77+BX78-CG77,IF(A78&lt;'Données projet'!$A$114,$BV$205^A78,IF(A78='Données projet'!$A$114,'Données projet'!$B$114,BY77+BX78-CG77)))</f>
        <v>181.38461538461533</v>
      </c>
      <c r="BZ78" s="13">
        <f>BY78*VLOOKUP('Données projet'!$B$12,Paramètres!$A$1:$I$89,3,0)*VLOOKUP('Données projet'!$B$12,Paramètres!$A$1:$I$89,5,0)</f>
        <v>206.56079999999992</v>
      </c>
      <c r="CA78" s="13">
        <f t="shared" si="93"/>
        <v>51.183313224025305</v>
      </c>
      <c r="CB78" s="20">
        <f t="shared" si="64"/>
        <v>448.90433053184393</v>
      </c>
      <c r="CC78" s="59">
        <f t="shared" si="65"/>
        <v>742.23766386517718</v>
      </c>
      <c r="CD78" s="59">
        <f ca="1">AVERAGE(OFFSET($CC$3,0,0,'Données projet'!$E$12+1,1))-AVERAGE(OFFSET($H$3,0,0,'Données projet'!$E$12+1,1))</f>
        <v>292.22737648725354</v>
      </c>
      <c r="CE78" s="59">
        <f t="shared" si="94"/>
        <v>182.84038581199871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30.916666666666664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11.715308463243005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11.715308463243005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-1.7053025658242404E-13</v>
      </c>
      <c r="O79" s="13">
        <f>N79*VLOOKUP('Données projet'!$B$9,Paramètres!$A$1:$I$89,3,0)*VLOOKUP('Données projet'!$B$9,Paramètres!$A$1:$I$89,5,0)</f>
        <v>-1.0197709343628959E-13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261.10917418234862</v>
      </c>
      <c r="T79" s="59">
        <f t="shared" si="88"/>
        <v>327.65691162938418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141.12366666666662</v>
      </c>
      <c r="AK79" s="13">
        <f t="shared" si="89"/>
        <v>36.554301861544381</v>
      </c>
      <c r="AL79" s="20">
        <f t="shared" si="58"/>
        <v>309.45579518663413</v>
      </c>
      <c r="AM79" s="59">
        <f t="shared" si="59"/>
        <v>602.78912851996745</v>
      </c>
      <c r="AN79" s="59">
        <f ca="1">AVERAGE(OFFSET($AM$3,0,0,'Données projet'!$E$10+1,1))-AVERAGE(OFFSET($H$3,0,0,'Données projet'!$E$10+1,1))</f>
        <v>213.54857791046686</v>
      </c>
      <c r="AO79" s="59">
        <f t="shared" si="90"/>
        <v>138.46877538074244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9.1255280517104254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9.1255280517104254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155.72266666666664</v>
      </c>
      <c r="BF79" s="13">
        <f t="shared" si="91"/>
        <v>39.876234728273594</v>
      </c>
      <c r="BG79" s="20">
        <f t="shared" si="61"/>
        <v>340.66808659618761</v>
      </c>
      <c r="BH79" s="59">
        <f t="shared" si="62"/>
        <v>634.00141992952092</v>
      </c>
      <c r="BI79" s="59">
        <f ca="1">AVERAGE(OFFSET($BH$3,0,0,'Données projet'!$E$11+1,1))-AVERAGE(OFFSET($H$3,0,0,'Données projet'!$E$11+1,1))</f>
        <v>245.06609107649069</v>
      </c>
      <c r="BJ79" s="59">
        <f t="shared" si="92"/>
        <v>156.24531945456499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10.069548194990814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10.069548194990814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5.5042735042735051</v>
      </c>
      <c r="BY79" s="12">
        <f>IF('Données projet'!$A$114&gt;35,BY78+BX79-CG78,IF(A79&lt;'Données projet'!$A$114,$BV$205^A79,IF(A79='Données projet'!$A$114,'Données projet'!$B$114,BY78+BX79-CG78)))</f>
        <v>155.97222222222217</v>
      </c>
      <c r="BZ79" s="13">
        <f>BY79*VLOOKUP('Données projet'!$B$12,Paramètres!$A$1:$I$89,3,0)*VLOOKUP('Données projet'!$B$12,Paramètres!$A$1:$I$89,5,0)</f>
        <v>177.62116666666662</v>
      </c>
      <c r="CA79" s="13">
        <f t="shared" si="93"/>
        <v>44.792530487943928</v>
      </c>
      <c r="CB79" s="20">
        <f t="shared" si="64"/>
        <v>387.37052254428005</v>
      </c>
      <c r="CC79" s="59">
        <f t="shared" si="65"/>
        <v>680.70385587761336</v>
      </c>
      <c r="CD79" s="59">
        <f ca="1">AVERAGE(OFFSET($CC$3,0,0,'Données projet'!$E$12+1,1))-AVERAGE(OFFSET($H$3,0,0,'Données projet'!$E$12+1,1))</f>
        <v>292.22737648725354</v>
      </c>
      <c r="CE79" s="59">
        <f t="shared" si="94"/>
        <v>182.84038581199871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11.485578409911399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11.485578409911399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-1.7053025658242404E-13</v>
      </c>
      <c r="O80" s="13">
        <f>N80*VLOOKUP('Données projet'!$B$9,Paramètres!$A$1:$I$89,3,0)*VLOOKUP('Données projet'!$B$9,Paramètres!$A$1:$I$89,5,0)</f>
        <v>-1.0197709343628959E-13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261.10917418234862</v>
      </c>
      <c r="T80" s="59">
        <f t="shared" si="88"/>
        <v>327.65691162938418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146.10393333333329</v>
      </c>
      <c r="AK80" s="13">
        <f t="shared" si="89"/>
        <v>37.691838944088502</v>
      </c>
      <c r="AL80" s="20">
        <f t="shared" si="58"/>
        <v>320.11097004984299</v>
      </c>
      <c r="AM80" s="59">
        <f t="shared" si="59"/>
        <v>613.44430338317625</v>
      </c>
      <c r="AN80" s="59">
        <f ca="1">AVERAGE(OFFSET($AM$3,0,0,'Données projet'!$E$10+1,1))-AVERAGE(OFFSET($H$3,0,0,'Données projet'!$E$10+1,1))</f>
        <v>213.54857791046686</v>
      </c>
      <c r="AO80" s="59">
        <f t="shared" si="90"/>
        <v>138.46877538074244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8.9465820126388955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8.9465820126388955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161.2181333333333</v>
      </c>
      <c r="BF80" s="13">
        <f t="shared" si="91"/>
        <v>41.117147381658619</v>
      </c>
      <c r="BG80" s="20">
        <f t="shared" si="61"/>
        <v>352.40061391194422</v>
      </c>
      <c r="BH80" s="59">
        <f t="shared" si="62"/>
        <v>645.73394724527748</v>
      </c>
      <c r="BI80" s="59">
        <f ca="1">AVERAGE(OFFSET($BH$3,0,0,'Données projet'!$E$11+1,1))-AVERAGE(OFFSET($H$3,0,0,'Données projet'!$E$11+1,1))</f>
        <v>245.06609107649069</v>
      </c>
      <c r="BJ80" s="59">
        <f t="shared" si="92"/>
        <v>156.24531945456499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9.8720904967049883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9.8720904967049883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5.5042735042735051</v>
      </c>
      <c r="BY80" s="12">
        <f>IF('Données projet'!$A$114&gt;35,BY79+BX80-CG79,IF(A80&lt;'Données projet'!$A$114,$BV$205^A80,IF(A80='Données projet'!$A$114,'Données projet'!$B$114,BY79+BX80-CG79)))</f>
        <v>161.47649572649567</v>
      </c>
      <c r="BZ80" s="13">
        <f>BY80*VLOOKUP('Données projet'!$B$12,Paramètres!$A$1:$I$89,3,0)*VLOOKUP('Données projet'!$B$12,Paramètres!$A$1:$I$89,5,0)</f>
        <v>183.88943333333327</v>
      </c>
      <c r="CA80" s="13">
        <f t="shared" si="93"/>
        <v>46.186433855159592</v>
      </c>
      <c r="CB80" s="20">
        <f t="shared" si="64"/>
        <v>400.715468686625</v>
      </c>
      <c r="CC80" s="59">
        <f t="shared" si="65"/>
        <v>694.04880201995832</v>
      </c>
      <c r="CD80" s="59">
        <f ca="1">AVERAGE(OFFSET($CC$3,0,0,'Données projet'!$E$12+1,1))-AVERAGE(OFFSET($H$3,0,0,'Données projet'!$E$12+1,1))</f>
        <v>292.22737648725354</v>
      </c>
      <c r="CE80" s="59">
        <f t="shared" si="94"/>
        <v>182.84038581199871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11.260353222804129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11.260353222804129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-1.7053025658242404E-13</v>
      </c>
      <c r="O81" s="13">
        <f>N81*VLOOKUP('Données projet'!$B$9,Paramètres!$A$1:$I$89,3,0)*VLOOKUP('Données projet'!$B$9,Paramètres!$A$1:$I$89,5,0)</f>
        <v>-1.0197709343628959E-13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261.10917418234862</v>
      </c>
      <c r="T81" s="59">
        <f t="shared" si="88"/>
        <v>327.65691162938418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151.08419999999992</v>
      </c>
      <c r="AK81" s="13">
        <f t="shared" si="89"/>
        <v>38.824870591002266</v>
      </c>
      <c r="AL81" s="20">
        <f t="shared" si="58"/>
        <v>330.75829794599554</v>
      </c>
      <c r="AM81" s="59">
        <f t="shared" si="59"/>
        <v>624.09163127932879</v>
      </c>
      <c r="AN81" s="59">
        <f ca="1">AVERAGE(OFFSET($AM$3,0,0,'Données projet'!$E$10+1,1))-AVERAGE(OFFSET($H$3,0,0,'Données projet'!$E$10+1,1))</f>
        <v>213.54857791046686</v>
      </c>
      <c r="AO81" s="59">
        <f t="shared" si="90"/>
        <v>138.46877538074244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8.7711449962472532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8.7711449962472532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166.71359999999993</v>
      </c>
      <c r="BF81" s="13">
        <f t="shared" si="91"/>
        <v>42.35314516047071</v>
      </c>
      <c r="BG81" s="20">
        <f t="shared" si="61"/>
        <v>364.12458115448635</v>
      </c>
      <c r="BH81" s="59">
        <f t="shared" si="62"/>
        <v>657.45791448781961</v>
      </c>
      <c r="BI81" s="59">
        <f ca="1">AVERAGE(OFFSET($BH$3,0,0,'Données projet'!$E$11+1,1))-AVERAGE(OFFSET($H$3,0,0,'Données projet'!$E$11+1,1))</f>
        <v>245.06609107649069</v>
      </c>
      <c r="BJ81" s="59">
        <f t="shared" si="92"/>
        <v>156.24531945456499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9.6785048234452447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9.6785048234452447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5.5042735042735051</v>
      </c>
      <c r="BY81" s="12">
        <f>IF('Données projet'!$A$114&gt;35,BY80+BX81-CG80,IF(A81&lt;'Données projet'!$A$114,$BV$205^A81,IF(A81='Données projet'!$A$114,'Données projet'!$B$114,BY80+BX81-CG80)))</f>
        <v>166.98076923076917</v>
      </c>
      <c r="BZ81" s="13">
        <f>BY81*VLOOKUP('Données projet'!$B$12,Paramètres!$A$1:$I$89,3,0)*VLOOKUP('Données projet'!$B$12,Paramètres!$A$1:$I$89,5,0)</f>
        <v>190.15769999999992</v>
      </c>
      <c r="CA81" s="13">
        <f t="shared" si="93"/>
        <v>47.574816398489808</v>
      </c>
      <c r="CB81" s="20">
        <f t="shared" si="64"/>
        <v>414.05079939403623</v>
      </c>
      <c r="CC81" s="59">
        <f t="shared" si="65"/>
        <v>707.38413272736955</v>
      </c>
      <c r="CD81" s="59">
        <f ca="1">AVERAGE(OFFSET($CC$3,0,0,'Données projet'!$E$12+1,1))-AVERAGE(OFFSET($H$3,0,0,'Données projet'!$E$12+1,1))</f>
        <v>292.22737648725354</v>
      </c>
      <c r="CE81" s="59">
        <f t="shared" si="94"/>
        <v>182.84038581199871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11.039544564242235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11.039544564242235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-1.7053025658242404E-13</v>
      </c>
      <c r="O82" s="13">
        <f>N82*VLOOKUP('Données projet'!$B$9,Paramètres!$A$1:$I$89,3,0)*VLOOKUP('Données projet'!$B$9,Paramètres!$A$1:$I$89,5,0)</f>
        <v>-1.0197709343628959E-13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261.10917418234862</v>
      </c>
      <c r="T82" s="59">
        <f t="shared" si="88"/>
        <v>327.65691162938418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156.06446666666659</v>
      </c>
      <c r="AK82" s="13">
        <f t="shared" si="89"/>
        <v>39.953562347640762</v>
      </c>
      <c r="AL82" s="20">
        <f t="shared" si="58"/>
        <v>341.39806719991861</v>
      </c>
      <c r="AM82" s="59">
        <f t="shared" si="59"/>
        <v>634.73140053325187</v>
      </c>
      <c r="AN82" s="59">
        <f ca="1">AVERAGE(OFFSET($AM$3,0,0,'Données projet'!$E$10+1,1))-AVERAGE(OFFSET($H$3,0,0,'Données projet'!$E$10+1,1))</f>
        <v>213.54857791046686</v>
      </c>
      <c r="AO82" s="59">
        <f t="shared" si="90"/>
        <v>138.46877538074244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8.5991481927410369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8.5991481927410369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172.20906666666662</v>
      </c>
      <c r="BF82" s="13">
        <f t="shared" si="91"/>
        <v>43.584408654273936</v>
      </c>
      <c r="BG82" s="20">
        <f t="shared" si="61"/>
        <v>375.84030285063812</v>
      </c>
      <c r="BH82" s="59">
        <f t="shared" si="62"/>
        <v>669.17363618397144</v>
      </c>
      <c r="BI82" s="59">
        <f ca="1">AVERAGE(OFFSET($BH$3,0,0,'Données projet'!$E$11+1,1))-AVERAGE(OFFSET($H$3,0,0,'Données projet'!$E$11+1,1))</f>
        <v>245.06609107649069</v>
      </c>
      <c r="BJ82" s="59">
        <f t="shared" si="92"/>
        <v>156.24531945456499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9.4887152471625225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9.4887152471625225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5.5042735042735051</v>
      </c>
      <c r="BY82" s="12">
        <f>IF('Données projet'!$A$114&gt;35,BY81+BX82-CG81,IF(A82&lt;'Données projet'!$A$114,$BV$205^A82,IF(A82='Données projet'!$A$114,'Données projet'!$B$114,BY81+BX82-CG81)))</f>
        <v>172.48504273504267</v>
      </c>
      <c r="BZ82" s="13">
        <f>BY82*VLOOKUP('Données projet'!$B$12,Paramètres!$A$1:$I$89,3,0)*VLOOKUP('Données projet'!$B$12,Paramètres!$A$1:$I$89,5,0)</f>
        <v>196.4259666666666</v>
      </c>
      <c r="CA82" s="13">
        <f t="shared" si="93"/>
        <v>48.957880972181094</v>
      </c>
      <c r="CB82" s="20">
        <f t="shared" si="64"/>
        <v>427.37686797099309</v>
      </c>
      <c r="CC82" s="59">
        <f t="shared" si="65"/>
        <v>720.71020130432635</v>
      </c>
      <c r="CD82" s="59">
        <f ca="1">AVERAGE(OFFSET($CC$3,0,0,'Données projet'!$E$12+1,1))-AVERAGE(OFFSET($H$3,0,0,'Données projet'!$E$12+1,1))</f>
        <v>292.22737648725354</v>
      </c>
      <c r="CE82" s="59">
        <f t="shared" si="94"/>
        <v>182.84038581199871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10.823065828794755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10.823065828794755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-1.7053025658242404E-13</v>
      </c>
      <c r="O83" s="13">
        <f>N83*VLOOKUP('Données projet'!$B$9,Paramètres!$A$1:$I$89,3,0)*VLOOKUP('Données projet'!$B$9,Paramètres!$A$1:$I$89,5,0)</f>
        <v>-1.0197709343628959E-13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261.10917418234862</v>
      </c>
      <c r="T83" s="59">
        <f t="shared" si="88"/>
        <v>327.65691162938418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161.04473333333328</v>
      </c>
      <c r="AK83" s="13">
        <f t="shared" si="89"/>
        <v>41.078068593790562</v>
      </c>
      <c r="AL83" s="20">
        <f t="shared" si="58"/>
        <v>352.03054668974067</v>
      </c>
      <c r="AM83" s="59">
        <f t="shared" si="59"/>
        <v>645.36388002307399</v>
      </c>
      <c r="AN83" s="59">
        <f ca="1">AVERAGE(OFFSET($AM$3,0,0,'Données projet'!$E$10+1,1))-AVERAGE(OFFSET($H$3,0,0,'Données projet'!$E$10+1,1))</f>
        <v>213.54857791046686</v>
      </c>
      <c r="AO83" s="59">
        <f t="shared" si="90"/>
        <v>138.46877538074244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8.4305241416438861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8.4305241416438861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177.70453333333327</v>
      </c>
      <c r="BF83" s="13">
        <f t="shared" si="91"/>
        <v>44.811106272374367</v>
      </c>
      <c r="BG83" s="20">
        <f t="shared" si="61"/>
        <v>387.54807231327413</v>
      </c>
      <c r="BH83" s="59">
        <f t="shared" si="62"/>
        <v>680.88140564660739</v>
      </c>
      <c r="BI83" s="59">
        <f ca="1">AVERAGE(OFFSET($BH$3,0,0,'Données projet'!$E$11+1,1))-AVERAGE(OFFSET($H$3,0,0,'Données projet'!$E$11+1,1))</f>
        <v>245.06609107649069</v>
      </c>
      <c r="BJ83" s="59">
        <f t="shared" si="92"/>
        <v>156.24531945456499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9.3026473287104938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9.3026473287104938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5.5042735042735051</v>
      </c>
      <c r="BY83" s="12">
        <f>IF('Données projet'!$A$114&gt;35,BY82+BX83-CG82,IF(A83&lt;'Données projet'!$A$114,$BV$205^A83,IF(A83='Données projet'!$A$114,'Données projet'!$B$114,BY82+BX83-CG82)))</f>
        <v>177.98931623931617</v>
      </c>
      <c r="BZ83" s="13">
        <f>BY83*VLOOKUP('Données projet'!$B$12,Paramètres!$A$1:$I$89,3,0)*VLOOKUP('Données projet'!$B$12,Paramètres!$A$1:$I$89,5,0)</f>
        <v>202.69423333333324</v>
      </c>
      <c r="CA83" s="13">
        <f t="shared" si="93"/>
        <v>50.335816748531876</v>
      </c>
      <c r="CB83" s="20">
        <f t="shared" si="64"/>
        <v>440.69400389258175</v>
      </c>
      <c r="CC83" s="59">
        <f t="shared" si="65"/>
        <v>734.02733722591506</v>
      </c>
      <c r="CD83" s="59">
        <f ca="1">AVERAGE(OFFSET($CC$3,0,0,'Données projet'!$E$12+1,1))-AVERAGE(OFFSET($H$3,0,0,'Données projet'!$E$12+1,1))</f>
        <v>292.22737648725354</v>
      </c>
      <c r="CE83" s="59">
        <f t="shared" si="94"/>
        <v>182.84038581199871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10.61083210931041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10.61083210931041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-1.7053025658242404E-13</v>
      </c>
      <c r="O84" s="13">
        <f>N84*VLOOKUP('Données projet'!$B$9,Paramètres!$A$1:$I$89,3,0)*VLOOKUP('Données projet'!$B$9,Paramètres!$A$1:$I$89,5,0)</f>
        <v>-1.0197709343628959E-13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261.10917418234862</v>
      </c>
      <c r="T84" s="59">
        <f t="shared" si="88"/>
        <v>327.65691162938418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166.02499999999992</v>
      </c>
      <c r="AK84" s="13">
        <f t="shared" si="89"/>
        <v>42.198533618502132</v>
      </c>
      <c r="AL84" s="20">
        <f t="shared" si="58"/>
        <v>362.65598771889108</v>
      </c>
      <c r="AM84" s="59">
        <f t="shared" si="59"/>
        <v>655.98932105222434</v>
      </c>
      <c r="AN84" s="59">
        <f ca="1">AVERAGE(OFFSET($AM$3,0,0,'Données projet'!$E$10+1,1))-AVERAGE(OFFSET($H$3,0,0,'Données projet'!$E$10+1,1))</f>
        <v>213.54857791046686</v>
      </c>
      <c r="AO84" s="59">
        <f t="shared" si="90"/>
        <v>138.46877538074244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8.265206705338235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8.265206705338235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183.19999999999993</v>
      </c>
      <c r="BF84" s="13">
        <f t="shared" si="91"/>
        <v>46.03339541632932</v>
      </c>
      <c r="BG84" s="20">
        <f t="shared" si="61"/>
        <v>399.24816368344005</v>
      </c>
      <c r="BH84" s="59">
        <f t="shared" si="62"/>
        <v>692.58149701677337</v>
      </c>
      <c r="BI84" s="59">
        <f ca="1">AVERAGE(OFFSET($BH$3,0,0,'Données projet'!$E$11+1,1))-AVERAGE(OFFSET($H$3,0,0,'Données projet'!$E$11+1,1))</f>
        <v>245.06609107649069</v>
      </c>
      <c r="BJ84" s="59">
        <f t="shared" si="92"/>
        <v>156.24531945456499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9.1202280886490854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9.1202280886490854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5.5042735042735051</v>
      </c>
      <c r="BY84" s="12">
        <f>IF('Données projet'!$A$114&gt;35,BY83+BX84-CG83,IF(A84&lt;'Données projet'!$A$114,$BV$205^A84,IF(A84='Données projet'!$A$114,'Données projet'!$B$114,BY83+BX84-CG83)))</f>
        <v>183.49358974358967</v>
      </c>
      <c r="BZ84" s="13">
        <f>BY84*VLOOKUP('Données projet'!$B$12,Paramètres!$A$1:$I$89,3,0)*VLOOKUP('Données projet'!$B$12,Paramètres!$A$1:$I$89,5,0)</f>
        <v>208.96249999999989</v>
      </c>
      <c r="CA84" s="13">
        <f t="shared" si="93"/>
        <v>51.708800534959131</v>
      </c>
      <c r="CB84" s="20">
        <f t="shared" si="64"/>
        <v>454.00251509838694</v>
      </c>
      <c r="CC84" s="59">
        <f t="shared" si="65"/>
        <v>747.33584843172025</v>
      </c>
      <c r="CD84" s="59">
        <f ca="1">AVERAGE(OFFSET($CC$3,0,0,'Données projet'!$E$12+1,1))-AVERAGE(OFFSET($H$3,0,0,'Données projet'!$E$12+1,1))</f>
        <v>292.22737648725354</v>
      </c>
      <c r="CE84" s="59">
        <f t="shared" si="94"/>
        <v>182.84038581199871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10.402760163615365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10.402760163615365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-1.7053025658242404E-13</v>
      </c>
      <c r="O85" s="13">
        <f>N85*VLOOKUP('Données projet'!$B$9,Paramètres!$A$1:$I$89,3,0)*VLOOKUP('Données projet'!$B$9,Paramètres!$A$1:$I$89,5,0)</f>
        <v>-1.0197709343628959E-13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261.10917418234862</v>
      </c>
      <c r="T85" s="59">
        <f t="shared" si="88"/>
        <v>327.65691162938418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171.00526666666659</v>
      </c>
      <c r="AK85" s="13">
        <f t="shared" si="89"/>
        <v>43.31509256233069</v>
      </c>
      <c r="AL85" s="20">
        <f t="shared" si="58"/>
        <v>373.27462565717025</v>
      </c>
      <c r="AM85" s="59">
        <f t="shared" si="59"/>
        <v>666.60795899050356</v>
      </c>
      <c r="AN85" s="59">
        <f ca="1">AVERAGE(OFFSET($AM$3,0,0,'Données projet'!$E$10+1,1))-AVERAGE(OFFSET($H$3,0,0,'Données projet'!$E$10+1,1))</f>
        <v>213.54857791046686</v>
      </c>
      <c r="AO85" s="59">
        <f t="shared" si="90"/>
        <v>138.46877538074244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8.1031310431248578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8.1031310431248578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188.69546666666659</v>
      </c>
      <c r="BF85" s="13">
        <f t="shared" si="91"/>
        <v>47.251423507816483</v>
      </c>
      <c r="BG85" s="20">
        <f t="shared" si="61"/>
        <v>410.94083372055803</v>
      </c>
      <c r="BH85" s="59">
        <f t="shared" si="62"/>
        <v>704.27416705389135</v>
      </c>
      <c r="BI85" s="59">
        <f ca="1">AVERAGE(OFFSET($BH$3,0,0,'Données projet'!$E$11+1,1))-AVERAGE(OFFSET($H$3,0,0,'Données projet'!$E$11+1,1))</f>
        <v>245.06609107649069</v>
      </c>
      <c r="BJ85" s="59">
        <f t="shared" si="92"/>
        <v>156.24531945456499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8.9413859786205308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8.9413859786205308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5.5042735042735051</v>
      </c>
      <c r="BY85" s="12">
        <f>IF('Données projet'!$A$114&gt;35,BY84+BX85-CG84,IF(A85&lt;'Données projet'!$A$114,$BV$205^A85,IF(A85='Données projet'!$A$114,'Données projet'!$B$114,BY84+BX85-CG84)))</f>
        <v>188.99786324786317</v>
      </c>
      <c r="BZ85" s="13">
        <f>BY85*VLOOKUP('Données projet'!$B$12,Paramètres!$A$1:$I$89,3,0)*VLOOKUP('Données projet'!$B$12,Paramètres!$A$1:$I$89,5,0)</f>
        <v>215.2307666666666</v>
      </c>
      <c r="CA85" s="13">
        <f t="shared" si="93"/>
        <v>53.076997928591858</v>
      </c>
      <c r="CB85" s="20">
        <f t="shared" si="64"/>
        <v>467.30269000340849</v>
      </c>
      <c r="CC85" s="59">
        <f t="shared" si="65"/>
        <v>760.6360233367418</v>
      </c>
      <c r="CD85" s="59">
        <f ca="1">AVERAGE(OFFSET($CC$3,0,0,'Données projet'!$E$12+1,1))-AVERAGE(OFFSET($H$3,0,0,'Données projet'!$E$12+1,1))</f>
        <v>292.22737648725354</v>
      </c>
      <c r="CE85" s="59">
        <f t="shared" si="94"/>
        <v>182.84038581199871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10.198768381864046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10.198768381864046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-1.7053025658242404E-13</v>
      </c>
      <c r="O86" s="13">
        <f>N86*VLOOKUP('Données projet'!$B$9,Paramètres!$A$1:$I$89,3,0)*VLOOKUP('Données projet'!$B$9,Paramètres!$A$1:$I$89,5,0)</f>
        <v>-1.0197709343628959E-13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261.10917418234862</v>
      </c>
      <c r="T86" s="59">
        <f t="shared" si="88"/>
        <v>327.65691162938418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175.98553333333325</v>
      </c>
      <c r="AK86" s="13">
        <f t="shared" si="89"/>
        <v>44.427872246727624</v>
      </c>
      <c r="AL86" s="20">
        <f t="shared" si="58"/>
        <v>383.88668138527265</v>
      </c>
      <c r="AM86" s="59">
        <f t="shared" si="59"/>
        <v>677.22001471860597</v>
      </c>
      <c r="AN86" s="59">
        <f ca="1">AVERAGE(OFFSET($AM$3,0,0,'Données projet'!$E$10+1,1))-AVERAGE(OFFSET($H$3,0,0,'Données projet'!$E$10+1,1))</f>
        <v>213.54857791046686</v>
      </c>
      <c r="AO86" s="59">
        <f t="shared" si="90"/>
        <v>138.46877538074244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7.9442335857910917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7.9442335857910917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194.19093333333328</v>
      </c>
      <c r="BF86" s="13">
        <f t="shared" si="91"/>
        <v>48.465328893397</v>
      </c>
      <c r="BG86" s="20">
        <f t="shared" si="61"/>
        <v>422.62632337822191</v>
      </c>
      <c r="BH86" s="59">
        <f t="shared" si="62"/>
        <v>715.95965671155523</v>
      </c>
      <c r="BI86" s="59">
        <f ca="1">AVERAGE(OFFSET($BH$3,0,0,'Données projet'!$E$11+1,1))-AVERAGE(OFFSET($H$3,0,0,'Données projet'!$E$11+1,1))</f>
        <v>245.06609107649069</v>
      </c>
      <c r="BJ86" s="59">
        <f t="shared" si="92"/>
        <v>156.24531945456499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8.7660508532867194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8.7660508532867194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5.5042735042735051</v>
      </c>
      <c r="BY86" s="12">
        <f>IF('Données projet'!$A$114&gt;35,BY85+BX86-CG85,IF(A86&lt;'Données projet'!$A$114,$BV$205^A86,IF(A86='Données projet'!$A$114,'Données projet'!$B$114,BY85+BX86-CG85)))</f>
        <v>194.50213675213666</v>
      </c>
      <c r="BZ86" s="13">
        <f>BY86*VLOOKUP('Données projet'!$B$12,Paramètres!$A$1:$I$89,3,0)*VLOOKUP('Données projet'!$B$12,Paramètres!$A$1:$I$89,5,0)</f>
        <v>221.49903333333322</v>
      </c>
      <c r="CA86" s="13">
        <f t="shared" si="93"/>
        <v>54.44056433258185</v>
      </c>
      <c r="CB86" s="20">
        <f t="shared" si="64"/>
        <v>480.59479926813538</v>
      </c>
      <c r="CC86" s="59">
        <f t="shared" si="65"/>
        <v>773.92813260146863</v>
      </c>
      <c r="CD86" s="59">
        <f ca="1">AVERAGE(OFFSET($CC$3,0,0,'Données projet'!$E$12+1,1))-AVERAGE(OFFSET($H$3,0,0,'Données projet'!$E$12+1,1))</f>
        <v>292.22737648725354</v>
      </c>
      <c r="CE86" s="59">
        <f t="shared" si="94"/>
        <v>182.84038581199871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9.9987767545301676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9.9987767545301676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-1.7053025658242404E-13</v>
      </c>
      <c r="O87" s="13">
        <f>N87*VLOOKUP('Données projet'!$B$9,Paramètres!$A$1:$I$89,3,0)*VLOOKUP('Données projet'!$B$9,Paramètres!$A$1:$I$89,5,0)</f>
        <v>-1.0197709343628959E-13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261.10917418234862</v>
      </c>
      <c r="T87" s="59">
        <f t="shared" si="88"/>
        <v>327.65691162938418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180.96579999999992</v>
      </c>
      <c r="AK87" s="13">
        <f t="shared" si="89"/>
        <v>45.536991906907375</v>
      </c>
      <c r="AL87" s="20">
        <f t="shared" si="58"/>
        <v>394.49236257119691</v>
      </c>
      <c r="AM87" s="59">
        <f t="shared" si="59"/>
        <v>687.82569590453022</v>
      </c>
      <c r="AN87" s="59">
        <f ca="1">AVERAGE(OFFSET($AM$3,0,0,'Données projet'!$E$10+1,1))-AVERAGE(OFFSET($H$3,0,0,'Données projet'!$E$10+1,1))</f>
        <v>213.54857791046686</v>
      </c>
      <c r="AO87" s="59">
        <f t="shared" si="90"/>
        <v>138.46877538074244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0.30099999999999999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18.350959932823301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18.350959932823301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199.68639999999994</v>
      </c>
      <c r="BF87" s="13">
        <f t="shared" si="91"/>
        <v>49.675241643983554</v>
      </c>
      <c r="BG87" s="20">
        <f t="shared" si="61"/>
        <v>434.30485919660458</v>
      </c>
      <c r="BH87" s="59">
        <f t="shared" si="62"/>
        <v>727.6381925299379</v>
      </c>
      <c r="BI87" s="59">
        <f ca="1">AVERAGE(OFFSET($BH$3,0,0,'Données projet'!$E$11+1,1))-AVERAGE(OFFSET($H$3,0,0,'Données projet'!$E$11+1,1))</f>
        <v>245.06609107649069</v>
      </c>
      <c r="BJ87" s="59">
        <f t="shared" si="92"/>
        <v>156.24531945456499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20.24933509828778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20.24933509828778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200.00641025641025</v>
      </c>
      <c r="BW87" s="12">
        <f>VLOOKUP(A87,'Données projet'!$A$113:$I$133,9,0)</f>
        <v>5.5042735042735051</v>
      </c>
      <c r="BX87" s="12">
        <f t="array" ref="BX87">INDEX(BW:BW,MIN(IF(ISNUMBER(BW87:BW283),ROW(BW87:BW283),"")))</f>
        <v>5.5042735042735051</v>
      </c>
      <c r="BY87" s="12">
        <f>IF('Données projet'!$A$114&gt;35,BY86+BX87-CG86,IF(A87&lt;'Données projet'!$A$114,$BV$205^A87,IF(A87='Données projet'!$A$114,'Données projet'!$B$114,BY86+BX87-CG86)))</f>
        <v>200.00641025641016</v>
      </c>
      <c r="BZ87" s="13">
        <f>BY87*VLOOKUP('Données projet'!$B$12,Paramètres!$A$1:$I$89,3,0)*VLOOKUP('Données projet'!$B$12,Paramètres!$A$1:$I$89,5,0)</f>
        <v>227.76729999999986</v>
      </c>
      <c r="CA87" s="13">
        <f t="shared" si="93"/>
        <v>55.799645854137196</v>
      </c>
      <c r="CB87" s="20">
        <f t="shared" si="64"/>
        <v>493.87909736262208</v>
      </c>
      <c r="CC87" s="59">
        <f t="shared" si="65"/>
        <v>787.21243069595539</v>
      </c>
      <c r="CD87" s="59">
        <f ca="1">AVERAGE(OFFSET($CC$3,0,0,'Données projet'!$E$12+1,1))-AVERAGE(OFFSET($H$3,0,0,'Données projet'!$E$12+1,1))</f>
        <v>292.22737648725354</v>
      </c>
      <c r="CE87" s="59">
        <f t="shared" si="94"/>
        <v>182.84038581199871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35.083333333333329</v>
      </c>
      <c r="CH87" s="16">
        <f>IF(ISNA(VLOOKUP(A87,'Données projet'!$A$113:$I$133,5,0)),0%,VLOOKUP(A87,'Données projet'!$A$113:$I$133,5,0)*VLOOKUP('Données projet'!$B$12,Paramètres!$A$1:$I$89,7,0))</f>
        <v>0.30099999999999999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23.096897846484502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23.096897846484502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-1.7053025658242404E-13</v>
      </c>
      <c r="O88" s="13">
        <f>N88*VLOOKUP('Données projet'!$B$9,Paramètres!$A$1:$I$89,3,0)*VLOOKUP('Données projet'!$B$9,Paramètres!$A$1:$I$89,5,0)</f>
        <v>-1.0197709343628959E-13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261.10917418234862</v>
      </c>
      <c r="T88" s="59">
        <f t="shared" si="88"/>
        <v>327.65691162938418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153.98226666666656</v>
      </c>
      <c r="AK88" s="13">
        <f t="shared" si="89"/>
        <v>39.482185325458943</v>
      </c>
      <c r="AL88" s="20">
        <f t="shared" si="58"/>
        <v>336.95058721961857</v>
      </c>
      <c r="AM88" s="59">
        <f t="shared" si="59"/>
        <v>630.28392055295194</v>
      </c>
      <c r="AN88" s="59">
        <f ca="1">AVERAGE(OFFSET($AM$3,0,0,'Données projet'!$E$10+1,1))-AVERAGE(OFFSET($H$3,0,0,'Données projet'!$E$10+1,1))</f>
        <v>213.54857791046686</v>
      </c>
      <c r="AO88" s="59">
        <f t="shared" si="90"/>
        <v>138.46877538074244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17.99110880152098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17.99110880152098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169.91146666666657</v>
      </c>
      <c r="BF88" s="13">
        <f t="shared" si="91"/>
        <v>43.070194462652083</v>
      </c>
      <c r="BG88" s="20">
        <f t="shared" si="61"/>
        <v>370.94305980022995</v>
      </c>
      <c r="BH88" s="59">
        <f t="shared" si="62"/>
        <v>664.27639313356326</v>
      </c>
      <c r="BI88" s="59">
        <f ca="1">AVERAGE(OFFSET($BH$3,0,0,'Données projet'!$E$11+1,1))-AVERAGE(OFFSET($H$3,0,0,'Données projet'!$E$11+1,1))</f>
        <v>245.06609107649069</v>
      </c>
      <c r="BJ88" s="59">
        <f t="shared" si="92"/>
        <v>156.24531945456499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19.852257987885221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19.852257987885221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5.2606837606837598</v>
      </c>
      <c r="BY88" s="12">
        <f>IF('Données projet'!$A$114&gt;35,BY87+BX88-CG87,IF(A88&lt;'Données projet'!$A$114,$BV$205^A88,IF(A88='Données projet'!$A$114,'Données projet'!$B$114,BY87+BX88-CG87)))</f>
        <v>170.18376068376057</v>
      </c>
      <c r="BZ88" s="13">
        <f>BY88*VLOOKUP('Données projet'!$B$12,Paramètres!$A$1:$I$89,3,0)*VLOOKUP('Données projet'!$B$12,Paramètres!$A$1:$I$89,5,0)</f>
        <v>193.80526666666654</v>
      </c>
      <c r="CA88" s="13">
        <f t="shared" si="93"/>
        <v>48.380269895997301</v>
      </c>
      <c r="CB88" s="20">
        <f t="shared" si="64"/>
        <v>421.80647617997283</v>
      </c>
      <c r="CC88" s="59">
        <f t="shared" si="65"/>
        <v>715.13980951330609</v>
      </c>
      <c r="CD88" s="59">
        <f ca="1">AVERAGE(OFFSET($CC$3,0,0,'Données projet'!$E$12+1,1))-AVERAGE(OFFSET($H$3,0,0,'Données projet'!$E$12+1,1))</f>
        <v>292.22737648725354</v>
      </c>
      <c r="CE88" s="59">
        <f t="shared" si="94"/>
        <v>182.84038581199871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22.64398176743158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22.64398176743158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-1.7053025658242404E-13</v>
      </c>
      <c r="O89" s="13">
        <f>N89*VLOOKUP('Données projet'!$B$9,Paramètres!$A$1:$I$89,3,0)*VLOOKUP('Données projet'!$B$9,Paramètres!$A$1:$I$89,5,0)</f>
        <v>-1.0197709343628959E-13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261.10917418234862</v>
      </c>
      <c r="T89" s="59">
        <f t="shared" si="88"/>
        <v>327.65691162938418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158.74213333333321</v>
      </c>
      <c r="AK89" s="13">
        <f t="shared" si="89"/>
        <v>40.558669873865824</v>
      </c>
      <c r="AL89" s="20">
        <f t="shared" si="58"/>
        <v>347.11556558587159</v>
      </c>
      <c r="AM89" s="59">
        <f t="shared" si="59"/>
        <v>640.44889891920491</v>
      </c>
      <c r="AN89" s="59">
        <f ca="1">AVERAGE(OFFSET($AM$3,0,0,'Données projet'!$E$10+1,1))-AVERAGE(OFFSET($H$3,0,0,'Données projet'!$E$10+1,1))</f>
        <v>213.54857791046686</v>
      </c>
      <c r="AO89" s="59">
        <f t="shared" si="90"/>
        <v>138.46877538074244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17.638314131415981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17.638314131415981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175.1637333333332</v>
      </c>
      <c r="BF89" s="13">
        <f t="shared" si="91"/>
        <v>44.244506331504681</v>
      </c>
      <c r="BG89" s="20">
        <f t="shared" si="61"/>
        <v>382.13601741625922</v>
      </c>
      <c r="BH89" s="59">
        <f t="shared" si="62"/>
        <v>675.46935074959254</v>
      </c>
      <c r="BI89" s="59">
        <f ca="1">AVERAGE(OFFSET($BH$3,0,0,'Données projet'!$E$11+1,1))-AVERAGE(OFFSET($H$3,0,0,'Données projet'!$E$11+1,1))</f>
        <v>245.06609107649069</v>
      </c>
      <c r="BJ89" s="59">
        <f t="shared" si="92"/>
        <v>156.24531945456499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19.462967317424532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19.462967317424532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5.2606837606837598</v>
      </c>
      <c r="BY89" s="12">
        <f>IF('Données projet'!$A$114&gt;35,BY88+BX89-CG88,IF(A89&lt;'Données projet'!$A$114,$BV$205^A89,IF(A89='Données projet'!$A$114,'Données projet'!$B$114,BY88+BX89-CG88)))</f>
        <v>175.44444444444431</v>
      </c>
      <c r="BZ89" s="13">
        <f>BY89*VLOOKUP('Données projet'!$B$12,Paramètres!$A$1:$I$89,3,0)*VLOOKUP('Données projet'!$B$12,Paramètres!$A$1:$I$89,5,0)</f>
        <v>199.79613333333319</v>
      </c>
      <c r="CA89" s="13">
        <f t="shared" si="93"/>
        <v>49.699361343481407</v>
      </c>
      <c r="CB89" s="20">
        <f t="shared" si="64"/>
        <v>434.5379865621187</v>
      </c>
      <c r="CC89" s="59">
        <f t="shared" si="65"/>
        <v>727.87131989545196</v>
      </c>
      <c r="CD89" s="59">
        <f ca="1">AVERAGE(OFFSET($CC$3,0,0,'Données projet'!$E$12+1,1))-AVERAGE(OFFSET($H$3,0,0,'Données projet'!$E$12+1,1))</f>
        <v>292.22737648725354</v>
      </c>
      <c r="CE89" s="59">
        <f t="shared" si="94"/>
        <v>182.84038581199871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22.199947096437356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22.199947096437356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-1.7053025658242404E-13</v>
      </c>
      <c r="O90" s="13">
        <f>N90*VLOOKUP('Données projet'!$B$9,Paramètres!$A$1:$I$89,3,0)*VLOOKUP('Données projet'!$B$9,Paramètres!$A$1:$I$89,5,0)</f>
        <v>-1.0197709343628959E-13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261.10917418234862</v>
      </c>
      <c r="T90" s="59">
        <f t="shared" si="88"/>
        <v>327.65691162938418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163.50199999999987</v>
      </c>
      <c r="AK90" s="13">
        <f t="shared" si="89"/>
        <v>41.631403185766587</v>
      </c>
      <c r="AL90" s="20">
        <f t="shared" si="58"/>
        <v>357.27401054854323</v>
      </c>
      <c r="AM90" s="59">
        <f t="shared" si="59"/>
        <v>650.60734388187655</v>
      </c>
      <c r="AN90" s="59">
        <f ca="1">AVERAGE(OFFSET($AM$3,0,0,'Données projet'!$E$10+1,1))-AVERAGE(OFFSET($H$3,0,0,'Données projet'!$E$10+1,1))</f>
        <v>213.54857791046686</v>
      </c>
      <c r="AO90" s="59">
        <f t="shared" si="90"/>
        <v>138.46877538074244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17.292437549608241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17.292437549608241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180.41599999999988</v>
      </c>
      <c r="BF90" s="13">
        <f t="shared" si="91"/>
        <v>45.414726064006082</v>
      </c>
      <c r="BG90" s="20">
        <f t="shared" si="61"/>
        <v>393.32184789481039</v>
      </c>
      <c r="BH90" s="59">
        <f t="shared" si="62"/>
        <v>686.65518122814365</v>
      </c>
      <c r="BI90" s="59">
        <f ca="1">AVERAGE(OFFSET($BH$3,0,0,'Données projet'!$E$11+1,1))-AVERAGE(OFFSET($H$3,0,0,'Données projet'!$E$11+1,1))</f>
        <v>245.06609107649069</v>
      </c>
      <c r="BJ90" s="59">
        <f t="shared" si="92"/>
        <v>156.24531945456499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19.081310399567712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19.081310399567712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5.2606837606837598</v>
      </c>
      <c r="BY90" s="12">
        <f>IF('Données projet'!$A$114&gt;35,BY89+BX90-CG89,IF(A90&lt;'Données projet'!$A$114,$BV$205^A90,IF(A90='Données projet'!$A$114,'Données projet'!$B$114,BY89+BX90-CG89)))</f>
        <v>180.70512820512806</v>
      </c>
      <c r="BZ90" s="13">
        <f>BY90*VLOOKUP('Données projet'!$B$12,Paramètres!$A$1:$I$89,3,0)*VLOOKUP('Données projet'!$B$12,Paramètres!$A$1:$I$89,5,0)</f>
        <v>205.78699999999986</v>
      </c>
      <c r="CA90" s="13">
        <f t="shared" si="93"/>
        <v>51.013856139764094</v>
      </c>
      <c r="CB90" s="20">
        <f t="shared" si="64"/>
        <v>447.26149111008885</v>
      </c>
      <c r="CC90" s="59">
        <f t="shared" si="65"/>
        <v>740.59482444342211</v>
      </c>
      <c r="CD90" s="59">
        <f ca="1">AVERAGE(OFFSET($CC$3,0,0,'Données projet'!$E$12+1,1))-AVERAGE(OFFSET($H$3,0,0,'Données projet'!$E$12+1,1))</f>
        <v>292.22737648725354</v>
      </c>
      <c r="CE90" s="59">
        <f t="shared" si="94"/>
        <v>182.84038581199871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21.764619674506921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21.764619674506921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-1.7053025658242404E-13</v>
      </c>
      <c r="O91" s="13">
        <f>N91*VLOOKUP('Données projet'!$B$9,Paramètres!$A$1:$I$89,3,0)*VLOOKUP('Données projet'!$B$9,Paramètres!$A$1:$I$89,5,0)</f>
        <v>-1.0197709343628959E-13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261.10917418234862</v>
      </c>
      <c r="T91" s="59">
        <f t="shared" si="88"/>
        <v>327.65691162938418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168.26186666666652</v>
      </c>
      <c r="AK91" s="13">
        <f t="shared" si="89"/>
        <v>42.700507007169499</v>
      </c>
      <c r="AL91" s="20">
        <f t="shared" si="58"/>
        <v>367.42613414859778</v>
      </c>
      <c r="AM91" s="59">
        <f t="shared" si="59"/>
        <v>660.7594674819311</v>
      </c>
      <c r="AN91" s="59">
        <f ca="1">AVERAGE(OFFSET($AM$3,0,0,'Données projet'!$E$10+1,1))-AVERAGE(OFFSET($H$3,0,0,'Données projet'!$E$10+1,1))</f>
        <v>213.54857791046686</v>
      </c>
      <c r="AO91" s="59">
        <f t="shared" si="90"/>
        <v>138.46877538074244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16.953343396605867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16.953343396605867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185.66826666666651</v>
      </c>
      <c r="BF91" s="13">
        <f t="shared" si="91"/>
        <v>46.580986470035221</v>
      </c>
      <c r="BG91" s="20">
        <f t="shared" si="61"/>
        <v>404.50078254642216</v>
      </c>
      <c r="BH91" s="59">
        <f t="shared" si="62"/>
        <v>697.83411587975547</v>
      </c>
      <c r="BI91" s="59">
        <f ca="1">AVERAGE(OFFSET($BH$3,0,0,'Données projet'!$E$11+1,1))-AVERAGE(OFFSET($H$3,0,0,'Données projet'!$E$11+1,1))</f>
        <v>245.06609107649069</v>
      </c>
      <c r="BJ91" s="59">
        <f t="shared" si="92"/>
        <v>156.24531945456499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18.707137541082332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18.707137541082332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5.2606837606837598</v>
      </c>
      <c r="BY91" s="12">
        <f>IF('Données projet'!$A$114&gt;35,BY90+BX91-CG90,IF(A91&lt;'Données projet'!$A$114,$BV$205^A91,IF(A91='Données projet'!$A$114,'Données projet'!$B$114,BY90+BX91-CG90)))</f>
        <v>185.96581196581181</v>
      </c>
      <c r="BZ91" s="13">
        <f>BY91*VLOOKUP('Données projet'!$B$12,Paramètres!$A$1:$I$89,3,0)*VLOOKUP('Données projet'!$B$12,Paramètres!$A$1:$I$89,5,0)</f>
        <v>211.77786666666648</v>
      </c>
      <c r="CA91" s="13">
        <f t="shared" si="93"/>
        <v>52.323903468703669</v>
      </c>
      <c r="CB91" s="20">
        <f t="shared" si="64"/>
        <v>459.97724965243629</v>
      </c>
      <c r="CC91" s="59">
        <f t="shared" si="65"/>
        <v>753.31058298576954</v>
      </c>
      <c r="CD91" s="59">
        <f ca="1">AVERAGE(OFFSET($CC$3,0,0,'Données projet'!$E$12+1,1))-AVERAGE(OFFSET($H$3,0,0,'Données projet'!$E$12+1,1))</f>
        <v>292.22737648725354</v>
      </c>
      <c r="CE91" s="59">
        <f t="shared" si="94"/>
        <v>182.84038581199871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21.337828757797034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21.337828757797034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-1.7053025658242404E-13</v>
      </c>
      <c r="O92" s="13">
        <f>N92*VLOOKUP('Données projet'!$B$9,Paramètres!$A$1:$I$89,3,0)*VLOOKUP('Données projet'!$B$9,Paramètres!$A$1:$I$89,5,0)</f>
        <v>-1.0197709343628959E-13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261.10917418234862</v>
      </c>
      <c r="T92" s="59">
        <f t="shared" si="88"/>
        <v>327.65691162938418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173.02173333333317</v>
      </c>
      <c r="AK92" s="13">
        <f t="shared" si="89"/>
        <v>43.766095804240145</v>
      </c>
      <c r="AL92" s="20">
        <f t="shared" si="58"/>
        <v>377.57213574794014</v>
      </c>
      <c r="AM92" s="59">
        <f t="shared" si="59"/>
        <v>670.9054690812734</v>
      </c>
      <c r="AN92" s="59">
        <f ca="1">AVERAGE(OFFSET($AM$3,0,0,'Données projet'!$E$10+1,1))-AVERAGE(OFFSET($H$3,0,0,'Données projet'!$E$10+1,1))</f>
        <v>213.54857791046686</v>
      </c>
      <c r="AO92" s="59">
        <f t="shared" si="90"/>
        <v>138.46877538074244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16.620898673116855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16.620898673116855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190.9205333333332</v>
      </c>
      <c r="BF92" s="13">
        <f t="shared" si="91"/>
        <v>47.743412418060544</v>
      </c>
      <c r="BG92" s="20">
        <f t="shared" si="61"/>
        <v>415.67303885034403</v>
      </c>
      <c r="BH92" s="59">
        <f t="shared" si="62"/>
        <v>709.00637218367729</v>
      </c>
      <c r="BI92" s="59">
        <f ca="1">AVERAGE(OFFSET($BH$3,0,0,'Données projet'!$E$11+1,1))-AVERAGE(OFFSET($H$3,0,0,'Données projet'!$E$11+1,1))</f>
        <v>245.06609107649069</v>
      </c>
      <c r="BJ92" s="59">
        <f t="shared" si="92"/>
        <v>156.24531945456499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18.340301984128942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18.340301984128942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5.2606837606837598</v>
      </c>
      <c r="BY92" s="12">
        <f>IF('Données projet'!$A$114&gt;35,BY91+BX92-CG91,IF(A92&lt;'Données projet'!$A$114,$BV$205^A92,IF(A92='Données projet'!$A$114,'Données projet'!$B$114,BY91+BX92-CG91)))</f>
        <v>191.22649572649556</v>
      </c>
      <c r="BZ92" s="13">
        <f>BY92*VLOOKUP('Données projet'!$B$12,Paramètres!$A$1:$I$89,3,0)*VLOOKUP('Données projet'!$B$12,Paramètres!$A$1:$I$89,5,0)</f>
        <v>217.76873333333313</v>
      </c>
      <c r="CA92" s="13">
        <f t="shared" si="93"/>
        <v>53.62964359366044</v>
      </c>
      <c r="CB92" s="20">
        <f t="shared" si="64"/>
        <v>472.68550648118048</v>
      </c>
      <c r="CC92" s="59">
        <f t="shared" si="65"/>
        <v>766.01883981451374</v>
      </c>
      <c r="CD92" s="59">
        <f ca="1">AVERAGE(OFFSET($CC$3,0,0,'Données projet'!$E$12+1,1))-AVERAGE(OFFSET($H$3,0,0,'Données projet'!$E$12+1,1))</f>
        <v>292.22737648725354</v>
      </c>
      <c r="CE92" s="59">
        <f t="shared" si="94"/>
        <v>182.84038581199871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20.919406950647073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20.919406950647073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-1.7053025658242404E-13</v>
      </c>
      <c r="O93" s="13">
        <f>N93*VLOOKUP('Données projet'!$B$9,Paramètres!$A$1:$I$89,3,0)*VLOOKUP('Données projet'!$B$9,Paramètres!$A$1:$I$89,5,0)</f>
        <v>-1.0197709343628959E-13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261.10917418234862</v>
      </c>
      <c r="T93" s="59">
        <f t="shared" si="88"/>
        <v>327.65691162938418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177.78159999999983</v>
      </c>
      <c r="AK93" s="13">
        <f t="shared" si="89"/>
        <v>44.828277386743572</v>
      </c>
      <c r="AL93" s="20">
        <f t="shared" si="58"/>
        <v>387.71220311524468</v>
      </c>
      <c r="AM93" s="59">
        <f t="shared" si="59"/>
        <v>681.04553644857799</v>
      </c>
      <c r="AN93" s="59">
        <f ca="1">AVERAGE(OFFSET($AM$3,0,0,'Données projet'!$E$10+1,1))-AVERAGE(OFFSET($H$3,0,0,'Données projet'!$E$10+1,1))</f>
        <v>213.54857791046686</v>
      </c>
      <c r="AO93" s="59">
        <f t="shared" si="90"/>
        <v>138.46877538074244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16.294972987884204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16.294972987884204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196.17279999999982</v>
      </c>
      <c r="BF93" s="13">
        <f t="shared" si="91"/>
        <v>48.902121515238363</v>
      </c>
      <c r="BG93" s="20">
        <f t="shared" si="61"/>
        <v>426.83882163903991</v>
      </c>
      <c r="BH93" s="59">
        <f t="shared" si="62"/>
        <v>720.17215497237316</v>
      </c>
      <c r="BI93" s="59">
        <f ca="1">AVERAGE(OFFSET($BH$3,0,0,'Données projet'!$E$11+1,1))-AVERAGE(OFFSET($H$3,0,0,'Données projet'!$E$11+1,1))</f>
        <v>245.06609107649069</v>
      </c>
      <c r="BJ93" s="59">
        <f t="shared" si="92"/>
        <v>156.24531945456499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17.980659848699812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17.980659848699812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5.2606837606837598</v>
      </c>
      <c r="BY93" s="12">
        <f>IF('Données projet'!$A$114&gt;35,BY92+BX93-CG92,IF(A93&lt;'Données projet'!$A$114,$BV$205^A93,IF(A93='Données projet'!$A$114,'Données projet'!$B$114,BY92+BX93-CG92)))</f>
        <v>196.4871794871793</v>
      </c>
      <c r="BZ93" s="13">
        <f>BY93*VLOOKUP('Données projet'!$B$12,Paramètres!$A$1:$I$89,3,0)*VLOOKUP('Données projet'!$B$12,Paramètres!$A$1:$I$89,5,0)</f>
        <v>223.75959999999978</v>
      </c>
      <c r="CA93" s="13">
        <f t="shared" si="93"/>
        <v>54.931208621443652</v>
      </c>
      <c r="CB93" s="20">
        <f t="shared" si="64"/>
        <v>485.38649168234724</v>
      </c>
      <c r="CC93" s="59">
        <f t="shared" si="65"/>
        <v>778.7198250156805</v>
      </c>
      <c r="CD93" s="59">
        <f ca="1">AVERAGE(OFFSET($CC$3,0,0,'Données projet'!$E$12+1,1))-AVERAGE(OFFSET($H$3,0,0,'Données projet'!$E$12+1,1))</f>
        <v>292.22737648725354</v>
      </c>
      <c r="CE93" s="59">
        <f t="shared" si="94"/>
        <v>182.84038581199871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20.50919013992322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20.50919013992322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-1.0197709343628959E-13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261.10917418234862</v>
      </c>
      <c r="T94" s="59">
        <f t="shared" si="88"/>
        <v>327.65691162938418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182.54146666666648</v>
      </c>
      <c r="AK94" s="13">
        <f t="shared" si="89"/>
        <v>45.887153462840786</v>
      </c>
      <c r="AL94" s="20">
        <f t="shared" si="58"/>
        <v>397.84651339222506</v>
      </c>
      <c r="AM94" s="59">
        <f t="shared" si="59"/>
        <v>691.17984672555838</v>
      </c>
      <c r="AN94" s="59">
        <f ca="1">AVERAGE(OFFSET($AM$3,0,0,'Données projet'!$E$10+1,1))-AVERAGE(OFFSET($H$3,0,0,'Données projet'!$E$10+1,1))</f>
        <v>213.54857791046686</v>
      </c>
      <c r="AO94" s="59">
        <f t="shared" si="90"/>
        <v>138.46877538074244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15.975438506543927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15.975438506543927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201.42506666666648</v>
      </c>
      <c r="BF94" s="13">
        <f t="shared" si="91"/>
        <v>50.057224712627729</v>
      </c>
      <c r="BG94" s="20">
        <f t="shared" si="61"/>
        <v>437.99832415227075</v>
      </c>
      <c r="BH94" s="59">
        <f t="shared" si="62"/>
        <v>731.33165748560407</v>
      </c>
      <c r="BI94" s="59">
        <f ca="1">AVERAGE(OFFSET($BH$3,0,0,'Données projet'!$E$11+1,1))-AVERAGE(OFFSET($H$3,0,0,'Données projet'!$E$11+1,1))</f>
        <v>245.06609107649069</v>
      </c>
      <c r="BJ94" s="59">
        <f t="shared" si="92"/>
        <v>156.24531945456499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17.628070076186404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17.628070076186404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5.2606837606837598</v>
      </c>
      <c r="BY94" s="12">
        <f>IF('Données projet'!$A$114&gt;35,BY93+BX94-CG93,IF(A94&lt;'Données projet'!$A$114,$BV$205^A94,IF(A94='Données projet'!$A$114,'Données projet'!$B$114,BY93+BX94-CG93)))</f>
        <v>201.74786324786305</v>
      </c>
      <c r="BZ94" s="13">
        <f>BY94*VLOOKUP('Données projet'!$B$12,Paramètres!$A$1:$I$89,3,0)*VLOOKUP('Données projet'!$B$12,Paramètres!$A$1:$I$89,5,0)</f>
        <v>229.75046666666645</v>
      </c>
      <c r="CA94" s="13">
        <f t="shared" si="93"/>
        <v>56.228723182142566</v>
      </c>
      <c r="CB94" s="20">
        <f t="shared" si="64"/>
        <v>498.08042232000906</v>
      </c>
      <c r="CC94" s="59">
        <f t="shared" si="65"/>
        <v>791.41375565334238</v>
      </c>
      <c r="CD94" s="59">
        <f ca="1">AVERAGE(OFFSET($CC$3,0,0,'Données projet'!$E$12+1,1))-AVERAGE(OFFSET($H$3,0,0,'Données projet'!$E$12+1,1))</f>
        <v>292.22737648725354</v>
      </c>
      <c r="CE94" s="59">
        <f t="shared" si="94"/>
        <v>182.84038581199871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20.107017430650114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20.107017430650114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-1.0197709343628959E-13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261.10917418234862</v>
      </c>
      <c r="T95" s="59">
        <f t="shared" si="88"/>
        <v>327.65691162938418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187.30133333333313</v>
      </c>
      <c r="AK95" s="13">
        <f t="shared" si="89"/>
        <v>46.942820134391475</v>
      </c>
      <c r="AL95" s="20">
        <f t="shared" si="58"/>
        <v>407.97523395628696</v>
      </c>
      <c r="AM95" s="59">
        <f t="shared" si="59"/>
        <v>701.30856728962021</v>
      </c>
      <c r="AN95" s="59">
        <f ca="1">AVERAGE(OFFSET($AM$3,0,0,'Données projet'!$E$10+1,1))-AVERAGE(OFFSET($H$3,0,0,'Données projet'!$E$10+1,1))</f>
        <v>213.54857791046686</v>
      </c>
      <c r="AO95" s="59">
        <f t="shared" si="90"/>
        <v>138.46877538074244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15.662169901485944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15.662169901485944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206.67733333333314</v>
      </c>
      <c r="BF95" s="13">
        <f t="shared" si="91"/>
        <v>51.208826845504362</v>
      </c>
      <c r="BG95" s="20">
        <f t="shared" si="61"/>
        <v>449.15172897814188</v>
      </c>
      <c r="BH95" s="59">
        <f t="shared" si="62"/>
        <v>742.48506231147519</v>
      </c>
      <c r="BI95" s="59">
        <f ca="1">AVERAGE(OFFSET($BH$3,0,0,'Données projet'!$E$11+1,1))-AVERAGE(OFFSET($H$3,0,0,'Données projet'!$E$11+1,1))</f>
        <v>245.06609107649069</v>
      </c>
      <c r="BJ95" s="59">
        <f t="shared" si="92"/>
        <v>156.24531945456499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17.282394374053457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17.282394374053457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5.2606837606837598</v>
      </c>
      <c r="BY95" s="12">
        <f>IF('Données projet'!$A$114&gt;35,BY94+BX95-CG94,IF(A95&lt;'Données projet'!$A$114,$BV$205^A95,IF(A95='Données projet'!$A$114,'Données projet'!$B$114,BY94+BX95-CG94)))</f>
        <v>207.0085470085468</v>
      </c>
      <c r="BZ95" s="13">
        <f>BY95*VLOOKUP('Données projet'!$B$12,Paramètres!$A$1:$I$89,3,0)*VLOOKUP('Données projet'!$B$12,Paramètres!$A$1:$I$89,5,0)</f>
        <v>235.7413333333331</v>
      </c>
      <c r="CA95" s="13">
        <f t="shared" si="93"/>
        <v>57.522305036055251</v>
      </c>
      <c r="CB95" s="20">
        <f t="shared" si="64"/>
        <v>510.76750349335134</v>
      </c>
      <c r="CC95" s="59">
        <f t="shared" si="65"/>
        <v>804.1008368266846</v>
      </c>
      <c r="CD95" s="59">
        <f ca="1">AVERAGE(OFFSET($CC$3,0,0,'Données projet'!$E$12+1,1))-AVERAGE(OFFSET($H$3,0,0,'Données projet'!$E$12+1,1))</f>
        <v>292.22737648725354</v>
      </c>
      <c r="CE95" s="59">
        <f t="shared" si="94"/>
        <v>182.84038581199871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19.712731082904721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19.712731082904721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-1.0197709343628959E-13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261.10917418234862</v>
      </c>
      <c r="T96" s="59">
        <f t="shared" si="88"/>
        <v>327.65691162938418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192.06119999999979</v>
      </c>
      <c r="AK96" s="13">
        <f t="shared" si="89"/>
        <v>47.995368340490955</v>
      </c>
      <c r="AL96" s="20">
        <f t="shared" si="58"/>
        <v>418.09852319302132</v>
      </c>
      <c r="AM96" s="59">
        <f t="shared" si="59"/>
        <v>711.43185652635464</v>
      </c>
      <c r="AN96" s="59">
        <f ca="1">AVERAGE(OFFSET($AM$3,0,0,'Données projet'!$E$10+1,1))-AVERAGE(OFFSET($H$3,0,0,'Données projet'!$E$10+1,1))</f>
        <v>213.54857791046686</v>
      </c>
      <c r="AO96" s="59">
        <f t="shared" si="90"/>
        <v>138.46877538074244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0.30099999999999999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24.412206677744578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24.412206677744578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211.92959999999979</v>
      </c>
      <c r="BF96" s="13">
        <f t="shared" si="91"/>
        <v>52.357027117204822</v>
      </c>
      <c r="BG96" s="20">
        <f t="shared" si="61"/>
        <v>460.29920889579802</v>
      </c>
      <c r="BH96" s="59">
        <f t="shared" si="62"/>
        <v>753.63254222913133</v>
      </c>
      <c r="BI96" s="59">
        <f ca="1">AVERAGE(OFFSET($BH$3,0,0,'Données projet'!$E$11+1,1))-AVERAGE(OFFSET($H$3,0,0,'Données projet'!$E$11+1,1))</f>
        <v>245.06609107649069</v>
      </c>
      <c r="BJ96" s="59">
        <f t="shared" si="92"/>
        <v>156.24531945456499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0.30099999999999999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26.937607368545745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26.937607368545745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212.26923076923075</v>
      </c>
      <c r="BW96" s="12">
        <f>VLOOKUP(A96,'Données projet'!$A$113:$I$133,9,0)</f>
        <v>5.2606837606837598</v>
      </c>
      <c r="BX96" s="12">
        <f t="array" ref="BX96">INDEX(BW:BW,MIN(IF(ISNUMBER(BW96:BW292),ROW(BW96:BW292),"")))</f>
        <v>5.2606837606837598</v>
      </c>
      <c r="BY96" s="12">
        <f>IF('Données projet'!$A$114&gt;35,BY95+BX96-CG95,IF(A96&lt;'Données projet'!$A$114,$BV$205^A96,IF(A96='Données projet'!$A$114,'Données projet'!$B$114,BY95+BX96-CG95)))</f>
        <v>212.26923076923055</v>
      </c>
      <c r="BZ96" s="13">
        <f>BY96*VLOOKUP('Données projet'!$B$12,Paramètres!$A$1:$I$89,3,0)*VLOOKUP('Données projet'!$B$12,Paramètres!$A$1:$I$89,5,0)</f>
        <v>241.73219999999972</v>
      </c>
      <c r="CA96" s="13">
        <f t="shared" si="93"/>
        <v>58.812065617185162</v>
      </c>
      <c r="CB96" s="20">
        <f t="shared" si="64"/>
        <v>523.44792928326353</v>
      </c>
      <c r="CC96" s="59">
        <f t="shared" si="65"/>
        <v>816.7812626165969</v>
      </c>
      <c r="CD96" s="59">
        <f ca="1">AVERAGE(OFFSET($CC$3,0,0,'Données projet'!$E$12+1,1))-AVERAGE(OFFSET($H$3,0,0,'Données projet'!$E$12+1,1))</f>
        <v>292.22737648725354</v>
      </c>
      <c r="CE96" s="59">
        <f t="shared" si="94"/>
        <v>182.84038581199871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30.083333333333332</v>
      </c>
      <c r="CH96" s="16">
        <f>IF(ISNA(VLOOKUP(A96,'Données projet'!$A$113:$I$133,5,0)),0%,VLOOKUP(A96,'Données projet'!$A$113:$I$133,5,0)*VLOOKUP('Données projet'!$B$12,Paramètres!$A$1:$I$89,7,0))</f>
        <v>0.30099999999999999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30.72570840474749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30.72570840474749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-1.0197709343628959E-13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261.10917418234862</v>
      </c>
      <c r="T97" s="59">
        <f t="shared" si="88"/>
        <v>327.65691162938418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169.59953999999976</v>
      </c>
      <c r="AK97" s="13">
        <f t="shared" si="89"/>
        <v>43.000321559740421</v>
      </c>
      <c r="AL97" s="20">
        <f t="shared" si="58"/>
        <v>370.27809221654746</v>
      </c>
      <c r="AM97" s="59">
        <f t="shared" si="59"/>
        <v>663.61142554988078</v>
      </c>
      <c r="AN97" s="59">
        <f ca="1">AVERAGE(OFFSET($AM$3,0,0,'Données projet'!$E$10+1,1))-AVERAGE(OFFSET($H$3,0,0,'Données projet'!$E$10+1,1))</f>
        <v>213.54857791046686</v>
      </c>
      <c r="AO97" s="59">
        <f t="shared" si="90"/>
        <v>138.46877538074244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23.933498194769818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23.933498194769818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187.14431999999977</v>
      </c>
      <c r="BF97" s="13">
        <f t="shared" si="91"/>
        <v>46.908047167803581</v>
      </c>
      <c r="BG97" s="20">
        <f t="shared" si="61"/>
        <v>407.64120615059079</v>
      </c>
      <c r="BH97" s="59">
        <f t="shared" si="62"/>
        <v>700.9745394839241</v>
      </c>
      <c r="BI97" s="59">
        <f ca="1">AVERAGE(OFFSET($BH$3,0,0,'Données projet'!$E$11+1,1))-AVERAGE(OFFSET($H$3,0,0,'Données projet'!$E$11+1,1))</f>
        <v>245.06609107649069</v>
      </c>
      <c r="BJ97" s="59">
        <f t="shared" si="92"/>
        <v>156.24531945456499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26.409377318366698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26.409377318366698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5.2583333333333373</v>
      </c>
      <c r="BY97" s="12">
        <f>IF('Données projet'!$A$114&gt;35,BY96+BX97-CG96,IF(A97&lt;'Données projet'!$A$114,$BV$205^A97,IF(A97='Données projet'!$A$114,'Données projet'!$B$114,BY96+BX97-CG96)))</f>
        <v>187.44423076923053</v>
      </c>
      <c r="BZ97" s="13">
        <f>BY97*VLOOKUP('Données projet'!$B$12,Paramètres!$A$1:$I$89,3,0)*VLOOKUP('Données projet'!$B$12,Paramètres!$A$1:$I$89,5,0)</f>
        <v>213.46148999999971</v>
      </c>
      <c r="CA97" s="13">
        <f t="shared" si="93"/>
        <v>52.691287109010318</v>
      </c>
      <c r="CB97" s="20">
        <f t="shared" si="64"/>
        <v>463.54942013152572</v>
      </c>
      <c r="CC97" s="59">
        <f t="shared" si="65"/>
        <v>756.88275346485898</v>
      </c>
      <c r="CD97" s="59">
        <f ca="1">AVERAGE(OFFSET($CC$3,0,0,'Données projet'!$E$12+1,1))-AVERAGE(OFFSET($H$3,0,0,'Données projet'!$E$12+1,1))</f>
        <v>292.22737648725354</v>
      </c>
      <c r="CE97" s="59">
        <f t="shared" si="94"/>
        <v>182.84038581199871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30.123196003762015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30.123196003762015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-1.0197709343628959E-13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261.10917418234862</v>
      </c>
      <c r="T98" s="59">
        <f t="shared" si="88"/>
        <v>327.65691162938418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174.35727999999978</v>
      </c>
      <c r="AK98" s="13">
        <f t="shared" si="89"/>
        <v>44.064467301710017</v>
      </c>
      <c r="AL98" s="20">
        <f t="shared" si="58"/>
        <v>380.41787655047784</v>
      </c>
      <c r="AM98" s="59">
        <f t="shared" si="59"/>
        <v>673.75120988381116</v>
      </c>
      <c r="AN98" s="59">
        <f ca="1">AVERAGE(OFFSET($AM$3,0,0,'Données projet'!$E$10+1,1))-AVERAGE(OFFSET($H$3,0,0,'Données projet'!$E$10+1,1))</f>
        <v>213.54857791046686</v>
      </c>
      <c r="AO98" s="59">
        <f t="shared" si="90"/>
        <v>138.46877538074244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23.46417689316285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23.46417689316285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192.39423999999977</v>
      </c>
      <c r="BF98" s="13">
        <f t="shared" si="91"/>
        <v>48.068898920699795</v>
      </c>
      <c r="BG98" s="20">
        <f t="shared" si="61"/>
        <v>418.80663362021841</v>
      </c>
      <c r="BH98" s="59">
        <f t="shared" si="62"/>
        <v>712.13996695355172</v>
      </c>
      <c r="BI98" s="59">
        <f ca="1">AVERAGE(OFFSET($BH$3,0,0,'Données projet'!$E$11+1,1))-AVERAGE(OFFSET($H$3,0,0,'Données projet'!$E$11+1,1))</f>
        <v>245.06609107649069</v>
      </c>
      <c r="BJ98" s="59">
        <f t="shared" si="92"/>
        <v>156.24531945456499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25.891505537283145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25.891505537283145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5.2583333333333373</v>
      </c>
      <c r="BY98" s="12">
        <f>IF('Données projet'!$A$114&gt;35,BY97+BX98-CG97,IF(A98&lt;'Données projet'!$A$114,$BV$205^A98,IF(A98='Données projet'!$A$114,'Données projet'!$B$114,BY97+BX98-CG97)))</f>
        <v>192.70256410256385</v>
      </c>
      <c r="BZ98" s="13">
        <f>BY98*VLOOKUP('Données projet'!$B$12,Paramètres!$A$1:$I$89,3,0)*VLOOKUP('Données projet'!$B$12,Paramètres!$A$1:$I$89,5,0)</f>
        <v>219.44967999999972</v>
      </c>
      <c r="CA98" s="13">
        <f t="shared" si="93"/>
        <v>53.995258958105701</v>
      </c>
      <c r="CB98" s="20">
        <f t="shared" si="64"/>
        <v>476.24993535203356</v>
      </c>
      <c r="CC98" s="59">
        <f t="shared" si="65"/>
        <v>769.58326868536687</v>
      </c>
      <c r="CD98" s="59">
        <f ca="1">AVERAGE(OFFSET($CC$3,0,0,'Données projet'!$E$12+1,1))-AVERAGE(OFFSET($H$3,0,0,'Données projet'!$E$12+1,1))</f>
        <v>292.22737648725354</v>
      </c>
      <c r="CE98" s="59">
        <f t="shared" si="94"/>
        <v>182.84038581199871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29.532498503463589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29.532498503463589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-1.0197709343628959E-13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261.10917418234862</v>
      </c>
      <c r="T99" s="59">
        <f t="shared" si="88"/>
        <v>327.65691162938418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179.11501999999976</v>
      </c>
      <c r="AK99" s="13">
        <f t="shared" si="89"/>
        <v>45.125237978705186</v>
      </c>
      <c r="AL99" s="20">
        <f t="shared" si="58"/>
        <v>390.55178264624448</v>
      </c>
      <c r="AM99" s="59">
        <f t="shared" si="59"/>
        <v>683.88511597957779</v>
      </c>
      <c r="AN99" s="59">
        <f ca="1">AVERAGE(OFFSET($AM$3,0,0,'Données projet'!$E$10+1,1))-AVERAGE(OFFSET($H$3,0,0,'Données projet'!$E$10+1,1))</f>
        <v>213.54857791046686</v>
      </c>
      <c r="AO99" s="59">
        <f t="shared" si="90"/>
        <v>138.46877538074244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23.004058696022664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23.004058696022664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197.64415999999974</v>
      </c>
      <c r="BF99" s="13">
        <f t="shared" si="91"/>
        <v>49.226068893989044</v>
      </c>
      <c r="BG99" s="20">
        <f t="shared" si="61"/>
        <v>429.96564865703044</v>
      </c>
      <c r="BH99" s="59">
        <f t="shared" si="62"/>
        <v>723.2989819903637</v>
      </c>
      <c r="BI99" s="59">
        <f ca="1">AVERAGE(OFFSET($BH$3,0,0,'Données projet'!$E$11+1,1))-AVERAGE(OFFSET($H$3,0,0,'Données projet'!$E$11+1,1))</f>
        <v>245.06609107649069</v>
      </c>
      <c r="BJ99" s="59">
        <f t="shared" si="92"/>
        <v>156.24531945456499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25.383788905956045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25.383788905956045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5.2583333333333373</v>
      </c>
      <c r="BY99" s="12">
        <f>IF('Données projet'!$A$114&gt;35,BY98+BX99-CG98,IF(A99&lt;'Données projet'!$A$114,$BV$205^A99,IF(A99='Données projet'!$A$114,'Données projet'!$B$114,BY98+BX99-CG98)))</f>
        <v>197.96089743589718</v>
      </c>
      <c r="BZ99" s="13">
        <f>BY99*VLOOKUP('Données projet'!$B$12,Paramètres!$A$1:$I$89,3,0)*VLOOKUP('Données projet'!$B$12,Paramètres!$A$1:$I$89,5,0)</f>
        <v>225.43786999999972</v>
      </c>
      <c r="CA99" s="13">
        <f t="shared" si="93"/>
        <v>55.295095105161515</v>
      </c>
      <c r="CB99" s="20">
        <f t="shared" si="64"/>
        <v>488.94324755815575</v>
      </c>
      <c r="CC99" s="59">
        <f t="shared" si="65"/>
        <v>782.27658089148906</v>
      </c>
      <c r="CD99" s="59">
        <f ca="1">AVERAGE(OFFSET($CC$3,0,0,'Données projet'!$E$12+1,1))-AVERAGE(OFFSET($H$3,0,0,'Données projet'!$E$12+1,1))</f>
        <v>292.22737648725354</v>
      </c>
      <c r="CE99" s="59">
        <f t="shared" si="94"/>
        <v>182.84038581199871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28.953384220856115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28.953384220856115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-1.0197709343628959E-13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261.10917418234862</v>
      </c>
      <c r="T100" s="59">
        <f t="shared" si="88"/>
        <v>327.65691162938418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183.87275999999974</v>
      </c>
      <c r="AK100" s="13">
        <f t="shared" si="89"/>
        <v>46.182733545341328</v>
      </c>
      <c r="AL100" s="20">
        <f t="shared" si="58"/>
        <v>400.67998459146901</v>
      </c>
      <c r="AM100" s="59">
        <f t="shared" si="59"/>
        <v>694.01331792480232</v>
      </c>
      <c r="AN100" s="59">
        <f ca="1">AVERAGE(OFFSET($AM$3,0,0,'Données projet'!$E$10+1,1))-AVERAGE(OFFSET($H$3,0,0,'Données projet'!$E$10+1,1))</f>
        <v>213.54857791046686</v>
      </c>
      <c r="AO100" s="59">
        <f t="shared" si="90"/>
        <v>138.46877538074244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22.55296313608401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22.55296313608401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202.89407999999975</v>
      </c>
      <c r="BF100" s="13">
        <f t="shared" si="91"/>
        <v>50.37966612582823</v>
      </c>
      <c r="BG100" s="20">
        <f t="shared" si="61"/>
        <v>441.11844116915034</v>
      </c>
      <c r="BH100" s="59">
        <f t="shared" si="62"/>
        <v>734.45177450248366</v>
      </c>
      <c r="BI100" s="59">
        <f ca="1">AVERAGE(OFFSET($BH$3,0,0,'Données projet'!$E$11+1,1))-AVERAGE(OFFSET($H$3,0,0,'Données projet'!$E$11+1,1))</f>
        <v>245.06609107649069</v>
      </c>
      <c r="BJ100" s="59">
        <f t="shared" si="92"/>
        <v>156.24531945456499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24.886028288092703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24.886028288092703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5.2583333333333373</v>
      </c>
      <c r="BY100" s="12">
        <f>IF('Données projet'!$A$114&gt;35,BY99+BX100-CG99,IF(A100&lt;'Données projet'!$A$114,$BV$205^A100,IF(A100='Données projet'!$A$114,'Données projet'!$B$114,BY99+BX100-CG99)))</f>
        <v>203.21923076923051</v>
      </c>
      <c r="BZ100" s="13">
        <f>BY100*VLOOKUP('Données projet'!$B$12,Paramètres!$A$1:$I$89,3,0)*VLOOKUP('Données projet'!$B$12,Paramètres!$A$1:$I$89,5,0)</f>
        <v>231.42605999999972</v>
      </c>
      <c r="CA100" s="13">
        <f t="shared" si="93"/>
        <v>56.590918031525391</v>
      </c>
      <c r="CB100" s="20">
        <f t="shared" si="64"/>
        <v>501.62957007157291</v>
      </c>
      <c r="CC100" s="59">
        <f t="shared" si="65"/>
        <v>794.96290340490623</v>
      </c>
      <c r="CD100" s="59">
        <f ca="1">AVERAGE(OFFSET($CC$3,0,0,'Données projet'!$E$12+1,1))-AVERAGE(OFFSET($H$3,0,0,'Données projet'!$E$12+1,1))</f>
        <v>292.22737648725354</v>
      </c>
      <c r="CE100" s="59">
        <f t="shared" si="94"/>
        <v>182.84038581199871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28.385626016105739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28.385626016105739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-1.0197709343628959E-13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261.10917418234862</v>
      </c>
      <c r="T101" s="59">
        <f t="shared" si="88"/>
        <v>327.65691162938418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188.63049999999973</v>
      </c>
      <c r="AK101" s="13">
        <f t="shared" si="89"/>
        <v>47.237048488890842</v>
      </c>
      <c r="AL101" s="20">
        <f t="shared" si="58"/>
        <v>410.80264695148441</v>
      </c>
      <c r="AM101" s="59">
        <f t="shared" si="59"/>
        <v>704.13598028481772</v>
      </c>
      <c r="AN101" s="59">
        <f ca="1">AVERAGE(OFFSET($AM$3,0,0,'Données projet'!$E$10+1,1))-AVERAGE(OFFSET($H$3,0,0,'Données projet'!$E$10+1,1))</f>
        <v>213.54857791046686</v>
      </c>
      <c r="AO101" s="59">
        <f t="shared" si="90"/>
        <v>138.46877538074244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22.110713284934629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22.110713284934629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208.14399999999975</v>
      </c>
      <c r="BF101" s="13">
        <f t="shared" si="91"/>
        <v>51.529793690177527</v>
      </c>
      <c r="BG101" s="20">
        <f t="shared" si="61"/>
        <v>452.26519067705868</v>
      </c>
      <c r="BH101" s="59">
        <f t="shared" si="62"/>
        <v>745.598524010392</v>
      </c>
      <c r="BI101" s="59">
        <f ca="1">AVERAGE(OFFSET($BH$3,0,0,'Données projet'!$E$11+1,1))-AVERAGE(OFFSET($H$3,0,0,'Données projet'!$E$11+1,1))</f>
        <v>245.06609107649069</v>
      </c>
      <c r="BJ101" s="59">
        <f t="shared" si="92"/>
        <v>156.24531945456499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24.398028452341663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24.398028452341663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5.2583333333333373</v>
      </c>
      <c r="BY101" s="12">
        <f>IF('Données projet'!$A$114&gt;35,BY100+BX101-CG100,IF(A101&lt;'Données projet'!$A$114,$BV$205^A101,IF(A101='Données projet'!$A$114,'Données projet'!$B$114,BY100+BX101-CG100)))</f>
        <v>208.47756410256383</v>
      </c>
      <c r="BZ101" s="13">
        <f>BY101*VLOOKUP('Données projet'!$B$12,Paramètres!$A$1:$I$89,3,0)*VLOOKUP('Données projet'!$B$12,Paramètres!$A$1:$I$89,5,0)</f>
        <v>237.41424999999967</v>
      </c>
      <c r="CA101" s="13">
        <f t="shared" si="93"/>
        <v>57.882843519029187</v>
      </c>
      <c r="CB101" s="20">
        <f t="shared" si="64"/>
        <v>514.30910454564184</v>
      </c>
      <c r="CC101" s="59">
        <f t="shared" si="65"/>
        <v>807.64243787897522</v>
      </c>
      <c r="CD101" s="59">
        <f ca="1">AVERAGE(OFFSET($CC$3,0,0,'Données projet'!$E$12+1,1))-AVERAGE(OFFSET($H$3,0,0,'Données projet'!$E$12+1,1))</f>
        <v>292.22737648725354</v>
      </c>
      <c r="CE101" s="59">
        <f t="shared" si="94"/>
        <v>182.84038581199871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27.829001203452208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27.829001203452208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-1.0197709343628959E-13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261.10917418234862</v>
      </c>
      <c r="T102" s="59">
        <f t="shared" si="88"/>
        <v>327.65691162938418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193.38823999999974</v>
      </c>
      <c r="AK102" s="13">
        <f t="shared" si="89"/>
        <v>48.288272258589146</v>
      </c>
      <c r="AL102" s="20">
        <f t="shared" si="58"/>
        <v>420.91992551704237</v>
      </c>
      <c r="AM102" s="59">
        <f t="shared" si="59"/>
        <v>714.25325885037569</v>
      </c>
      <c r="AN102" s="59">
        <f ca="1">AVERAGE(OFFSET($AM$3,0,0,'Données projet'!$E$10+1,1))-AVERAGE(OFFSET($H$3,0,0,'Données projet'!$E$10+1,1))</f>
        <v>213.54857791046686</v>
      </c>
      <c r="AO102" s="59">
        <f t="shared" si="90"/>
        <v>138.46877538074244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21.677135683620513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21.677135683620513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213.39391999999972</v>
      </c>
      <c r="BF102" s="13">
        <f t="shared" si="91"/>
        <v>52.676549165120122</v>
      </c>
      <c r="BG102" s="20">
        <f t="shared" si="61"/>
        <v>463.4060671292504</v>
      </c>
      <c r="BH102" s="59">
        <f t="shared" si="62"/>
        <v>756.73940046258372</v>
      </c>
      <c r="BI102" s="59">
        <f ca="1">AVERAGE(OFFSET($BH$3,0,0,'Données projet'!$E$11+1,1))-AVERAGE(OFFSET($H$3,0,0,'Données projet'!$E$11+1,1))</f>
        <v>245.06609107649069</v>
      </c>
      <c r="BJ102" s="59">
        <f t="shared" si="92"/>
        <v>156.24531945456499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23.91959799571919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23.91959799571919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5.2583333333333373</v>
      </c>
      <c r="BY102" s="12">
        <f>IF('Données projet'!$A$114&gt;35,BY101+BX102-CG101,IF(A102&lt;'Données projet'!$A$114,$BV$205^A102,IF(A102='Données projet'!$A$114,'Données projet'!$B$114,BY101+BX102-CG101)))</f>
        <v>213.73589743589716</v>
      </c>
      <c r="BZ102" s="13">
        <f>BY102*VLOOKUP('Données projet'!$B$12,Paramètres!$A$1:$I$89,3,0)*VLOOKUP('Données projet'!$B$12,Paramètres!$A$1:$I$89,5,0)</f>
        <v>243.40243999999967</v>
      </c>
      <c r="CA102" s="13">
        <f t="shared" si="93"/>
        <v>59.170981176047299</v>
      </c>
      <c r="CB102" s="20">
        <f t="shared" si="64"/>
        <v>526.98204188161515</v>
      </c>
      <c r="CC102" s="59">
        <f t="shared" si="65"/>
        <v>820.31537521494852</v>
      </c>
      <c r="CD102" s="59">
        <f ca="1">AVERAGE(OFFSET($CC$3,0,0,'Données projet'!$E$12+1,1))-AVERAGE(OFFSET($H$3,0,0,'Données projet'!$E$12+1,1))</f>
        <v>292.22737648725354</v>
      </c>
      <c r="CE102" s="59">
        <f t="shared" si="94"/>
        <v>182.84038581199871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27.283291463867201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27.283291463867201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-1.0197709343628959E-13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261.10917418234862</v>
      </c>
      <c r="T103" s="59">
        <f t="shared" si="88"/>
        <v>327.65691162938418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198.14597999999972</v>
      </c>
      <c r="AK103" s="13">
        <f t="shared" si="89"/>
        <v>49.336489651503598</v>
      </c>
      <c r="AL103" s="20">
        <f t="shared" si="58"/>
        <v>431.03196797636821</v>
      </c>
      <c r="AM103" s="59">
        <f t="shared" si="59"/>
        <v>724.36530130970152</v>
      </c>
      <c r="AN103" s="59">
        <f ca="1">AVERAGE(OFFSET($AM$3,0,0,'Données projet'!$E$10+1,1))-AVERAGE(OFFSET($H$3,0,0,'Données projet'!$E$10+1,1))</f>
        <v>213.54857791046686</v>
      </c>
      <c r="AO103" s="59">
        <f t="shared" si="90"/>
        <v>138.46877538074244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21.252060274611942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21.252060274611942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218.64383999999973</v>
      </c>
      <c r="BF103" s="13">
        <f t="shared" si="91"/>
        <v>53.820025053797636</v>
      </c>
      <c r="BG103" s="20">
        <f t="shared" si="61"/>
        <v>474.54123163536366</v>
      </c>
      <c r="BH103" s="59">
        <f t="shared" si="62"/>
        <v>767.87456496869697</v>
      </c>
      <c r="BI103" s="59">
        <f ca="1">AVERAGE(OFFSET($BH$3,0,0,'Données projet'!$E$11+1,1))-AVERAGE(OFFSET($H$3,0,0,'Données projet'!$E$11+1,1))</f>
        <v>245.06609107649069</v>
      </c>
      <c r="BJ103" s="59">
        <f t="shared" si="92"/>
        <v>156.24531945456499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23.450549268537319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23.450549268537319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5.2583333333333373</v>
      </c>
      <c r="BY103" s="12">
        <f>IF('Données projet'!$A$114&gt;35,BY102+BX103-CG102,IF(A103&lt;'Données projet'!$A$114,$BV$205^A103,IF(A103='Données projet'!$A$114,'Données projet'!$B$114,BY102+BX103-CG102)))</f>
        <v>218.99423076923048</v>
      </c>
      <c r="BZ103" s="13">
        <f>BY103*VLOOKUP('Données projet'!$B$12,Paramètres!$A$1:$I$89,3,0)*VLOOKUP('Données projet'!$B$12,Paramètres!$A$1:$I$89,5,0)</f>
        <v>249.39062999999967</v>
      </c>
      <c r="CA103" s="13">
        <f t="shared" si="93"/>
        <v>60.45543491032879</v>
      </c>
      <c r="CB103" s="20">
        <f t="shared" si="64"/>
        <v>539.64856305215528</v>
      </c>
      <c r="CC103" s="59">
        <f t="shared" si="65"/>
        <v>832.98189638548865</v>
      </c>
      <c r="CD103" s="59">
        <f ca="1">AVERAGE(OFFSET($CC$3,0,0,'Données projet'!$E$12+1,1))-AVERAGE(OFFSET($H$3,0,0,'Données projet'!$E$12+1,1))</f>
        <v>292.22737648725354</v>
      </c>
      <c r="CE103" s="59">
        <f t="shared" si="94"/>
        <v>182.84038581199871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26.748282759425379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26.748282759425379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-1.0197709343628959E-13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261.10917418234862</v>
      </c>
      <c r="T104" s="59">
        <f t="shared" si="88"/>
        <v>327.65691162938418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202.90371999999974</v>
      </c>
      <c r="AK104" s="13">
        <f t="shared" si="89"/>
        <v>50.381781160298395</v>
      </c>
      <c r="AL104" s="20">
        <f t="shared" si="58"/>
        <v>441.13891452085255</v>
      </c>
      <c r="AM104" s="59">
        <f t="shared" si="59"/>
        <v>734.47224785418587</v>
      </c>
      <c r="AN104" s="59">
        <f ca="1">AVERAGE(OFFSET($AM$3,0,0,'Données projet'!$E$10+1,1))-AVERAGE(OFFSET($H$3,0,0,'Données projet'!$E$10+1,1))</f>
        <v>213.54857791046686</v>
      </c>
      <c r="AO104" s="59">
        <f t="shared" si="90"/>
        <v>138.46877538074244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20.835320335103631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20.835320335103631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223.8937599999997</v>
      </c>
      <c r="BF104" s="13">
        <f t="shared" si="91"/>
        <v>54.960309163778717</v>
      </c>
      <c r="BG104" s="20">
        <f t="shared" si="61"/>
        <v>485.67083712691414</v>
      </c>
      <c r="BH104" s="59">
        <f t="shared" si="62"/>
        <v>779.00417046024745</v>
      </c>
      <c r="BI104" s="59">
        <f ca="1">AVERAGE(OFFSET($BH$3,0,0,'Données projet'!$E$11+1,1))-AVERAGE(OFFSET($H$3,0,0,'Données projet'!$E$11+1,1))</f>
        <v>245.06609107649069</v>
      </c>
      <c r="BJ104" s="59">
        <f t="shared" si="92"/>
        <v>156.24531945456499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22.990698300804009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22.990698300804009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5.2583333333333373</v>
      </c>
      <c r="BY104" s="12">
        <f>IF('Données projet'!$A$114&gt;35,BY103+BX104-CG103,IF(A104&lt;'Données projet'!$A$114,$BV$205^A104,IF(A104='Données projet'!$A$114,'Données projet'!$B$114,BY103+BX104-CG103)))</f>
        <v>224.25256410256381</v>
      </c>
      <c r="BZ104" s="13">
        <f>BY104*VLOOKUP('Données projet'!$B$12,Paramètres!$A$1:$I$89,3,0)*VLOOKUP('Données projet'!$B$12,Paramètres!$A$1:$I$89,5,0)</f>
        <v>255.37881999999968</v>
      </c>
      <c r="CA104" s="13">
        <f t="shared" si="93"/>
        <v>61.736303355137871</v>
      </c>
      <c r="CB104" s="20">
        <f t="shared" si="64"/>
        <v>552.30883984353113</v>
      </c>
      <c r="CC104" s="59">
        <f t="shared" si="65"/>
        <v>845.64217317686439</v>
      </c>
      <c r="CD104" s="59">
        <f ca="1">AVERAGE(OFFSET($CC$3,0,0,'Données projet'!$E$12+1,1))-AVERAGE(OFFSET($H$3,0,0,'Données projet'!$E$12+1,1))</f>
        <v>292.22737648725354</v>
      </c>
      <c r="CE104" s="59">
        <f t="shared" si="94"/>
        <v>182.84038581199871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26.223765249354575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26.223765249354575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-1.0197709343628959E-13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261.10917418234862</v>
      </c>
      <c r="T105" s="59">
        <f t="shared" si="88"/>
        <v>327.65691162938418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207.66145999999972</v>
      </c>
      <c r="AK105" s="13">
        <f t="shared" si="89"/>
        <v>51.424223287461992</v>
      </c>
      <c r="AL105" s="20">
        <f t="shared" si="58"/>
        <v>451.2408983923292</v>
      </c>
      <c r="AM105" s="59">
        <f t="shared" si="59"/>
        <v>744.57423172566246</v>
      </c>
      <c r="AN105" s="59">
        <f ca="1">AVERAGE(OFFSET($AM$3,0,0,'Données projet'!$E$10+1,1))-AVERAGE(OFFSET($H$3,0,0,'Données projet'!$E$10+1,1))</f>
        <v>213.54857791046686</v>
      </c>
      <c r="AO105" s="59">
        <f t="shared" si="90"/>
        <v>138.46877538074244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20.426752411622815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20.426752411622815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229.1436799999997</v>
      </c>
      <c r="BF105" s="13">
        <f t="shared" si="91"/>
        <v>56.097484949842602</v>
      </c>
      <c r="BG105" s="20">
        <f t="shared" si="61"/>
        <v>496.79502895430869</v>
      </c>
      <c r="BH105" s="59">
        <f t="shared" si="62"/>
        <v>790.12836228764195</v>
      </c>
      <c r="BI105" s="59">
        <f ca="1">AVERAGE(OFFSET($BH$3,0,0,'Données projet'!$E$11+1,1))-AVERAGE(OFFSET($H$3,0,0,'Données projet'!$E$11+1,1))</f>
        <v>245.06609107649069</v>
      </c>
      <c r="BJ105" s="59">
        <f t="shared" si="92"/>
        <v>156.24531945456499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22.539864730066554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22.539864730066554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5.2583333333333373</v>
      </c>
      <c r="BY105" s="12">
        <f>IF('Données projet'!$A$114&gt;35,BY104+BX105-CG104,IF(A105&lt;'Données projet'!$A$114,$BV$205^A105,IF(A105='Données projet'!$A$114,'Données projet'!$B$114,BY104+BX105-CG104)))</f>
        <v>229.51089743589714</v>
      </c>
      <c r="BZ105" s="13">
        <f>BY105*VLOOKUP('Données projet'!$B$12,Paramètres!$A$1:$I$89,3,0)*VLOOKUP('Données projet'!$B$12,Paramètres!$A$1:$I$89,5,0)</f>
        <v>261.36700999999965</v>
      </c>
      <c r="CA105" s="13">
        <f t="shared" si="93"/>
        <v>63.013680254298812</v>
      </c>
      <c r="CB105" s="20">
        <f t="shared" si="64"/>
        <v>564.96303552623647</v>
      </c>
      <c r="CC105" s="59">
        <f t="shared" si="65"/>
        <v>858.29636885956984</v>
      </c>
      <c r="CD105" s="59">
        <f ca="1">AVERAGE(OFFSET($CC$3,0,0,'Données projet'!$E$12+1,1))-AVERAGE(OFFSET($H$3,0,0,'Données projet'!$E$12+1,1))</f>
        <v>292.22737648725354</v>
      </c>
      <c r="CE105" s="59">
        <f t="shared" si="94"/>
        <v>182.84038581199871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25.709533207732168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25.709533207732168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-1.0197709343628959E-13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261.10917418234862</v>
      </c>
      <c r="T106" s="59">
        <f t="shared" si="88"/>
        <v>327.65691162938418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212.41919999999973</v>
      </c>
      <c r="AK106" s="13">
        <f t="shared" si="89"/>
        <v>52.463888829926184</v>
      </c>
      <c r="AL106" s="20">
        <f t="shared" si="58"/>
        <v>461.33804637878757</v>
      </c>
      <c r="AM106" s="59">
        <f t="shared" si="59"/>
        <v>754.67137971212082</v>
      </c>
      <c r="AN106" s="59">
        <f ca="1">AVERAGE(OFFSET($AM$3,0,0,'Données projet'!$E$10+1,1))-AVERAGE(OFFSET($H$3,0,0,'Données projet'!$E$10+1,1))</f>
        <v>213.54857791046686</v>
      </c>
      <c r="AO106" s="59">
        <f t="shared" si="90"/>
        <v>138.46877538074244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0.30099999999999999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31.922285938379908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31.922285938379908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234.39359999999974</v>
      </c>
      <c r="BF106" s="13">
        <f t="shared" si="91"/>
        <v>57.231631824462966</v>
      </c>
      <c r="BG106" s="20">
        <f t="shared" si="61"/>
        <v>507.91394542760594</v>
      </c>
      <c r="BH106" s="59">
        <f t="shared" si="62"/>
        <v>801.24727876093925</v>
      </c>
      <c r="BI106" s="59">
        <f ca="1">AVERAGE(OFFSET($BH$3,0,0,'Données projet'!$E$11+1,1))-AVERAGE(OFFSET($H$3,0,0,'Données projet'!$E$11+1,1))</f>
        <v>245.06609107649069</v>
      </c>
      <c r="BJ106" s="59">
        <f t="shared" si="92"/>
        <v>156.24531945456499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0.30099999999999999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35.224591380281282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35.224591380281282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234.76923076923077</v>
      </c>
      <c r="BW106" s="12">
        <f>VLOOKUP(A106,'Données projet'!$A$113:$I$133,9,0)</f>
        <v>5.2583333333333373</v>
      </c>
      <c r="BX106" s="12">
        <f t="array" ref="BX106">INDEX(BW:BW,MIN(IF(ISNUMBER(BW106:BW302),ROW(BW106:BW302),"")))</f>
        <v>5.2583333333333373</v>
      </c>
      <c r="BY106" s="12">
        <f>IF('Données projet'!$A$114&gt;35,BY105+BX106-CG105,IF(A106&lt;'Données projet'!$A$114,$BV$205^A106,IF(A106='Données projet'!$A$114,'Données projet'!$B$114,BY105+BX106-CG105)))</f>
        <v>234.76923076923046</v>
      </c>
      <c r="BZ106" s="13">
        <f>BY106*VLOOKUP('Données projet'!$B$12,Paramètres!$A$1:$I$89,3,0)*VLOOKUP('Données projet'!$B$12,Paramètres!$A$1:$I$89,5,0)</f>
        <v>267.35519999999968</v>
      </c>
      <c r="CA106" s="13">
        <f t="shared" si="93"/>
        <v>64.287654810959282</v>
      </c>
      <c r="CB106" s="20">
        <f t="shared" si="64"/>
        <v>577.61130546242021</v>
      </c>
      <c r="CC106" s="59">
        <f t="shared" si="65"/>
        <v>870.94463879575346</v>
      </c>
      <c r="CD106" s="59">
        <f ca="1">AVERAGE(OFFSET($CC$3,0,0,'Données projet'!$E$12+1,1))-AVERAGE(OFFSET($H$3,0,0,'Données projet'!$E$12+1,1))</f>
        <v>292.22737648725354</v>
      </c>
      <c r="CE106" s="59">
        <f t="shared" si="94"/>
        <v>182.84038581199871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39.512820512820511</v>
      </c>
      <c r="CH106" s="16">
        <f>IF(ISNA(VLOOKUP(A106,'Données projet'!$A$113:$I$133,5,0)),0%,VLOOKUP(A106,'Données projet'!$A$113:$I$133,5,0)*VLOOKUP('Données projet'!$B$12,Paramètres!$A$1:$I$89,7,0))</f>
        <v>0.30099999999999999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40.178049543133341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40.178049543133341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-1.0197709343628959E-13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261.10917418234862</v>
      </c>
      <c r="T107" s="59">
        <f t="shared" si="88"/>
        <v>327.65691162938418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181.27899999999974</v>
      </c>
      <c r="AK107" s="13">
        <f t="shared" si="89"/>
        <v>45.606622736998297</v>
      </c>
      <c r="AL107" s="20">
        <f t="shared" si="58"/>
        <v>395.15912626693824</v>
      </c>
      <c r="AM107" s="59">
        <f t="shared" si="59"/>
        <v>688.49245960027156</v>
      </c>
      <c r="AN107" s="59">
        <f ca="1">AVERAGE(OFFSET($AM$3,0,0,'Données projet'!$E$10+1,1))-AVERAGE(OFFSET($H$3,0,0,'Données projet'!$E$10+1,1))</f>
        <v>213.54857791046686</v>
      </c>
      <c r="AO107" s="59">
        <f t="shared" si="90"/>
        <v>138.46877538074244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31.296309381800132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31.296309381800132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200.03199999999973</v>
      </c>
      <c r="BF107" s="13">
        <f t="shared" si="91"/>
        <v>49.751200291355495</v>
      </c>
      <c r="BG107" s="20">
        <f t="shared" si="61"/>
        <v>435.03907384077701</v>
      </c>
      <c r="BH107" s="59">
        <f t="shared" si="62"/>
        <v>728.37240717411032</v>
      </c>
      <c r="BI107" s="59">
        <f ca="1">AVERAGE(OFFSET($BH$3,0,0,'Données projet'!$E$11+1,1))-AVERAGE(OFFSET($H$3,0,0,'Données projet'!$E$11+1,1))</f>
        <v>245.06609107649069</v>
      </c>
      <c r="BJ107" s="59">
        <f t="shared" si="92"/>
        <v>156.24531945456499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34.533858628193251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34.533858628193251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5.0961538461538449</v>
      </c>
      <c r="BY107" s="12">
        <f>IF('Données projet'!$A$114&gt;35,BY106+BX107-CG106,IF(A107&lt;'Données projet'!$A$114,$BV$205^A107,IF(A107='Données projet'!$A$114,'Données projet'!$B$114,BY106+BX107-CG106)))</f>
        <v>200.3525641025638</v>
      </c>
      <c r="BZ107" s="13">
        <f>BY107*VLOOKUP('Données projet'!$B$12,Paramètres!$A$1:$I$89,3,0)*VLOOKUP('Données projet'!$B$12,Paramètres!$A$1:$I$89,5,0)</f>
        <v>228.16149999999968</v>
      </c>
      <c r="CA107" s="13">
        <f t="shared" si="93"/>
        <v>55.884969357005943</v>
      </c>
      <c r="CB107" s="20">
        <f t="shared" si="64"/>
        <v>494.71426746345134</v>
      </c>
      <c r="CC107" s="59">
        <f t="shared" si="65"/>
        <v>788.04760079678465</v>
      </c>
      <c r="CD107" s="59">
        <f ca="1">AVERAGE(OFFSET($CC$3,0,0,'Données projet'!$E$12+1,1))-AVERAGE(OFFSET($H$3,0,0,'Données projet'!$E$12+1,1))</f>
        <v>292.22737648725354</v>
      </c>
      <c r="CE107" s="59">
        <f t="shared" si="94"/>
        <v>182.84038581199871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39.390182497782931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39.390182497782931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-1.0197709343628959E-13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261.10917418234862</v>
      </c>
      <c r="T108" s="59">
        <f t="shared" si="88"/>
        <v>327.65691162938418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185.8899999999997</v>
      </c>
      <c r="AK108" s="13">
        <f t="shared" si="89"/>
        <v>46.630136922287527</v>
      </c>
      <c r="AL108" s="20">
        <f t="shared" si="58"/>
        <v>404.97257180631692</v>
      </c>
      <c r="AM108" s="59">
        <f t="shared" si="59"/>
        <v>698.30590513965024</v>
      </c>
      <c r="AN108" s="59">
        <f ca="1">AVERAGE(OFFSET($AM$3,0,0,'Données projet'!$E$10+1,1))-AVERAGE(OFFSET($H$3,0,0,'Données projet'!$E$10+1,1))</f>
        <v>213.54857791046686</v>
      </c>
      <c r="AO108" s="59">
        <f t="shared" si="90"/>
        <v>138.46877538074244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30.682607843686885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30.682607843686885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205.11999999999972</v>
      </c>
      <c r="BF108" s="13">
        <f t="shared" si="91"/>
        <v>50.86772802740424</v>
      </c>
      <c r="BG108" s="20">
        <f t="shared" si="61"/>
        <v>445.8452929810619</v>
      </c>
      <c r="BH108" s="59">
        <f t="shared" si="62"/>
        <v>739.17862631439516</v>
      </c>
      <c r="BI108" s="59">
        <f ca="1">AVERAGE(OFFSET($BH$3,0,0,'Données projet'!$E$11+1,1))-AVERAGE(OFFSET($H$3,0,0,'Données projet'!$E$11+1,1))</f>
        <v>245.06609107649069</v>
      </c>
      <c r="BJ108" s="59">
        <f t="shared" si="92"/>
        <v>156.24531945456499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33.856670724068287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33.856670724068287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5.0961538461538449</v>
      </c>
      <c r="BY108" s="12">
        <f>IF('Données projet'!$A$114&gt;35,BY107+BX108-CG107,IF(A108&lt;'Données projet'!$A$114,$BV$205^A108,IF(A108='Données projet'!$A$114,'Données projet'!$B$114,BY107+BX108-CG107)))</f>
        <v>205.44871794871764</v>
      </c>
      <c r="BZ108" s="13">
        <f>BY108*VLOOKUP('Données projet'!$B$12,Paramètres!$A$1:$I$89,3,0)*VLOOKUP('Données projet'!$B$12,Paramètres!$A$1:$I$89,5,0)</f>
        <v>233.96499999999966</v>
      </c>
      <c r="CA108" s="13">
        <f t="shared" si="93"/>
        <v>57.139152531480441</v>
      </c>
      <c r="CB108" s="20">
        <f t="shared" si="64"/>
        <v>507.00639899232783</v>
      </c>
      <c r="CC108" s="59">
        <f t="shared" si="65"/>
        <v>800.33973232566109</v>
      </c>
      <c r="CD108" s="59">
        <f ca="1">AVERAGE(OFFSET($CC$3,0,0,'Données projet'!$E$12+1,1))-AVERAGE(OFFSET($H$3,0,0,'Données projet'!$E$12+1,1))</f>
        <v>292.22737648725354</v>
      </c>
      <c r="CE108" s="59">
        <f t="shared" si="94"/>
        <v>182.84038581199871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38.617765044640393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38.617765044640393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-1.0197709343628959E-13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261.10917418234862</v>
      </c>
      <c r="T109" s="59">
        <f t="shared" si="88"/>
        <v>327.65691162938418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190.50099999999969</v>
      </c>
      <c r="AK109" s="13">
        <f t="shared" si="89"/>
        <v>47.65069985627148</v>
      </c>
      <c r="AL109" s="20">
        <f t="shared" si="58"/>
        <v>414.78087724967219</v>
      </c>
      <c r="AM109" s="59">
        <f t="shared" si="59"/>
        <v>708.1142105830055</v>
      </c>
      <c r="AN109" s="59">
        <f ca="1">AVERAGE(OFFSET($AM$3,0,0,'Données projet'!$E$10+1,1))-AVERAGE(OFFSET($H$3,0,0,'Données projet'!$E$10+1,1))</f>
        <v>213.54857791046686</v>
      </c>
      <c r="AO109" s="59">
        <f t="shared" si="90"/>
        <v>138.46877538074244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30.080940618415063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30.080940618415063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210.20799999999969</v>
      </c>
      <c r="BF109" s="13">
        <f t="shared" si="91"/>
        <v>51.981036312285781</v>
      </c>
      <c r="BG109" s="20">
        <f t="shared" si="61"/>
        <v>456.64590491056379</v>
      </c>
      <c r="BH109" s="59">
        <f t="shared" si="62"/>
        <v>749.97923824389704</v>
      </c>
      <c r="BI109" s="59">
        <f ca="1">AVERAGE(OFFSET($BH$3,0,0,'Données projet'!$E$11+1,1))-AVERAGE(OFFSET($H$3,0,0,'Données projet'!$E$11+1,1))</f>
        <v>245.06609107649069</v>
      </c>
      <c r="BJ109" s="59">
        <f t="shared" si="92"/>
        <v>156.24531945456499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33.192762061699376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33.192762061699376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5.0961538461538449</v>
      </c>
      <c r="BY109" s="12">
        <f>IF('Données projet'!$A$114&gt;35,BY108+BX109-CG108,IF(A109&lt;'Données projet'!$A$114,$BV$205^A109,IF(A109='Données projet'!$A$114,'Données projet'!$B$114,BY108+BX109-CG108)))</f>
        <v>210.54487179487148</v>
      </c>
      <c r="BZ109" s="13">
        <f>BY109*VLOOKUP('Données projet'!$B$12,Paramètres!$A$1:$I$89,3,0)*VLOOKUP('Données projet'!$B$12,Paramètres!$A$1:$I$89,5,0)</f>
        <v>239.76849999999965</v>
      </c>
      <c r="CA109" s="13">
        <f t="shared" si="93"/>
        <v>58.389719332304317</v>
      </c>
      <c r="CB109" s="20">
        <f t="shared" si="64"/>
        <v>519.29223200376282</v>
      </c>
      <c r="CC109" s="59">
        <f t="shared" si="65"/>
        <v>812.62556533709608</v>
      </c>
      <c r="CD109" s="59">
        <f ca="1">AVERAGE(OFFSET($CC$3,0,0,'Données projet'!$E$12+1,1))-AVERAGE(OFFSET($H$3,0,0,'Données projet'!$E$12+1,1))</f>
        <v>292.22737648725354</v>
      </c>
      <c r="CE109" s="59">
        <f t="shared" si="94"/>
        <v>182.84038581199871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37.86049422662586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37.86049422662586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-1.0197709343628959E-13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261.10917418234862</v>
      </c>
      <c r="T110" s="59">
        <f t="shared" si="88"/>
        <v>327.65691162938418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195.11199999999971</v>
      </c>
      <c r="AK110" s="13">
        <f t="shared" si="89"/>
        <v>48.668391191190658</v>
      </c>
      <c r="AL110" s="20">
        <f t="shared" si="58"/>
        <v>424.58418132465653</v>
      </c>
      <c r="AM110" s="59">
        <f t="shared" si="59"/>
        <v>717.91751465798984</v>
      </c>
      <c r="AN110" s="59">
        <f ca="1">AVERAGE(OFFSET($AM$3,0,0,'Données projet'!$E$10+1,1))-AVERAGE(OFFSET($H$3,0,0,'Données projet'!$E$10+1,1))</f>
        <v>213.54857791046686</v>
      </c>
      <c r="AO110" s="59">
        <f t="shared" si="90"/>
        <v>138.46877538074244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29.491071720450051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29.491071720450051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215.29599999999968</v>
      </c>
      <c r="BF110" s="13">
        <f t="shared" si="91"/>
        <v>53.091212036770337</v>
      </c>
      <c r="BG110" s="20">
        <f t="shared" si="61"/>
        <v>467.44106096404107</v>
      </c>
      <c r="BH110" s="59">
        <f t="shared" si="62"/>
        <v>760.77439429737433</v>
      </c>
      <c r="BI110" s="59">
        <f ca="1">AVERAGE(OFFSET($BH$3,0,0,'Données projet'!$E$11+1,1))-AVERAGE(OFFSET($H$3,0,0,'Données projet'!$E$11+1,1))</f>
        <v>245.06609107649069</v>
      </c>
      <c r="BJ110" s="59">
        <f t="shared" si="92"/>
        <v>156.24531945456499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32.541872243255227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32.541872243255227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5.0961538461538449</v>
      </c>
      <c r="BY110" s="12">
        <f>IF('Données projet'!$A$114&gt;35,BY109+BX110-CG109,IF(A110&lt;'Données projet'!$A$114,$BV$205^A110,IF(A110='Données projet'!$A$114,'Données projet'!$B$114,BY109+BX110-CG109)))</f>
        <v>215.64102564102532</v>
      </c>
      <c r="BZ110" s="13">
        <f>BY110*VLOOKUP('Données projet'!$B$12,Paramètres!$A$1:$I$89,3,0)*VLOOKUP('Données projet'!$B$12,Paramètres!$A$1:$I$89,5,0)</f>
        <v>245.57199999999966</v>
      </c>
      <c r="CA110" s="13">
        <f t="shared" si="93"/>
        <v>59.63676736291216</v>
      </c>
      <c r="CB110" s="20">
        <f t="shared" si="64"/>
        <v>531.57193649040471</v>
      </c>
      <c r="CC110" s="59">
        <f t="shared" si="65"/>
        <v>824.90526982373808</v>
      </c>
      <c r="CD110" s="59">
        <f ca="1">AVERAGE(OFFSET($CC$3,0,0,'Données projet'!$E$12+1,1))-AVERAGE(OFFSET($H$3,0,0,'Données projet'!$E$12+1,1))</f>
        <v>292.22737648725354</v>
      </c>
      <c r="CE110" s="59">
        <f t="shared" si="94"/>
        <v>182.84038581199871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37.118073027462998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37.118073027462998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-1.0197709343628959E-13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261.10917418234862</v>
      </c>
      <c r="T111" s="59">
        <f t="shared" si="88"/>
        <v>327.65691162938418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199.7229999999997</v>
      </c>
      <c r="AK111" s="13">
        <f t="shared" si="89"/>
        <v>49.683286599758986</v>
      </c>
      <c r="AL111" s="20">
        <f t="shared" si="58"/>
        <v>434.38261582791301</v>
      </c>
      <c r="AM111" s="59">
        <f t="shared" si="59"/>
        <v>727.71594916124627</v>
      </c>
      <c r="AN111" s="59">
        <f ca="1">AVERAGE(OFFSET($AM$3,0,0,'Données projet'!$E$10+1,1))-AVERAGE(OFFSET($H$3,0,0,'Données projet'!$E$10+1,1))</f>
        <v>213.54857791046686</v>
      </c>
      <c r="AO111" s="59">
        <f t="shared" si="90"/>
        <v>138.46877538074244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28.912769791789628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28.912769791789628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220.3839999999997</v>
      </c>
      <c r="BF111" s="13">
        <f t="shared" si="91"/>
        <v>54.198337750455394</v>
      </c>
      <c r="BG111" s="20">
        <f t="shared" si="61"/>
        <v>478.23090491537596</v>
      </c>
      <c r="BH111" s="59">
        <f t="shared" si="62"/>
        <v>771.56423824870922</v>
      </c>
      <c r="BI111" s="59">
        <f ca="1">AVERAGE(OFFSET($BH$3,0,0,'Données projet'!$E$11+1,1))-AVERAGE(OFFSET($H$3,0,0,'Données projet'!$E$11+1,1))</f>
        <v>245.06609107649069</v>
      </c>
      <c r="BJ111" s="59">
        <f t="shared" si="92"/>
        <v>156.24531945456499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31.903745977147175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31.903745977147175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5.0961538461538449</v>
      </c>
      <c r="BY111" s="12">
        <f>IF('Données projet'!$A$114&gt;35,BY110+BX111-CG110,IF(A111&lt;'Données projet'!$A$114,$BV$205^A111,IF(A111='Données projet'!$A$114,'Données projet'!$B$114,BY110+BX111-CG110)))</f>
        <v>220.73717948717916</v>
      </c>
      <c r="BZ111" s="13">
        <f>BY111*VLOOKUP('Données projet'!$B$12,Paramètres!$A$1:$I$89,3,0)*VLOOKUP('Données projet'!$B$12,Paramètres!$A$1:$I$89,5,0)</f>
        <v>251.37549999999962</v>
      </c>
      <c r="CA111" s="13">
        <f t="shared" si="93"/>
        <v>60.88038935034772</v>
      </c>
      <c r="CB111" s="20">
        <f t="shared" si="64"/>
        <v>543.84567395185479</v>
      </c>
      <c r="CC111" s="59">
        <f t="shared" si="65"/>
        <v>837.17900728518816</v>
      </c>
      <c r="CD111" s="59">
        <f ca="1">AVERAGE(OFFSET($CC$3,0,0,'Données projet'!$E$12+1,1))-AVERAGE(OFFSET($H$3,0,0,'Données projet'!$E$12+1,1))</f>
        <v>292.22737648725354</v>
      </c>
      <c r="CE111" s="59">
        <f t="shared" si="94"/>
        <v>182.84038581199871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36.390210255183504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36.390210255183504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-1.0197709343628959E-13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261.10917418234862</v>
      </c>
      <c r="T112" s="59">
        <f t="shared" si="88"/>
        <v>327.65691162938418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204.33399999999966</v>
      </c>
      <c r="AK112" s="13">
        <f t="shared" si="89"/>
        <v>50.695458061201691</v>
      </c>
      <c r="AL112" s="20">
        <f t="shared" si="58"/>
        <v>444.17630612325894</v>
      </c>
      <c r="AM112" s="59">
        <f t="shared" si="59"/>
        <v>737.50963945659225</v>
      </c>
      <c r="AN112" s="59">
        <f ca="1">AVERAGE(OFFSET($AM$3,0,0,'Données projet'!$E$10+1,1))-AVERAGE(OFFSET($H$3,0,0,'Données projet'!$E$10+1,1))</f>
        <v>213.54857791046686</v>
      </c>
      <c r="AO112" s="59">
        <f t="shared" si="90"/>
        <v>138.46877538074244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28.345808011220889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28.345808011220889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225.4719999999997</v>
      </c>
      <c r="BF112" s="13">
        <f t="shared" si="91"/>
        <v>55.302491973797522</v>
      </c>
      <c r="BG112" s="20">
        <f t="shared" si="61"/>
        <v>489.01557352103009</v>
      </c>
      <c r="BH112" s="59">
        <f t="shared" si="62"/>
        <v>782.34890685436335</v>
      </c>
      <c r="BI112" s="59">
        <f ca="1">AVERAGE(OFFSET($BH$3,0,0,'Données projet'!$E$11+1,1))-AVERAGE(OFFSET($H$3,0,0,'Données projet'!$E$11+1,1))</f>
        <v>245.06609107649069</v>
      </c>
      <c r="BJ112" s="59">
        <f t="shared" si="92"/>
        <v>156.24531945456499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31.278132977898913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31.278132977898913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5.0961538461538449</v>
      </c>
      <c r="BY112" s="12">
        <f>IF('Données projet'!$A$114&gt;35,BY111+BX112-CG111,IF(A112&lt;'Données projet'!$A$114,$BV$205^A112,IF(A112='Données projet'!$A$114,'Données projet'!$B$114,BY111+BX112-CG111)))</f>
        <v>225.833333333333</v>
      </c>
      <c r="BZ112" s="13">
        <f>BY112*VLOOKUP('Données projet'!$B$12,Paramètres!$A$1:$I$89,3,0)*VLOOKUP('Données projet'!$B$12,Paramètres!$A$1:$I$89,5,0)</f>
        <v>257.17899999999963</v>
      </c>
      <c r="CA112" s="13">
        <f t="shared" si="93"/>
        <v>62.120673495765772</v>
      </c>
      <c r="CB112" s="20">
        <f t="shared" si="64"/>
        <v>556.1135980051248</v>
      </c>
      <c r="CC112" s="59">
        <f t="shared" si="65"/>
        <v>849.44693133845817</v>
      </c>
      <c r="CD112" s="59">
        <f ca="1">AVERAGE(OFFSET($CC$3,0,0,'Données projet'!$E$12+1,1))-AVERAGE(OFFSET($H$3,0,0,'Données projet'!$E$12+1,1))</f>
        <v>292.22737648725354</v>
      </c>
      <c r="CE112" s="59">
        <f t="shared" si="94"/>
        <v>182.84038581199871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35.676620427915957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35.676620427915957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-1.0197709343628959E-13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261.10917418234862</v>
      </c>
      <c r="T113" s="59">
        <f t="shared" si="88"/>
        <v>327.65691162938418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208.94499999999971</v>
      </c>
      <c r="AK113" s="13">
        <f t="shared" si="89"/>
        <v>51.704974120746144</v>
      </c>
      <c r="AL113" s="20">
        <f t="shared" si="58"/>
        <v>453.96537159363237</v>
      </c>
      <c r="AM113" s="59">
        <f t="shared" si="59"/>
        <v>747.29870492696568</v>
      </c>
      <c r="AN113" s="59">
        <f ca="1">AVERAGE(OFFSET($AM$3,0,0,'Données projet'!$E$10+1,1))-AVERAGE(OFFSET($H$3,0,0,'Données projet'!$E$10+1,1))</f>
        <v>213.54857791046686</v>
      </c>
      <c r="AO113" s="59">
        <f t="shared" si="90"/>
        <v>138.46877538074244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27.789964005356563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27.789964005356563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230.55999999999966</v>
      </c>
      <c r="BF113" s="13">
        <f t="shared" si="91"/>
        <v>56.403749481185571</v>
      </c>
      <c r="BG113" s="20">
        <f t="shared" si="61"/>
        <v>499.7951970130643</v>
      </c>
      <c r="BH113" s="59">
        <f t="shared" si="62"/>
        <v>793.12853034639761</v>
      </c>
      <c r="BI113" s="59">
        <f ca="1">AVERAGE(OFFSET($BH$3,0,0,'Données projet'!$E$11+1,1))-AVERAGE(OFFSET($H$3,0,0,'Données projet'!$E$11+1,1))</f>
        <v>245.06609107649069</v>
      </c>
      <c r="BJ113" s="59">
        <f t="shared" si="92"/>
        <v>156.24531945456499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30.664787867979658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30.664787867979658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5.0961538461538449</v>
      </c>
      <c r="BY113" s="12">
        <f>IF('Données projet'!$A$114&gt;35,BY112+BX113-CG112,IF(A113&lt;'Données projet'!$A$114,$BV$205^A113,IF(A113='Données projet'!$A$114,'Données projet'!$B$114,BY112+BX113-CG112)))</f>
        <v>230.92948717948684</v>
      </c>
      <c r="BZ113" s="13">
        <f>BY113*VLOOKUP('Données projet'!$B$12,Paramètres!$A$1:$I$89,3,0)*VLOOKUP('Données projet'!$B$12,Paramètres!$A$1:$I$89,5,0)</f>
        <v>262.98249999999962</v>
      </c>
      <c r="CA113" s="13">
        <f t="shared" si="93"/>
        <v>63.357703792404607</v>
      </c>
      <c r="CB113" s="20">
        <f t="shared" si="64"/>
        <v>568.37585493843733</v>
      </c>
      <c r="CC113" s="59">
        <f t="shared" si="65"/>
        <v>861.7091882717707</v>
      </c>
      <c r="CD113" s="59">
        <f ca="1">AVERAGE(OFFSET($CC$3,0,0,'Données projet'!$E$12+1,1))-AVERAGE(OFFSET($H$3,0,0,'Données projet'!$E$12+1,1))</f>
        <v>292.22737648725354</v>
      </c>
      <c r="CE113" s="59">
        <f t="shared" si="94"/>
        <v>182.84038581199871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34.977023661914309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34.977023661914309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-1.0197709343628959E-13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261.10917418234862</v>
      </c>
      <c r="T114" s="59">
        <f t="shared" si="88"/>
        <v>327.65691162938418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213.5559999999997</v>
      </c>
      <c r="AK114" s="13">
        <f t="shared" si="89"/>
        <v>52.71190012556103</v>
      </c>
      <c r="AL114" s="20">
        <f t="shared" si="58"/>
        <v>463.74992605201828</v>
      </c>
      <c r="AM114" s="59">
        <f t="shared" si="59"/>
        <v>757.08325938535154</v>
      </c>
      <c r="AN114" s="59">
        <f ca="1">AVERAGE(OFFSET($AM$3,0,0,'Données projet'!$E$10+1,1))-AVERAGE(OFFSET($H$3,0,0,'Données projet'!$E$10+1,1))</f>
        <v>213.54857791046686</v>
      </c>
      <c r="AO114" s="59">
        <f t="shared" si="90"/>
        <v>138.46877538074244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27.245019761415872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27.245019761415872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235.64799999999966</v>
      </c>
      <c r="BF114" s="13">
        <f t="shared" si="91"/>
        <v>57.502181558320714</v>
      </c>
      <c r="BG114" s="20">
        <f t="shared" si="61"/>
        <v>510.56989954740794</v>
      </c>
      <c r="BH114" s="59">
        <f t="shared" si="62"/>
        <v>803.90323288074126</v>
      </c>
      <c r="BI114" s="59">
        <f ca="1">AVERAGE(OFFSET($BH$3,0,0,'Données projet'!$E$11+1,1))-AVERAGE(OFFSET($H$3,0,0,'Données projet'!$E$11+1,1))</f>
        <v>245.06609107649069</v>
      </c>
      <c r="BJ114" s="59">
        <f t="shared" si="92"/>
        <v>156.24531945456499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30.063470081562343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30.063470081562343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5.0961538461538449</v>
      </c>
      <c r="BY114" s="12">
        <f>IF('Données projet'!$A$114&gt;35,BY113+BX114-CG113,IF(A114&lt;'Données projet'!$A$114,$BV$205^A114,IF(A114='Données projet'!$A$114,'Données projet'!$B$114,BY113+BX114-CG113)))</f>
        <v>236.02564102564068</v>
      </c>
      <c r="BZ114" s="13">
        <f>BY114*VLOOKUP('Données projet'!$B$12,Paramètres!$A$1:$I$89,3,0)*VLOOKUP('Données projet'!$B$12,Paramètres!$A$1:$I$89,5,0)</f>
        <v>268.7859999999996</v>
      </c>
      <c r="CA114" s="13">
        <f t="shared" si="93"/>
        <v>64.591560314698725</v>
      </c>
      <c r="CB114" s="20">
        <f t="shared" si="64"/>
        <v>580.63258421476621</v>
      </c>
      <c r="CC114" s="59">
        <f t="shared" si="65"/>
        <v>873.96591754809947</v>
      </c>
      <c r="CD114" s="59">
        <f ca="1">AVERAGE(OFFSET($CC$3,0,0,'Données projet'!$E$12+1,1))-AVERAGE(OFFSET($H$3,0,0,'Données projet'!$E$12+1,1))</f>
        <v>292.22737648725354</v>
      </c>
      <c r="CE114" s="59">
        <f t="shared" si="94"/>
        <v>182.84038581199871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34.291145561782059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34.291145561782059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-1.0197709343628959E-13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261.10917418234862</v>
      </c>
      <c r="T115" s="59">
        <f t="shared" si="88"/>
        <v>327.65691162938418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218.16699999999966</v>
      </c>
      <c r="AK115" s="13">
        <f t="shared" si="89"/>
        <v>53.716298439743952</v>
      </c>
      <c r="AL115" s="20">
        <f t="shared" si="58"/>
        <v>473.53007811588674</v>
      </c>
      <c r="AM115" s="59">
        <f t="shared" si="59"/>
        <v>766.86341144922005</v>
      </c>
      <c r="AN115" s="59">
        <f ca="1">AVERAGE(OFFSET($AM$3,0,0,'Données projet'!$E$10+1,1))-AVERAGE(OFFSET($H$3,0,0,'Données projet'!$E$10+1,1))</f>
        <v>213.54857791046686</v>
      </c>
      <c r="AO115" s="59">
        <f t="shared" si="90"/>
        <v>138.46877538074244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26.710761541715687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26.710761541715687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240.73599999999965</v>
      </c>
      <c r="BF115" s="13">
        <f t="shared" si="91"/>
        <v>58.5978562367414</v>
      </c>
      <c r="BG115" s="20">
        <f t="shared" si="61"/>
        <v>521.33979961232399</v>
      </c>
      <c r="BH115" s="59">
        <f t="shared" si="62"/>
        <v>814.67313294565724</v>
      </c>
      <c r="BI115" s="59">
        <f ca="1">AVERAGE(OFFSET($BH$3,0,0,'Données projet'!$E$11+1,1))-AVERAGE(OFFSET($H$3,0,0,'Données projet'!$E$11+1,1))</f>
        <v>245.06609107649069</v>
      </c>
      <c r="BJ115" s="59">
        <f t="shared" si="92"/>
        <v>156.24531945456499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29.473943770169036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29.473943770169036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5.0961538461538449</v>
      </c>
      <c r="BY115" s="12">
        <f>IF('Données projet'!$A$114&gt;35,BY114+BX115-CG114,IF(A115&lt;'Données projet'!$A$114,$BV$205^A115,IF(A115='Données projet'!$A$114,'Données projet'!$B$114,BY114+BX115-CG114)))</f>
        <v>241.12179487179452</v>
      </c>
      <c r="BZ115" s="13">
        <f>BY115*VLOOKUP('Données projet'!$B$12,Paramètres!$A$1:$I$89,3,0)*VLOOKUP('Données projet'!$B$12,Paramètres!$A$1:$I$89,5,0)</f>
        <v>274.58949999999965</v>
      </c>
      <c r="CA115" s="13">
        <f t="shared" si="93"/>
        <v>65.822319481717798</v>
      </c>
      <c r="CB115" s="20">
        <f t="shared" si="64"/>
        <v>592.88391893065784</v>
      </c>
      <c r="CC115" s="59">
        <f t="shared" si="65"/>
        <v>886.21725226399121</v>
      </c>
      <c r="CD115" s="59">
        <f ca="1">AVERAGE(OFFSET($CC$3,0,0,'Données projet'!$E$12+1,1))-AVERAGE(OFFSET($H$3,0,0,'Données projet'!$E$12+1,1))</f>
        <v>292.22737648725354</v>
      </c>
      <c r="CE115" s="59">
        <f t="shared" si="94"/>
        <v>182.84038581199871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33.618717112849069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33.618717112849069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-1.0197709343628959E-13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261.10917418234862</v>
      </c>
      <c r="T116" s="59">
        <f t="shared" si="88"/>
        <v>327.65691162938418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222.77799999999965</v>
      </c>
      <c r="AK116" s="13">
        <f t="shared" si="89"/>
        <v>54.718228640620396</v>
      </c>
      <c r="AL116" s="20">
        <f t="shared" si="58"/>
        <v>483.30593154907984</v>
      </c>
      <c r="AM116" s="59">
        <f t="shared" si="59"/>
        <v>776.63926488241316</v>
      </c>
      <c r="AN116" s="59">
        <f ca="1">AVERAGE(OFFSET($AM$3,0,0,'Données projet'!$E$10+1,1))-AVERAGE(OFFSET($H$3,0,0,'Données projet'!$E$10+1,1))</f>
        <v>213.54857791046686</v>
      </c>
      <c r="AO116" s="59">
        <f t="shared" si="90"/>
        <v>138.46877538074244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35.701535629580405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35.701535629580405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245.82399999999967</v>
      </c>
      <c r="BF116" s="13">
        <f t="shared" si="91"/>
        <v>59.690838507961494</v>
      </c>
      <c r="BG116" s="20">
        <f t="shared" si="61"/>
        <v>532.10501040136569</v>
      </c>
      <c r="BH116" s="59">
        <f t="shared" si="62"/>
        <v>825.43834373469895</v>
      </c>
      <c r="BI116" s="59">
        <f ca="1">AVERAGE(OFFSET($BH$3,0,0,'Données projet'!$E$11+1,1))-AVERAGE(OFFSET($H$3,0,0,'Données projet'!$E$11+1,1))</f>
        <v>245.06609107649069</v>
      </c>
      <c r="BJ116" s="59">
        <f t="shared" si="92"/>
        <v>156.24531945456499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39.394797936088722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39.394797936088722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246.21794871794873</v>
      </c>
      <c r="BW116" s="12">
        <f>VLOOKUP(A116,'Données projet'!$A$113:$I$133,9,0)</f>
        <v>5.0961538461538449</v>
      </c>
      <c r="BX116" s="12">
        <f t="array" ref="BX116">INDEX(BW:BW,MIN(IF(ISNUMBER(BW116:BW312),ROW(BW116:BW312),"")))</f>
        <v>5.0961538461538449</v>
      </c>
      <c r="BY116" s="12">
        <f>IF('Données projet'!$A$114&gt;35,BY115+BX116-CG115,IF(A116&lt;'Données projet'!$A$114,$BV$205^A116,IF(A116='Données projet'!$A$114,'Données projet'!$B$114,BY115+BX116-CG115)))</f>
        <v>246.21794871794836</v>
      </c>
      <c r="BZ116" s="13">
        <f>BY116*VLOOKUP('Données projet'!$B$12,Paramètres!$A$1:$I$89,3,0)*VLOOKUP('Données projet'!$B$12,Paramètres!$A$1:$I$89,5,0)</f>
        <v>280.39299999999957</v>
      </c>
      <c r="CA116" s="13">
        <f t="shared" si="93"/>
        <v>67.050054297705714</v>
      </c>
      <c r="CB116" s="20">
        <f t="shared" si="64"/>
        <v>605.12998623517012</v>
      </c>
      <c r="CC116" s="59">
        <f t="shared" si="65"/>
        <v>898.46331956850349</v>
      </c>
      <c r="CD116" s="59">
        <f ca="1">AVERAGE(OFFSET($CC$3,0,0,'Données projet'!$E$12+1,1))-AVERAGE(OFFSET($H$3,0,0,'Données projet'!$E$12+1,1))</f>
        <v>292.22737648725354</v>
      </c>
      <c r="CE116" s="59">
        <f t="shared" si="94"/>
        <v>182.84038581199871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31.602564102564099</v>
      </c>
      <c r="CH116" s="16">
        <f>IF(ISNA(VLOOKUP(A116,'Données projet'!$A$113:$I$133,5,0)),0%,VLOOKUP(A116,'Données projet'!$A$113:$I$133,5,0)*VLOOKUP('Données projet'!$B$12,Paramètres!$A$1:$I$89,7,0))</f>
        <v>0.30099999999999999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44.934691395851203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44.934691395851203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-1.0197709343628959E-13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261.10917418234862</v>
      </c>
      <c r="T117" s="59">
        <f t="shared" si="88"/>
        <v>327.65691162938418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198.98543333333302</v>
      </c>
      <c r="AK117" s="13">
        <f t="shared" si="89"/>
        <v>49.521130725595967</v>
      </c>
      <c r="AL117" s="20">
        <f t="shared" si="58"/>
        <v>432.8155990693013</v>
      </c>
      <c r="AM117" s="59">
        <f t="shared" si="59"/>
        <v>726.14893240263461</v>
      </c>
      <c r="AN117" s="59">
        <f ca="1">AVERAGE(OFFSET($AM$3,0,0,'Données projet'!$E$10+1,1))-AVERAGE(OFFSET($H$3,0,0,'Données projet'!$E$10+1,1))</f>
        <v>213.54857791046686</v>
      </c>
      <c r="AO117" s="59">
        <f t="shared" si="90"/>
        <v>138.46877538074244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35.001450291670885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35.001450291670885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219.57013333333299</v>
      </c>
      <c r="BF117" s="13">
        <f t="shared" si="91"/>
        <v>54.021445692027136</v>
      </c>
      <c r="BG117" s="20">
        <f t="shared" si="61"/>
        <v>476.50533346916887</v>
      </c>
      <c r="BH117" s="59">
        <f t="shared" si="62"/>
        <v>769.83866680250219</v>
      </c>
      <c r="BI117" s="59">
        <f ca="1">AVERAGE(OFFSET($BH$3,0,0,'Données projet'!$E$11+1,1))-AVERAGE(OFFSET($H$3,0,0,'Données projet'!$E$11+1,1))</f>
        <v>245.06609107649069</v>
      </c>
      <c r="BJ117" s="59">
        <f t="shared" si="92"/>
        <v>156.24531945456499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38.622289977016152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38.622289977016152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5.3066239316239274</v>
      </c>
      <c r="BY117" s="12">
        <f>IF('Données projet'!$A$114&gt;35,BY116+BX117-CG116,IF(A117&lt;'Données projet'!$A$114,$BV$205^A117,IF(A117='Données projet'!$A$114,'Données projet'!$B$114,BY116+BX117-CG116)))</f>
        <v>219.9220085470082</v>
      </c>
      <c r="BZ117" s="13">
        <f>BY117*VLOOKUP('Données projet'!$B$12,Paramètres!$A$1:$I$89,3,0)*VLOOKUP('Données projet'!$B$12,Paramètres!$A$1:$I$89,5,0)</f>
        <v>250.44718333333293</v>
      </c>
      <c r="CA117" s="13">
        <f t="shared" si="93"/>
        <v>60.681688470632949</v>
      </c>
      <c r="CB117" s="20">
        <f t="shared" si="64"/>
        <v>541.88278505857386</v>
      </c>
      <c r="CC117" s="59">
        <f t="shared" si="65"/>
        <v>835.21611839190723</v>
      </c>
      <c r="CD117" s="59">
        <f ca="1">AVERAGE(OFFSET($CC$3,0,0,'Données projet'!$E$12+1,1))-AVERAGE(OFFSET($H$3,0,0,'Données projet'!$E$12+1,1))</f>
        <v>292.22737648725354</v>
      </c>
      <c r="CE117" s="59">
        <f t="shared" si="94"/>
        <v>182.84038581199871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44.053549505034049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44.053549505034049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-1.0197709343628959E-13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261.10917418234862</v>
      </c>
      <c r="T118" s="59">
        <f t="shared" si="88"/>
        <v>327.65691162938418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203.78686666666636</v>
      </c>
      <c r="AK118" s="13">
        <f t="shared" si="89"/>
        <v>50.57549569083951</v>
      </c>
      <c r="AL118" s="20">
        <f t="shared" si="58"/>
        <v>443.01444777265607</v>
      </c>
      <c r="AM118" s="59">
        <f t="shared" si="59"/>
        <v>736.34778110598938</v>
      </c>
      <c r="AN118" s="59">
        <f ca="1">AVERAGE(OFFSET($AM$3,0,0,'Données projet'!$E$10+1,1))-AVERAGE(OFFSET($H$3,0,0,'Données projet'!$E$10+1,1))</f>
        <v>213.54857791046686</v>
      </c>
      <c r="AO118" s="59">
        <f t="shared" si="90"/>
        <v>138.46877538074244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34.315093200227878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34.315093200227878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224.86826666666636</v>
      </c>
      <c r="BF118" s="13">
        <f t="shared" si="91"/>
        <v>55.17162782387495</v>
      </c>
      <c r="BG118" s="20">
        <f t="shared" si="61"/>
        <v>487.73614957102609</v>
      </c>
      <c r="BH118" s="59">
        <f t="shared" si="62"/>
        <v>781.06948290435935</v>
      </c>
      <c r="BI118" s="59">
        <f ca="1">AVERAGE(OFFSET($BH$3,0,0,'Données projet'!$E$11+1,1))-AVERAGE(OFFSET($H$3,0,0,'Données projet'!$E$11+1,1))</f>
        <v>245.06609107649069</v>
      </c>
      <c r="BJ118" s="59">
        <f t="shared" si="92"/>
        <v>156.24531945456499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37.864930427837663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37.864930427837663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5.3066239316239274</v>
      </c>
      <c r="BY118" s="12">
        <f>IF('Données projet'!$A$114&gt;35,BY117+BX118-CG117,IF(A118&lt;'Données projet'!$A$114,$BV$205^A118,IF(A118='Données projet'!$A$114,'Données projet'!$B$114,BY117+BX118-CG117)))</f>
        <v>225.22863247863214</v>
      </c>
      <c r="BZ118" s="13">
        <f>BY118*VLOOKUP('Données projet'!$B$12,Paramètres!$A$1:$I$89,3,0)*VLOOKUP('Données projet'!$B$12,Paramètres!$A$1:$I$89,5,0)</f>
        <v>256.49036666666626</v>
      </c>
      <c r="CA118" s="13">
        <f t="shared" si="93"/>
        <v>61.97367525320027</v>
      </c>
      <c r="CB118" s="20">
        <f t="shared" si="64"/>
        <v>554.65820634376746</v>
      </c>
      <c r="CC118" s="59">
        <f t="shared" si="65"/>
        <v>847.99153967710072</v>
      </c>
      <c r="CD118" s="59">
        <f ca="1">AVERAGE(OFFSET($CC$3,0,0,'Données projet'!$E$12+1,1))-AVERAGE(OFFSET($H$3,0,0,'Données projet'!$E$12+1,1))</f>
        <v>292.22737648725354</v>
      </c>
      <c r="CE118" s="59">
        <f t="shared" si="94"/>
        <v>182.84038581199871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43.189686269252334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43.189686269252334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-1.0197709343628959E-13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261.10917418234862</v>
      </c>
      <c r="T119" s="59">
        <f t="shared" si="88"/>
        <v>327.65691162938418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208.58829999999969</v>
      </c>
      <c r="AK119" s="13">
        <f t="shared" si="89"/>
        <v>51.626972732243416</v>
      </c>
      <c r="AL119" s="20">
        <f t="shared" si="58"/>
        <v>453.20826667532333</v>
      </c>
      <c r="AM119" s="59">
        <f t="shared" si="59"/>
        <v>746.54160000865659</v>
      </c>
      <c r="AN119" s="59">
        <f ca="1">AVERAGE(OFFSET($AM$3,0,0,'Données projet'!$E$10+1,1))-AVERAGE(OFFSET($H$3,0,0,'Données projet'!$E$10+1,1))</f>
        <v>213.54857791046686</v>
      </c>
      <c r="AO119" s="59">
        <f t="shared" si="90"/>
        <v>138.46877538074244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33.642195152711579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33.642195152711579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230.16639999999967</v>
      </c>
      <c r="BF119" s="13">
        <f t="shared" si="91"/>
        <v>56.318659587009854</v>
      </c>
      <c r="BG119" s="20">
        <f t="shared" si="61"/>
        <v>498.96147878070821</v>
      </c>
      <c r="BH119" s="59">
        <f t="shared" si="62"/>
        <v>792.29481211404152</v>
      </c>
      <c r="BI119" s="59">
        <f ca="1">AVERAGE(OFFSET($BH$3,0,0,'Données projet'!$E$11+1,1))-AVERAGE(OFFSET($H$3,0,0,'Données projet'!$E$11+1,1))</f>
        <v>245.06609107649069</v>
      </c>
      <c r="BJ119" s="59">
        <f t="shared" si="92"/>
        <v>156.24531945456499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37.122422237474851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37.122422237474851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5.3066239316239274</v>
      </c>
      <c r="BY119" s="12">
        <f>IF('Données projet'!$A$114&gt;35,BY118+BX119-CG118,IF(A119&lt;'Données projet'!$A$114,$BV$205^A119,IF(A119='Données projet'!$A$114,'Données projet'!$B$114,BY118+BX119-CG118)))</f>
        <v>230.53525641025607</v>
      </c>
      <c r="BZ119" s="13">
        <f>BY119*VLOOKUP('Données projet'!$B$12,Paramètres!$A$1:$I$89,3,0)*VLOOKUP('Données projet'!$B$12,Paramètres!$A$1:$I$89,5,0)</f>
        <v>262.53354999999965</v>
      </c>
      <c r="CA119" s="13">
        <f t="shared" si="93"/>
        <v>63.262123261668613</v>
      </c>
      <c r="CB119" s="20">
        <f t="shared" si="64"/>
        <v>567.42746426407223</v>
      </c>
      <c r="CC119" s="59">
        <f t="shared" si="65"/>
        <v>860.7607975974056</v>
      </c>
      <c r="CD119" s="59">
        <f ca="1">AVERAGE(OFFSET($CC$3,0,0,'Données projet'!$E$12+1,1))-AVERAGE(OFFSET($H$3,0,0,'Données projet'!$E$12+1,1))</f>
        <v>292.22737648725354</v>
      </c>
      <c r="CE119" s="59">
        <f t="shared" si="94"/>
        <v>182.84038581199871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42.342762864619758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42.342762864619758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-1.0197709343628959E-13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261.10917418234862</v>
      </c>
      <c r="T120" s="59">
        <f t="shared" si="88"/>
        <v>327.65691162938418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213.389733333333</v>
      </c>
      <c r="AK120" s="13">
        <f t="shared" si="89"/>
        <v>52.675635977819994</v>
      </c>
      <c r="AL120" s="20">
        <f t="shared" si="58"/>
        <v>463.39718488359148</v>
      </c>
      <c r="AM120" s="59">
        <f t="shared" si="59"/>
        <v>756.73051821692479</v>
      </c>
      <c r="AN120" s="59">
        <f ca="1">AVERAGE(OFFSET($AM$3,0,0,'Données projet'!$E$10+1,1))-AVERAGE(OFFSET($H$3,0,0,'Données projet'!$E$10+1,1))</f>
        <v>213.54857791046686</v>
      </c>
      <c r="AO120" s="59">
        <f t="shared" si="90"/>
        <v>138.46877538074244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32.982492225479795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32.982492225479795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235.46453333333298</v>
      </c>
      <c r="BF120" s="13">
        <f t="shared" si="91"/>
        <v>57.462621845950345</v>
      </c>
      <c r="BG120" s="20">
        <f t="shared" si="61"/>
        <v>510.1814619372517</v>
      </c>
      <c r="BH120" s="59">
        <f t="shared" si="62"/>
        <v>803.51479527058495</v>
      </c>
      <c r="BI120" s="59">
        <f ca="1">AVERAGE(OFFSET($BH$3,0,0,'Données projet'!$E$11+1,1))-AVERAGE(OFFSET($H$3,0,0,'Données projet'!$E$11+1,1))</f>
        <v>245.06609107649069</v>
      </c>
      <c r="BJ120" s="59">
        <f t="shared" si="92"/>
        <v>156.24531945456499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36.394474179839776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36.394474179839776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5.3066239316239274</v>
      </c>
      <c r="BY120" s="12">
        <f>IF('Données projet'!$A$114&gt;35,BY119+BX120-CG119,IF(A120&lt;'Données projet'!$A$114,$BV$205^A120,IF(A120='Données projet'!$A$114,'Données projet'!$B$114,BY119+BX120-CG119)))</f>
        <v>235.84188034188</v>
      </c>
      <c r="BZ120" s="13">
        <f>BY120*VLOOKUP('Données projet'!$B$12,Paramètres!$A$1:$I$89,3,0)*VLOOKUP('Données projet'!$B$12,Paramètres!$A$1:$I$89,5,0)</f>
        <v>268.57673333333292</v>
      </c>
      <c r="CA120" s="13">
        <f t="shared" si="93"/>
        <v>64.547123330251253</v>
      </c>
      <c r="CB120" s="20">
        <f t="shared" si="64"/>
        <v>580.1907170224091</v>
      </c>
      <c r="CC120" s="59">
        <f t="shared" si="65"/>
        <v>873.52405035574247</v>
      </c>
      <c r="CD120" s="59">
        <f ca="1">AVERAGE(OFFSET($CC$3,0,0,'Données projet'!$E$12+1,1))-AVERAGE(OFFSET($H$3,0,0,'Données projet'!$E$12+1,1))</f>
        <v>292.22737648725354</v>
      </c>
      <c r="CE120" s="59">
        <f t="shared" si="94"/>
        <v>182.84038581199871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41.51244711137975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41.51244711137975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-1.0197709343628959E-13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261.10917418234862</v>
      </c>
      <c r="T121" s="59">
        <f t="shared" si="88"/>
        <v>327.65691162938418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218.19116666666633</v>
      </c>
      <c r="AK121" s="13">
        <f t="shared" si="89"/>
        <v>53.721556029282723</v>
      </c>
      <c r="AL121" s="20">
        <f t="shared" si="58"/>
        <v>473.58132536211127</v>
      </c>
      <c r="AM121" s="59">
        <f t="shared" si="59"/>
        <v>766.91465869544459</v>
      </c>
      <c r="AN121" s="59">
        <f ca="1">AVERAGE(OFFSET($AM$3,0,0,'Données projet'!$E$10+1,1))-AVERAGE(OFFSET($H$3,0,0,'Données projet'!$E$10+1,1))</f>
        <v>213.54857791046686</v>
      </c>
      <c r="AO121" s="59">
        <f t="shared" si="90"/>
        <v>138.46877538074244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32.33572567027197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32.33572567027197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240.76266666666635</v>
      </c>
      <c r="BF121" s="13">
        <f t="shared" si="91"/>
        <v>58.603591618457919</v>
      </c>
      <c r="BG121" s="20">
        <f t="shared" si="61"/>
        <v>521.39623317992471</v>
      </c>
      <c r="BH121" s="59">
        <f t="shared" si="62"/>
        <v>814.72956651325808</v>
      </c>
      <c r="BI121" s="59">
        <f ca="1">AVERAGE(OFFSET($BH$3,0,0,'Données projet'!$E$11+1,1))-AVERAGE(OFFSET($H$3,0,0,'Données projet'!$E$11+1,1))</f>
        <v>245.06609107649069</v>
      </c>
      <c r="BJ121" s="59">
        <f t="shared" si="92"/>
        <v>156.24531945456499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35.680800739610454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35.680800739610454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5.3066239316239274</v>
      </c>
      <c r="BY121" s="12">
        <f>IF('Données projet'!$A$114&gt;35,BY120+BX121-CG120,IF(A121&lt;'Données projet'!$A$114,$BV$205^A121,IF(A121='Données projet'!$A$114,'Données projet'!$B$114,BY120+BX121-CG120)))</f>
        <v>241.14850427350393</v>
      </c>
      <c r="BZ121" s="13">
        <f>BY121*VLOOKUP('Données projet'!$B$12,Paramètres!$A$1:$I$89,3,0)*VLOOKUP('Données projet'!$B$12,Paramètres!$A$1:$I$89,5,0)</f>
        <v>274.61991666666631</v>
      </c>
      <c r="CA121" s="13">
        <f t="shared" si="93"/>
        <v>65.828761972142118</v>
      </c>
      <c r="CB121" s="20">
        <f t="shared" si="64"/>
        <v>592.94811529592459</v>
      </c>
      <c r="CC121" s="59">
        <f t="shared" si="65"/>
        <v>886.28144862925797</v>
      </c>
      <c r="CD121" s="59">
        <f ca="1">AVERAGE(OFFSET($CC$3,0,0,'Données projet'!$E$12+1,1))-AVERAGE(OFFSET($H$3,0,0,'Données projet'!$E$12+1,1))</f>
        <v>292.22737648725354</v>
      </c>
      <c r="CE121" s="59">
        <f t="shared" si="94"/>
        <v>182.84038581199871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40.698413343618178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40.698413343618178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-1.0197709343628959E-13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261.10917418234862</v>
      </c>
      <c r="T122" s="59">
        <f t="shared" si="88"/>
        <v>327.65691162938418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222.99259999999967</v>
      </c>
      <c r="AK122" s="13">
        <f t="shared" si="89"/>
        <v>54.764800203643112</v>
      </c>
      <c r="AL122" s="20">
        <f t="shared" si="58"/>
        <v>483.76080535467781</v>
      </c>
      <c r="AM122" s="59">
        <f t="shared" si="59"/>
        <v>777.09413868801107</v>
      </c>
      <c r="AN122" s="59">
        <f ca="1">AVERAGE(OFFSET($AM$3,0,0,'Données projet'!$E$10+1,1))-AVERAGE(OFFSET($H$3,0,0,'Données projet'!$E$10+1,1))</f>
        <v>213.54857791046686</v>
      </c>
      <c r="AO122" s="59">
        <f t="shared" si="90"/>
        <v>138.46877538074244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31.701641812723125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31.701641812723125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246.06079999999966</v>
      </c>
      <c r="BF122" s="13">
        <f t="shared" si="91"/>
        <v>59.741642339089012</v>
      </c>
      <c r="BG122" s="20">
        <f t="shared" si="61"/>
        <v>532.60592040724612</v>
      </c>
      <c r="BH122" s="59">
        <f t="shared" si="62"/>
        <v>825.93925374057949</v>
      </c>
      <c r="BI122" s="59">
        <f ca="1">AVERAGE(OFFSET($BH$3,0,0,'Données projet'!$E$11+1,1))-AVERAGE(OFFSET($H$3,0,0,'Données projet'!$E$11+1,1))</f>
        <v>245.06609107649069</v>
      </c>
      <c r="BJ122" s="59">
        <f t="shared" si="92"/>
        <v>156.24531945456499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34.981122000246216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34.981122000246216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5.3066239316239274</v>
      </c>
      <c r="BY122" s="12">
        <f>IF('Données projet'!$A$114&gt;35,BY121+BX122-CG121,IF(A122&lt;'Données projet'!$A$114,$BV$205^A122,IF(A122='Données projet'!$A$114,'Données projet'!$B$114,BY121+BX122-CG121)))</f>
        <v>246.45512820512786</v>
      </c>
      <c r="BZ122" s="13">
        <f>BY122*VLOOKUP('Données projet'!$B$12,Paramètres!$A$1:$I$89,3,0)*VLOOKUP('Données projet'!$B$12,Paramètres!$A$1:$I$89,5,0)</f>
        <v>280.66309999999959</v>
      </c>
      <c r="CA122" s="13">
        <f t="shared" si="93"/>
        <v>67.107121675560919</v>
      </c>
      <c r="CB122" s="20">
        <f t="shared" si="64"/>
        <v>605.69980275160117</v>
      </c>
      <c r="CC122" s="59">
        <f t="shared" si="65"/>
        <v>899.03313608493454</v>
      </c>
      <c r="CD122" s="59">
        <f ca="1">AVERAGE(OFFSET($CC$3,0,0,'Données projet'!$E$12+1,1))-AVERAGE(OFFSET($H$3,0,0,'Données projet'!$E$12+1,1))</f>
        <v>292.22737648725354</v>
      </c>
      <c r="CE122" s="59">
        <f t="shared" si="94"/>
        <v>182.84038581199871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39.90034228153084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39.90034228153084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-1.0197709343628959E-13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261.10917418234862</v>
      </c>
      <c r="T123" s="59">
        <f t="shared" si="88"/>
        <v>327.65691162938418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227.794033333333</v>
      </c>
      <c r="AK123" s="13">
        <f t="shared" si="89"/>
        <v>55.805432753411694</v>
      </c>
      <c r="AL123" s="20">
        <f t="shared" si="58"/>
        <v>493.93573676774707</v>
      </c>
      <c r="AM123" s="59">
        <f t="shared" si="59"/>
        <v>787.26907010108039</v>
      </c>
      <c r="AN123" s="59">
        <f ca="1">AVERAGE(OFFSET($AM$3,0,0,'Données projet'!$E$10+1,1))-AVERAGE(OFFSET($H$3,0,0,'Données projet'!$E$10+1,1))</f>
        <v>213.54857791046686</v>
      </c>
      <c r="AO123" s="59">
        <f t="shared" si="90"/>
        <v>138.46877538074244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31.07999195286785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31.07999195286785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251.358933333333</v>
      </c>
      <c r="BF123" s="13">
        <f t="shared" si="91"/>
        <v>60.876844099407862</v>
      </c>
      <c r="BG123" s="20">
        <f t="shared" si="61"/>
        <v>543.81064569535704</v>
      </c>
      <c r="BH123" s="59">
        <f t="shared" si="62"/>
        <v>837.14397902869041</v>
      </c>
      <c r="BI123" s="59">
        <f ca="1">AVERAGE(OFFSET($BH$3,0,0,'Données projet'!$E$11+1,1))-AVERAGE(OFFSET($H$3,0,0,'Données projet'!$E$11+1,1))</f>
        <v>245.06609107649069</v>
      </c>
      <c r="BJ123" s="59">
        <f t="shared" si="92"/>
        <v>156.24531945456499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34.295163534199013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34.295163534199013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5.3066239316239274</v>
      </c>
      <c r="BY123" s="12">
        <f>IF('Données projet'!$A$114&gt;35,BY122+BX123-CG122,IF(A123&lt;'Données projet'!$A$114,$BV$205^A123,IF(A123='Données projet'!$A$114,'Données projet'!$B$114,BY122+BX123-CG122)))</f>
        <v>251.7617521367518</v>
      </c>
      <c r="BZ123" s="13">
        <f>BY123*VLOOKUP('Données projet'!$B$12,Paramètres!$A$1:$I$89,3,0)*VLOOKUP('Données projet'!$B$12,Paramètres!$A$1:$I$89,5,0)</f>
        <v>286.70628333333298</v>
      </c>
      <c r="CA123" s="13">
        <f t="shared" si="93"/>
        <v>68.382281173581404</v>
      </c>
      <c r="CB123" s="20">
        <f t="shared" si="64"/>
        <v>618.44591651620919</v>
      </c>
      <c r="CC123" s="59">
        <f t="shared" si="65"/>
        <v>911.77924984954257</v>
      </c>
      <c r="CD123" s="59">
        <f ca="1">AVERAGE(OFFSET($CC$3,0,0,'Données projet'!$E$12+1,1))-AVERAGE(OFFSET($H$3,0,0,'Données projet'!$E$12+1,1))</f>
        <v>292.22737648725354</v>
      </c>
      <c r="CE123" s="59">
        <f t="shared" si="94"/>
        <v>182.84038581199871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39.117920906195749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39.117920906195749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-1.0197709343628959E-13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261.10917418234862</v>
      </c>
      <c r="T124" s="59">
        <f t="shared" si="88"/>
        <v>327.65691162938418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232.59546666666634</v>
      </c>
      <c r="AK124" s="13">
        <f t="shared" si="89"/>
        <v>56.843515067710278</v>
      </c>
      <c r="AL124" s="20">
        <f t="shared" si="58"/>
        <v>504.10622652070589</v>
      </c>
      <c r="AM124" s="59">
        <f t="shared" si="59"/>
        <v>797.4395598540392</v>
      </c>
      <c r="AN124" s="59">
        <f ca="1">AVERAGE(OFFSET($AM$3,0,0,'Données projet'!$E$10+1,1))-AVERAGE(OFFSET($H$3,0,0,'Données projet'!$E$10+1,1))</f>
        <v>213.54857791046686</v>
      </c>
      <c r="AO124" s="59">
        <f t="shared" si="90"/>
        <v>138.46877538074244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30.470532267595363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30.470532267595363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256.65706666666631</v>
      </c>
      <c r="BF124" s="13">
        <f t="shared" si="91"/>
        <v>62.009263867374706</v>
      </c>
      <c r="BG124" s="20">
        <f t="shared" si="61"/>
        <v>555.01052568012142</v>
      </c>
      <c r="BH124" s="59">
        <f t="shared" si="62"/>
        <v>848.34385901345468</v>
      </c>
      <c r="BI124" s="59">
        <f ca="1">AVERAGE(OFFSET($BH$3,0,0,'Données projet'!$E$11+1,1))-AVERAGE(OFFSET($H$3,0,0,'Données projet'!$E$11+1,1))</f>
        <v>245.06609107649069</v>
      </c>
      <c r="BJ124" s="59">
        <f t="shared" si="92"/>
        <v>156.24531945456499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33.622656295277643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33.622656295277643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5.3066239316239274</v>
      </c>
      <c r="BY124" s="12">
        <f>IF('Données projet'!$A$114&gt;35,BY123+BX124-CG123,IF(A124&lt;'Données projet'!$A$114,$BV$205^A124,IF(A124='Données projet'!$A$114,'Données projet'!$B$114,BY123+BX124-CG123)))</f>
        <v>257.0683760683757</v>
      </c>
      <c r="BZ124" s="13">
        <f>BY124*VLOOKUP('Données projet'!$B$12,Paramètres!$A$1:$I$89,3,0)*VLOOKUP('Données projet'!$B$12,Paramètres!$A$1:$I$89,5,0)</f>
        <v>292.74946666666625</v>
      </c>
      <c r="CA124" s="13">
        <f t="shared" si="93"/>
        <v>69.654315690567529</v>
      </c>
      <c r="CB124" s="20">
        <f t="shared" si="64"/>
        <v>631.18658760551557</v>
      </c>
      <c r="CC124" s="59">
        <f t="shared" si="65"/>
        <v>924.51992093884883</v>
      </c>
      <c r="CD124" s="59">
        <f ca="1">AVERAGE(OFFSET($CC$3,0,0,'Données projet'!$E$12+1,1))-AVERAGE(OFFSET($H$3,0,0,'Données projet'!$E$12+1,1))</f>
        <v>292.22737648725354</v>
      </c>
      <c r="CE124" s="59">
        <f t="shared" si="94"/>
        <v>182.84038581199871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38.350842336801065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38.350842336801065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-1.0197709343628959E-13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261.10917418234862</v>
      </c>
      <c r="T125" s="59">
        <f t="shared" si="88"/>
        <v>327.65691162938418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237.39689999999962</v>
      </c>
      <c r="AK125" s="13">
        <f t="shared" si="89"/>
        <v>57.87910585630879</v>
      </c>
      <c r="AL125" s="20">
        <f t="shared" si="58"/>
        <v>514.27237686640376</v>
      </c>
      <c r="AM125" s="59">
        <f t="shared" si="59"/>
        <v>807.60571019973713</v>
      </c>
      <c r="AN125" s="59">
        <f ca="1">AVERAGE(OFFSET($AM$3,0,0,'Données projet'!$E$10+1,1))-AVERAGE(OFFSET($H$3,0,0,'Données projet'!$E$10+1,1))</f>
        <v>213.54857791046686</v>
      </c>
      <c r="AO125" s="59">
        <f t="shared" si="90"/>
        <v>138.46877538074244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29.873023715017368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29.873023715017368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261.95519999999965</v>
      </c>
      <c r="BF125" s="13">
        <f t="shared" si="91"/>
        <v>63.138965688107206</v>
      </c>
      <c r="BG125" s="20">
        <f t="shared" si="61"/>
        <v>566.20567190678605</v>
      </c>
      <c r="BH125" s="59">
        <f t="shared" si="62"/>
        <v>859.53900524011942</v>
      </c>
      <c r="BI125" s="59">
        <f ca="1">AVERAGE(OFFSET($BH$3,0,0,'Données projet'!$E$11+1,1))-AVERAGE(OFFSET($H$3,0,0,'Données projet'!$E$11+1,1))</f>
        <v>245.06609107649069</v>
      </c>
      <c r="BJ125" s="59">
        <f t="shared" si="92"/>
        <v>156.24531945456499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32.963336513122613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32.963336513122613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5.3066239316239274</v>
      </c>
      <c r="BY125" s="12">
        <f>IF('Données projet'!$A$114&gt;35,BY124+BX125-CG124,IF(A125&lt;'Données projet'!$A$114,$BV$205^A125,IF(A125='Données projet'!$A$114,'Données projet'!$B$114,BY124+BX125-CG124)))</f>
        <v>262.3749999999996</v>
      </c>
      <c r="BZ125" s="13">
        <f>BY125*VLOOKUP('Données projet'!$B$12,Paramètres!$A$1:$I$89,3,0)*VLOOKUP('Données projet'!$B$12,Paramètres!$A$1:$I$89,5,0)</f>
        <v>298.79264999999958</v>
      </c>
      <c r="CA125" s="13">
        <f t="shared" si="93"/>
        <v>70.923297167686982</v>
      </c>
      <c r="CB125" s="20">
        <f t="shared" si="64"/>
        <v>643.92194131705412</v>
      </c>
      <c r="CC125" s="59">
        <f t="shared" si="65"/>
        <v>937.25527465038749</v>
      </c>
      <c r="CD125" s="59">
        <f ca="1">AVERAGE(OFFSET($CC$3,0,0,'Données projet'!$E$12+1,1))-AVERAGE(OFFSET($H$3,0,0,'Données projet'!$E$12+1,1))</f>
        <v>292.22737648725354</v>
      </c>
      <c r="CE125" s="59">
        <f t="shared" si="94"/>
        <v>182.84038581199871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37.59880571028048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37.59880571028048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-1.0197709343628959E-13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261.10917418234862</v>
      </c>
      <c r="T126" s="59">
        <f t="shared" si="88"/>
        <v>327.65691162938418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242.19833333333295</v>
      </c>
      <c r="AK126" s="13">
        <f t="shared" si="89"/>
        <v>58.912261318352805</v>
      </c>
      <c r="AL126" s="20">
        <f t="shared" si="58"/>
        <v>524.43428568501929</v>
      </c>
      <c r="AM126" s="59">
        <f t="shared" si="59"/>
        <v>817.76761901835266</v>
      </c>
      <c r="AN126" s="59">
        <f ca="1">AVERAGE(OFFSET($AM$3,0,0,'Données projet'!$E$10+1,1))-AVERAGE(OFFSET($H$3,0,0,'Données projet'!$E$10+1,1))</f>
        <v>213.54857791046686</v>
      </c>
      <c r="AO126" s="59">
        <f t="shared" si="90"/>
        <v>138.46877538074244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29.287231940711195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29.287231940711195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267.25333333333288</v>
      </c>
      <c r="BF126" s="13">
        <f t="shared" si="91"/>
        <v>64.266010867941603</v>
      </c>
      <c r="BG126" s="20">
        <f t="shared" si="61"/>
        <v>577.39619115055291</v>
      </c>
      <c r="BH126" s="59">
        <f t="shared" si="62"/>
        <v>870.72952448388628</v>
      </c>
      <c r="BI126" s="59">
        <f ca="1">AVERAGE(OFFSET($BH$3,0,0,'Données projet'!$E$11+1,1))-AVERAGE(OFFSET($H$3,0,0,'Données projet'!$E$11+1,1))</f>
        <v>245.06609107649069</v>
      </c>
      <c r="BJ126" s="59">
        <f t="shared" si="92"/>
        <v>156.24531945456499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32.316945589750283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32.316945589750283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5.3066239316239274</v>
      </c>
      <c r="BY126" s="12">
        <f>IF('Données projet'!$A$114&gt;35,BY125+BX126-CG125,IF(A126&lt;'Données projet'!$A$114,$BV$205^A126,IF(A126='Données projet'!$A$114,'Données projet'!$B$114,BY125+BX126-CG125)))</f>
        <v>267.68162393162351</v>
      </c>
      <c r="BZ126" s="13">
        <f>BY126*VLOOKUP('Données projet'!$B$12,Paramètres!$A$1:$I$89,3,0)*VLOOKUP('Données projet'!$B$12,Paramètres!$A$1:$I$89,5,0)</f>
        <v>304.83583333333286</v>
      </c>
      <c r="CA126" s="13">
        <f t="shared" si="93"/>
        <v>72.189294469664645</v>
      </c>
      <c r="CB126" s="20">
        <f t="shared" si="64"/>
        <v>656.65209759022071</v>
      </c>
      <c r="CC126" s="59">
        <f t="shared" si="65"/>
        <v>949.98543092355408</v>
      </c>
      <c r="CD126" s="59">
        <f ca="1">AVERAGE(OFFSET($CC$3,0,0,'Données projet'!$E$12+1,1))-AVERAGE(OFFSET($H$3,0,0,'Données projet'!$E$12+1,1))</f>
        <v>292.22737648725354</v>
      </c>
      <c r="CE126" s="59">
        <f t="shared" si="94"/>
        <v>182.84038581199871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36.861516063308919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36.861516063308919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-1.0197709343628959E-13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261.10917418234862</v>
      </c>
      <c r="T127" s="59">
        <f t="shared" si="88"/>
        <v>327.65691162938418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246.99976666666623</v>
      </c>
      <c r="AK127" s="13">
        <f t="shared" si="89"/>
        <v>59.943035297333779</v>
      </c>
      <c r="AL127" s="20">
        <f t="shared" si="58"/>
        <v>534.59204675396666</v>
      </c>
      <c r="AM127" s="59">
        <f t="shared" si="59"/>
        <v>827.92538008730003</v>
      </c>
      <c r="AN127" s="59">
        <f ca="1">AVERAGE(OFFSET($AM$3,0,0,'Données projet'!$E$10+1,1))-AVERAGE(OFFSET($H$3,0,0,'Données projet'!$E$10+1,1))</f>
        <v>213.54857791046686</v>
      </c>
      <c r="AO127" s="59">
        <f t="shared" si="90"/>
        <v>138.46877538074244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28.712927185801462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28.712927185801462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272.55146666666622</v>
      </c>
      <c r="BF127" s="13">
        <f t="shared" si="91"/>
        <v>65.390458143486015</v>
      </c>
      <c r="BG127" s="20">
        <f t="shared" si="61"/>
        <v>588.58218571101509</v>
      </c>
      <c r="BH127" s="59">
        <f t="shared" si="62"/>
        <v>881.91551904434846</v>
      </c>
      <c r="BI127" s="59">
        <f ca="1">AVERAGE(OFFSET($BH$3,0,0,'Données projet'!$E$11+1,1))-AVERAGE(OFFSET($H$3,0,0,'Données projet'!$E$11+1,1))</f>
        <v>245.06609107649069</v>
      </c>
      <c r="BJ127" s="59">
        <f t="shared" si="92"/>
        <v>156.24531945456499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31.68322999812575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31.68322999812575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5.3066239316239274</v>
      </c>
      <c r="BY127" s="12">
        <f>IF('Données projet'!$A$114&gt;35,BY126+BX127-CG126,IF(A127&lt;'Données projet'!$A$114,$BV$205^A127,IF(A127='Données projet'!$A$114,'Données projet'!$B$114,BY126+BX127-CG126)))</f>
        <v>272.98824786324741</v>
      </c>
      <c r="BZ127" s="13">
        <f>BY127*VLOOKUP('Données projet'!$B$12,Paramètres!$A$1:$I$89,3,0)*VLOOKUP('Données projet'!$B$12,Paramètres!$A$1:$I$89,5,0)</f>
        <v>310.87901666666613</v>
      </c>
      <c r="CA127" s="13">
        <f t="shared" si="93"/>
        <v>73.452373574678404</v>
      </c>
      <c r="CB127" s="20">
        <f t="shared" si="64"/>
        <v>669.37717133700846</v>
      </c>
      <c r="CC127" s="59">
        <f t="shared" si="65"/>
        <v>962.71050467034183</v>
      </c>
      <c r="CD127" s="59">
        <f ca="1">AVERAGE(OFFSET($CC$3,0,0,'Données projet'!$E$12+1,1))-AVERAGE(OFFSET($H$3,0,0,'Données projet'!$E$12+1,1))</f>
        <v>292.22737648725354</v>
      </c>
      <c r="CE127" s="59">
        <f t="shared" si="94"/>
        <v>182.84038581199871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36.138684216612191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36.138684216612191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-1.0197709343628959E-13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261.10917418234862</v>
      </c>
      <c r="T128" s="59">
        <f t="shared" si="88"/>
        <v>327.65691162938418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251.80119999999957</v>
      </c>
      <c r="AK128" s="13">
        <f t="shared" si="89"/>
        <v>60.971479423668242</v>
      </c>
      <c r="AL128" s="20">
        <f t="shared" si="58"/>
        <v>544.74574999622132</v>
      </c>
      <c r="AM128" s="59">
        <f t="shared" si="59"/>
        <v>838.07908332955458</v>
      </c>
      <c r="AN128" s="59">
        <f ca="1">AVERAGE(OFFSET($AM$3,0,0,'Données projet'!$E$10+1,1))-AVERAGE(OFFSET($H$3,0,0,'Données projet'!$E$10+1,1))</f>
        <v>213.54857791046686</v>
      </c>
      <c r="AO128" s="59">
        <f t="shared" si="90"/>
        <v>138.46877538074244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0.30099999999999999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42.64944970371053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42.64944970371053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277.84959999999955</v>
      </c>
      <c r="BF128" s="13">
        <f t="shared" si="91"/>
        <v>66.512363837156869</v>
      </c>
      <c r="BG128" s="20">
        <f t="shared" si="61"/>
        <v>599.76375368304741</v>
      </c>
      <c r="BH128" s="59">
        <f t="shared" si="62"/>
        <v>893.09708701638078</v>
      </c>
      <c r="BI128" s="59">
        <f ca="1">AVERAGE(OFFSET($BH$3,0,0,'Données projet'!$E$11+1,1))-AVERAGE(OFFSET($H$3,0,0,'Données projet'!$E$11+1,1))</f>
        <v>245.06609107649069</v>
      </c>
      <c r="BJ128" s="59">
        <f t="shared" si="92"/>
        <v>156.24531945456499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0.30099999999999999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47.061461742025415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47.061461742025415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278.29487179487177</v>
      </c>
      <c r="BW128" s="12">
        <f>VLOOKUP(A128,'Données projet'!$A$113:$I$133,9,0)</f>
        <v>5.3066239316239274</v>
      </c>
      <c r="BX128" s="12">
        <f t="array" ref="BX128">INDEX(BW:BW,MIN(IF(ISNUMBER(BW128:BW324),ROW(BW128:BW324),"")))</f>
        <v>5.3066239316239274</v>
      </c>
      <c r="BY128" s="12">
        <f>IF('Données projet'!$A$114&gt;35,BY127+BX128-CG127,IF(A128&lt;'Données projet'!$A$114,$BV$205^A128,IF(A128='Données projet'!$A$114,'Données projet'!$B$114,BY127+BX128-CG127)))</f>
        <v>278.29487179487131</v>
      </c>
      <c r="BZ128" s="13">
        <f>BY128*VLOOKUP('Données projet'!$B$12,Paramètres!$A$1:$I$89,3,0)*VLOOKUP('Données projet'!$B$12,Paramètres!$A$1:$I$89,5,0)</f>
        <v>316.92219999999946</v>
      </c>
      <c r="CA128" s="13">
        <f t="shared" si="93"/>
        <v>74.712597749071691</v>
      </c>
      <c r="CB128" s="20">
        <f t="shared" si="64"/>
        <v>682.09727274629893</v>
      </c>
      <c r="CC128" s="59">
        <f t="shared" si="65"/>
        <v>975.4306060796323</v>
      </c>
      <c r="CD128" s="59">
        <f ca="1">AVERAGE(OFFSET($CC$3,0,0,'Données projet'!$E$12+1,1))-AVERAGE(OFFSET($H$3,0,0,'Données projet'!$E$12+1,1))</f>
        <v>292.22737648725354</v>
      </c>
      <c r="CE128" s="59">
        <f t="shared" si="94"/>
        <v>182.84038581199871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48.160256410256409</v>
      </c>
      <c r="CH128" s="16">
        <f>IF(ISNA(VLOOKUP(A128,'Données projet'!$A$113:$I$133,5,0)),0%,VLOOKUP(A128,'Données projet'!$A$113:$I$133,5,0)*VLOOKUP('Données projet'!$B$12,Paramètres!$A$1:$I$89,7,0))</f>
        <v>0.30099999999999999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53.679479799497742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53.679479799497742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-1.0197709343628959E-13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261.10917418234862</v>
      </c>
      <c r="T129" s="59">
        <f t="shared" si="88"/>
        <v>327.65691162938418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212.97116666666628</v>
      </c>
      <c r="AK129" s="13">
        <f t="shared" si="89"/>
        <v>52.584328525271125</v>
      </c>
      <c r="AL129" s="20">
        <f t="shared" si="58"/>
        <v>462.50915412595759</v>
      </c>
      <c r="AM129" s="59">
        <f t="shared" si="59"/>
        <v>755.84248745929085</v>
      </c>
      <c r="AN129" s="59">
        <f ca="1">AVERAGE(OFFSET($AM$3,0,0,'Données projet'!$E$10+1,1))-AVERAGE(OFFSET($H$3,0,0,'Données projet'!$E$10+1,1))</f>
        <v>213.54857791046686</v>
      </c>
      <c r="AO129" s="59">
        <f t="shared" si="90"/>
        <v>138.46877538074244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41.813120008616458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41.813120008616458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235.00266666666622</v>
      </c>
      <c r="BF129" s="13">
        <f t="shared" si="91"/>
        <v>57.363016677068437</v>
      </c>
      <c r="BG129" s="20">
        <f t="shared" si="61"/>
        <v>509.2035651570045</v>
      </c>
      <c r="BH129" s="59">
        <f t="shared" si="62"/>
        <v>802.53689849033776</v>
      </c>
      <c r="BI129" s="59">
        <f ca="1">AVERAGE(OFFSET($BH$3,0,0,'Données projet'!$E$11+1,1))-AVERAGE(OFFSET($H$3,0,0,'Données projet'!$E$11+1,1))</f>
        <v>245.06609107649069</v>
      </c>
      <c r="BJ129" s="59">
        <f t="shared" si="92"/>
        <v>156.24531945456499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46.138615181921608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46.138615181921608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5.2446581196581219</v>
      </c>
      <c r="BY129" s="12">
        <f>IF('Données projet'!$A$114&gt;35,BY128+BX129-CG128,IF(A129&lt;'Données projet'!$A$114,$BV$205^A129,IF(A129='Données projet'!$A$114,'Données projet'!$B$114,BY128+BX129-CG128)))</f>
        <v>235.37927350427304</v>
      </c>
      <c r="BZ129" s="13">
        <f>BY129*VLOOKUP('Données projet'!$B$12,Paramètres!$A$1:$I$89,3,0)*VLOOKUP('Données projet'!$B$12,Paramètres!$A$1:$I$89,5,0)</f>
        <v>268.04991666666615</v>
      </c>
      <c r="CA129" s="13">
        <f t="shared" si="93"/>
        <v>64.435237953050972</v>
      </c>
      <c r="CB129" s="20">
        <f t="shared" si="64"/>
        <v>579.0783109626741</v>
      </c>
      <c r="CC129" s="59">
        <f t="shared" si="65"/>
        <v>872.41164429600735</v>
      </c>
      <c r="CD129" s="59">
        <f ca="1">AVERAGE(OFFSET($CC$3,0,0,'Données projet'!$E$12+1,1))-AVERAGE(OFFSET($H$3,0,0,'Données projet'!$E$12+1,1))</f>
        <v>292.22737648725354</v>
      </c>
      <c r="CE129" s="59">
        <f t="shared" si="94"/>
        <v>182.84038581199871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52.626857941879337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52.626857941879337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-1.0197709343628959E-13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261.10917418234862</v>
      </c>
      <c r="T130" s="59">
        <f t="shared" si="88"/>
        <v>327.65691162938418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217.7165333333329</v>
      </c>
      <c r="AK130" s="13">
        <f t="shared" si="89"/>
        <v>53.618284552972121</v>
      </c>
      <c r="AL130" s="20">
        <f t="shared" si="58"/>
        <v>472.57480781864791</v>
      </c>
      <c r="AM130" s="59">
        <f t="shared" si="59"/>
        <v>765.90814115198123</v>
      </c>
      <c r="AN130" s="59">
        <f ca="1">AVERAGE(OFFSET($AM$3,0,0,'Données projet'!$E$10+1,1))-AVERAGE(OFFSET($H$3,0,0,'Données projet'!$E$10+1,1))</f>
        <v>213.54857791046686</v>
      </c>
      <c r="AO130" s="59">
        <f t="shared" si="90"/>
        <v>138.46877538074244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40.993190228732438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40.993190228732438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240.23893333333285</v>
      </c>
      <c r="BF130" s="13">
        <f t="shared" si="91"/>
        <v>58.490935175292989</v>
      </c>
      <c r="BG130" s="20">
        <f t="shared" si="61"/>
        <v>520.28785431918993</v>
      </c>
      <c r="BH130" s="59">
        <f t="shared" si="62"/>
        <v>813.6211876525233</v>
      </c>
      <c r="BI130" s="59">
        <f ca="1">AVERAGE(OFFSET($BH$3,0,0,'Données projet'!$E$11+1,1))-AVERAGE(OFFSET($H$3,0,0,'Données projet'!$E$11+1,1))</f>
        <v>245.06609107649069</v>
      </c>
      <c r="BJ130" s="59">
        <f t="shared" si="92"/>
        <v>156.24531945456499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45.233865079980617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45.233865079980617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5.2446581196581219</v>
      </c>
      <c r="BY130" s="12">
        <f>IF('Données projet'!$A$114&gt;35,BY129+BX130-CG129,IF(A130&lt;'Données projet'!$A$114,$BV$205^A130,IF(A130='Données projet'!$A$114,'Données projet'!$B$114,BY129+BX130-CG129)))</f>
        <v>240.62393162393116</v>
      </c>
      <c r="BZ130" s="13">
        <f>BY130*VLOOKUP('Données projet'!$B$12,Paramètres!$A$1:$I$89,3,0)*VLOOKUP('Données projet'!$B$12,Paramètres!$A$1:$I$89,5,0)</f>
        <v>274.02253333333283</v>
      </c>
      <c r="CA130" s="13">
        <f t="shared" si="93"/>
        <v>65.702216243852774</v>
      </c>
      <c r="CB130" s="20">
        <f t="shared" si="64"/>
        <v>591.68727218026481</v>
      </c>
      <c r="CC130" s="59">
        <f t="shared" si="65"/>
        <v>885.02060551359818</v>
      </c>
      <c r="CD130" s="59">
        <f ca="1">AVERAGE(OFFSET($CC$3,0,0,'Données projet'!$E$12+1,1))-AVERAGE(OFFSET($H$3,0,0,'Données projet'!$E$12+1,1))</f>
        <v>292.22737648725354</v>
      </c>
      <c r="CE130" s="59">
        <f t="shared" si="94"/>
        <v>182.84038581199871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51.594877356852891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51.594877356852891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-1.0197709343628959E-13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261.10917418234862</v>
      </c>
      <c r="T131" s="59">
        <f t="shared" si="88"/>
        <v>327.65691162938418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222.46189999999956</v>
      </c>
      <c r="AK131" s="13">
        <f t="shared" si="89"/>
        <v>54.649620474067063</v>
      </c>
      <c r="AL131" s="20">
        <f t="shared" si="58"/>
        <v>482.6358981589994</v>
      </c>
      <c r="AM131" s="59">
        <f t="shared" si="59"/>
        <v>775.96923149233271</v>
      </c>
      <c r="AN131" s="59">
        <f ca="1">AVERAGE(OFFSET($AM$3,0,0,'Données projet'!$E$10+1,1))-AVERAGE(OFFSET($H$3,0,0,'Données projet'!$E$10+1,1))</f>
        <v>213.54857791046686</v>
      </c>
      <c r="AO131" s="59">
        <f t="shared" si="90"/>
        <v>138.46877538074244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40.189338771724152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40.189338771724152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245.47519999999955</v>
      </c>
      <c r="BF131" s="13">
        <f t="shared" si="91"/>
        <v>59.615995460373888</v>
      </c>
      <c r="BG131" s="20">
        <f t="shared" si="61"/>
        <v>531.36716542681711</v>
      </c>
      <c r="BH131" s="59">
        <f t="shared" si="62"/>
        <v>824.70049876015037</v>
      </c>
      <c r="BI131" s="59">
        <f ca="1">AVERAGE(OFFSET($BH$3,0,0,'Données projet'!$E$11+1,1))-AVERAGE(OFFSET($H$3,0,0,'Données projet'!$E$11+1,1))</f>
        <v>245.06609107649069</v>
      </c>
      <c r="BJ131" s="59">
        <f t="shared" si="92"/>
        <v>156.24531945456499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44.346856575695618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44.346856575695618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5.2446581196581219</v>
      </c>
      <c r="BY131" s="12">
        <f>IF('Données projet'!$A$114&gt;35,BY130+BX131-CG130,IF(A131&lt;'Données projet'!$A$114,$BV$205^A131,IF(A131='Données projet'!$A$114,'Données projet'!$B$114,BY130+BX131-CG130)))</f>
        <v>245.86858974358927</v>
      </c>
      <c r="BZ131" s="13">
        <f>BY131*VLOOKUP('Données projet'!$B$12,Paramètres!$A$1:$I$89,3,0)*VLOOKUP('Données projet'!$B$12,Paramètres!$A$1:$I$89,5,0)</f>
        <v>279.99514999999946</v>
      </c>
      <c r="CA131" s="13">
        <f t="shared" si="93"/>
        <v>66.965983935653597</v>
      </c>
      <c r="CB131" s="20">
        <f t="shared" si="64"/>
        <v>604.29064160459563</v>
      </c>
      <c r="CC131" s="59">
        <f t="shared" si="65"/>
        <v>897.62397493792901</v>
      </c>
      <c r="CD131" s="59">
        <f ca="1">AVERAGE(OFFSET($CC$3,0,0,'Données projet'!$E$12+1,1))-AVERAGE(OFFSET($H$3,0,0,'Données projet'!$E$12+1,1))</f>
        <v>292.22737648725354</v>
      </c>
      <c r="CE131" s="59">
        <f t="shared" si="94"/>
        <v>182.84038581199871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50.583133281652813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50.583133281652813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-1.0197709343628959E-13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261.10917418234862</v>
      </c>
      <c r="T132" s="59">
        <f t="shared" si="88"/>
        <v>327.65691162938418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227.20726666666624</v>
      </c>
      <c r="AK132" s="13">
        <f t="shared" si="89"/>
        <v>55.678398616153615</v>
      </c>
      <c r="AL132" s="20">
        <f t="shared" ref="AL132:AL153" si="112">(AJ132+AK132)*0.475*44/12</f>
        <v>492.69253370091127</v>
      </c>
      <c r="AM132" s="59">
        <f t="shared" ref="AM132:AM195" si="113">AL132+(AD132+AE132)*44/12</f>
        <v>786.02586703424458</v>
      </c>
      <c r="AN132" s="59">
        <f ca="1">AVERAGE(OFFSET($AM$3,0,0,'Données projet'!$E$10+1,1))-AVERAGE(OFFSET($H$3,0,0,'Données projet'!$E$10+1,1))</f>
        <v>213.54857791046686</v>
      </c>
      <c r="AO132" s="59">
        <f t="shared" si="90"/>
        <v>138.46877538074244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39.40125035148683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39.40125035148683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250.71146666666621</v>
      </c>
      <c r="BF132" s="13">
        <f t="shared" si="91"/>
        <v>60.738265524032691</v>
      </c>
      <c r="BG132" s="20">
        <f t="shared" ref="BG132:BG153" si="115">(BE132+BF132)*0.475*44/12</f>
        <v>542.44161689880059</v>
      </c>
      <c r="BH132" s="59">
        <f t="shared" ref="BH132:BH195" si="116">BG132+(AY132+AZ132)*44/12</f>
        <v>835.77495023213396</v>
      </c>
      <c r="BI132" s="59">
        <f ca="1">AVERAGE(OFFSET($BH$3,0,0,'Données projet'!$E$11+1,1))-AVERAGE(OFFSET($H$3,0,0,'Données projet'!$E$11+1,1))</f>
        <v>245.06609107649069</v>
      </c>
      <c r="BJ132" s="59">
        <f t="shared" si="92"/>
        <v>156.24531945456499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43.477241767157878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43.477241767157878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5.2446581196581219</v>
      </c>
      <c r="BY132" s="12">
        <f>IF('Données projet'!$A$114&gt;35,BY131+BX132-CG131,IF(A132&lt;'Données projet'!$A$114,$BV$205^A132,IF(A132='Données projet'!$A$114,'Données projet'!$B$114,BY131+BX132-CG131)))</f>
        <v>251.11324786324738</v>
      </c>
      <c r="BZ132" s="13">
        <f>BY132*VLOOKUP('Données projet'!$B$12,Paramètres!$A$1:$I$89,3,0)*VLOOKUP('Données projet'!$B$12,Paramètres!$A$1:$I$89,5,0)</f>
        <v>285.96776666666614</v>
      </c>
      <c r="CA132" s="13">
        <f t="shared" si="93"/>
        <v>68.226617402797473</v>
      </c>
      <c r="CB132" s="20">
        <f t="shared" ref="CB132:CB153" si="118">(BZ132+CA132)*0.475*44/12</f>
        <v>616.88855225431575</v>
      </c>
      <c r="CC132" s="59">
        <f t="shared" ref="CC132:CC195" si="119">CB132+(BT132+BU132)*44/12</f>
        <v>910.22188558764901</v>
      </c>
      <c r="CD132" s="59">
        <f ca="1">AVERAGE(OFFSET($CC$3,0,0,'Données projet'!$E$12+1,1))-AVERAGE(OFFSET($H$3,0,0,'Données projet'!$E$12+1,1))</f>
        <v>292.22737648725354</v>
      </c>
      <c r="CE132" s="59">
        <f t="shared" si="94"/>
        <v>182.84038581199871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49.591228890664453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49.591228890664453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-1.0197709343628959E-13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261.10917418234862</v>
      </c>
      <c r="T133" s="59">
        <f t="shared" ref="T133:T196" si="142">$T$3</f>
        <v>327.65691162938418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231.95263333333287</v>
      </c>
      <c r="AK133" s="13">
        <f t="shared" ref="AK133:AK153" si="143">EXP(-1.0587+0.8836*LN(AJ133)+0.284)</f>
        <v>56.704678554548856</v>
      </c>
      <c r="AL133" s="20">
        <f t="shared" si="112"/>
        <v>502.74481820472732</v>
      </c>
      <c r="AM133" s="59">
        <f t="shared" si="113"/>
        <v>796.07815153806064</v>
      </c>
      <c r="AN133" s="59">
        <f ca="1">AVERAGE(OFFSET($AM$3,0,0,'Données projet'!$E$10+1,1))-AVERAGE(OFFSET($H$3,0,0,'Données projet'!$E$10+1,1))</f>
        <v>213.54857791046686</v>
      </c>
      <c r="AO133" s="59">
        <f t="shared" ref="AO133:AO196" si="144">$AO$3</f>
        <v>138.46877538074244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38.628615864483884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38.628615864483884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255.94773333333285</v>
      </c>
      <c r="BF133" s="13">
        <f t="shared" ref="BF133:BF153" si="145">EXP(-1.0587+0.8836*LN(BE133)+0.284)</f>
        <v>61.857810355592548</v>
      </c>
      <c r="BG133" s="20">
        <f t="shared" si="115"/>
        <v>553.51132192487842</v>
      </c>
      <c r="BH133" s="59">
        <f t="shared" si="116"/>
        <v>846.84465525821179</v>
      </c>
      <c r="BI133" s="59">
        <f ca="1">AVERAGE(OFFSET($BH$3,0,0,'Données projet'!$E$11+1,1))-AVERAGE(OFFSET($H$3,0,0,'Données projet'!$E$11+1,1))</f>
        <v>245.06609107649069</v>
      </c>
      <c r="BJ133" s="59">
        <f t="shared" ref="BJ133:BJ196" si="146">$BJ$3</f>
        <v>156.24531945456499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42.624679574602908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42.624679574602908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5.2446581196581219</v>
      </c>
      <c r="BY133" s="12">
        <f>IF('Données projet'!$A$114&gt;35,BY132+BX133-CG132,IF(A133&lt;'Données projet'!$A$114,$BV$205^A133,IF(A133='Données projet'!$A$114,'Données projet'!$B$114,BY132+BX133-CG132)))</f>
        <v>256.35790598290549</v>
      </c>
      <c r="BZ133" s="13">
        <f>BY133*VLOOKUP('Données projet'!$B$12,Paramètres!$A$1:$I$89,3,0)*VLOOKUP('Données projet'!$B$12,Paramètres!$A$1:$I$89,5,0)</f>
        <v>291.94038333333276</v>
      </c>
      <c r="CA133" s="13">
        <f t="shared" ref="CA133:CA153" si="147">EXP(-1.0587+0.8836*LN(BZ133)+0.284)</f>
        <v>69.484189647067225</v>
      </c>
      <c r="CB133" s="20">
        <f t="shared" si="118"/>
        <v>629.48113127419663</v>
      </c>
      <c r="CC133" s="59">
        <f t="shared" si="119"/>
        <v>922.81446460753</v>
      </c>
      <c r="CD133" s="59">
        <f ca="1">AVERAGE(OFFSET($CC$3,0,0,'Données projet'!$E$12+1,1))-AVERAGE(OFFSET($H$3,0,0,'Données projet'!$E$12+1,1))</f>
        <v>292.22737648725354</v>
      </c>
      <c r="CE133" s="59">
        <f t="shared" ref="CE133:CE196" si="148">$CE$3</f>
        <v>182.84038581199871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48.618775139781441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48.618775139781441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-1.0197709343628959E-13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261.10917418234862</v>
      </c>
      <c r="T134" s="59">
        <f t="shared" si="142"/>
        <v>327.65691162938418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236.69799999999958</v>
      </c>
      <c r="AK134" s="13">
        <f t="shared" si="143"/>
        <v>57.728517287605179</v>
      </c>
      <c r="AL134" s="20">
        <f t="shared" si="112"/>
        <v>512.7928509425783</v>
      </c>
      <c r="AM134" s="59">
        <f t="shared" si="113"/>
        <v>806.12618427591156</v>
      </c>
      <c r="AN134" s="59">
        <f ca="1">AVERAGE(OFFSET($AM$3,0,0,'Données projet'!$E$10+1,1))-AVERAGE(OFFSET($H$3,0,0,'Données projet'!$E$10+1,1))</f>
        <v>213.54857791046686</v>
      </c>
      <c r="AO134" s="59">
        <f t="shared" si="144"/>
        <v>138.46877538074244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37.871132268510564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37.871132268510564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261.18399999999951</v>
      </c>
      <c r="BF134" s="13">
        <f t="shared" si="145"/>
        <v>62.974692133225417</v>
      </c>
      <c r="BG134" s="20">
        <f t="shared" si="115"/>
        <v>564.57638879870012</v>
      </c>
      <c r="BH134" s="59">
        <f t="shared" si="116"/>
        <v>857.90972213203349</v>
      </c>
      <c r="BI134" s="59">
        <f ca="1">AVERAGE(OFFSET($BH$3,0,0,'Données projet'!$E$11+1,1))-AVERAGE(OFFSET($H$3,0,0,'Données projet'!$E$11+1,1))</f>
        <v>245.06609107649069</v>
      </c>
      <c r="BJ134" s="59">
        <f t="shared" si="146"/>
        <v>156.24531945456499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41.788835606632347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41.788835606632347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5.2446581196581219</v>
      </c>
      <c r="BY134" s="12">
        <f>IF('Données projet'!$A$114&gt;35,BY133+BX134-CG133,IF(A134&lt;'Données projet'!$A$114,$BV$205^A134,IF(A134='Données projet'!$A$114,'Données projet'!$B$114,BY133+BX134-CG133)))</f>
        <v>261.60256410256363</v>
      </c>
      <c r="BZ134" s="13">
        <f>BY134*VLOOKUP('Données projet'!$B$12,Paramètres!$A$1:$I$89,3,0)*VLOOKUP('Données projet'!$B$12,Paramètres!$A$1:$I$89,5,0)</f>
        <v>297.91299999999944</v>
      </c>
      <c r="CA134" s="13">
        <f t="shared" si="147"/>
        <v>70.738770512511323</v>
      </c>
      <c r="CB134" s="20">
        <f t="shared" si="118"/>
        <v>642.06850030928956</v>
      </c>
      <c r="CC134" s="59">
        <f t="shared" si="119"/>
        <v>935.40183364262293</v>
      </c>
      <c r="CD134" s="59">
        <f ca="1">AVERAGE(OFFSET($CC$3,0,0,'Données projet'!$E$12+1,1))-AVERAGE(OFFSET($H$3,0,0,'Données projet'!$E$12+1,1))</f>
        <v>292.22737648725354</v>
      </c>
      <c r="CE134" s="59">
        <f t="shared" si="148"/>
        <v>182.84038581199871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47.665390613815021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47.665390613815021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-1.0197709343628959E-13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261.10917418234862</v>
      </c>
      <c r="T135" s="59">
        <f t="shared" si="142"/>
        <v>327.65691162938418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241.44336666666626</v>
      </c>
      <c r="AK135" s="13">
        <f t="shared" si="143"/>
        <v>58.749969397569316</v>
      </c>
      <c r="AL135" s="20">
        <f t="shared" si="112"/>
        <v>522.83672697854365</v>
      </c>
      <c r="AM135" s="59">
        <f t="shared" si="113"/>
        <v>816.17006031187702</v>
      </c>
      <c r="AN135" s="59">
        <f ca="1">AVERAGE(OFFSET($AM$3,0,0,'Données projet'!$E$10+1,1))-AVERAGE(OFFSET($H$3,0,0,'Données projet'!$E$10+1,1))</f>
        <v>213.54857791046686</v>
      </c>
      <c r="AO135" s="59">
        <f t="shared" si="144"/>
        <v>138.46877538074244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37.128502463834906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37.128502463834906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266.42026666666624</v>
      </c>
      <c r="BF135" s="13">
        <f t="shared" si="145"/>
        <v>64.08897039943048</v>
      </c>
      <c r="BG135" s="20">
        <f t="shared" si="115"/>
        <v>575.63692122345174</v>
      </c>
      <c r="BH135" s="59">
        <f t="shared" si="116"/>
        <v>868.97025455678499</v>
      </c>
      <c r="BI135" s="59">
        <f ca="1">AVERAGE(OFFSET($BH$3,0,0,'Données projet'!$E$11+1,1))-AVERAGE(OFFSET($H$3,0,0,'Données projet'!$E$11+1,1))</f>
        <v>245.06609107649069</v>
      </c>
      <c r="BJ135" s="59">
        <f t="shared" si="146"/>
        <v>156.24531945456499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40.969382029059211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40.969382029059211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5.2446581196581219</v>
      </c>
      <c r="BY135" s="12">
        <f>IF('Données projet'!$A$114&gt;35,BY134+BX135-CG134,IF(A135&lt;'Données projet'!$A$114,$BV$205^A135,IF(A135='Données projet'!$A$114,'Données projet'!$B$114,BY134+BX135-CG134)))</f>
        <v>266.84722222222177</v>
      </c>
      <c r="BZ135" s="13">
        <f>BY135*VLOOKUP('Données projet'!$B$12,Paramètres!$A$1:$I$89,3,0)*VLOOKUP('Données projet'!$B$12,Paramètres!$A$1:$I$89,5,0)</f>
        <v>303.88561666666618</v>
      </c>
      <c r="CA135" s="13">
        <f t="shared" si="147"/>
        <v>71.990426882556136</v>
      </c>
      <c r="CB135" s="20">
        <f t="shared" si="118"/>
        <v>654.65077584822882</v>
      </c>
      <c r="CC135" s="59">
        <f t="shared" si="119"/>
        <v>947.98410918156219</v>
      </c>
      <c r="CD135" s="59">
        <f ca="1">AVERAGE(OFFSET($CC$3,0,0,'Données projet'!$E$12+1,1))-AVERAGE(OFFSET($H$3,0,0,'Données projet'!$E$12+1,1))</f>
        <v>292.22737648725354</v>
      </c>
      <c r="CE135" s="59">
        <f t="shared" si="148"/>
        <v>182.84038581199871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46.730701376895659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46.730701376895659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-1.0197709343628959E-13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261.10917418234862</v>
      </c>
      <c r="T136" s="59">
        <f t="shared" si="142"/>
        <v>327.65691162938418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246.18873333333292</v>
      </c>
      <c r="AK136" s="13">
        <f t="shared" si="143"/>
        <v>59.769087198438612</v>
      </c>
      <c r="AL136" s="20">
        <f t="shared" si="112"/>
        <v>532.87653742616862</v>
      </c>
      <c r="AM136" s="59">
        <f t="shared" si="113"/>
        <v>826.20987075950188</v>
      </c>
      <c r="AN136" s="59">
        <f ca="1">AVERAGE(OFFSET($AM$3,0,0,'Données projet'!$E$10+1,1))-AVERAGE(OFFSET($H$3,0,0,'Données projet'!$E$10+1,1))</f>
        <v>213.54857791046686</v>
      </c>
      <c r="AO136" s="59">
        <f t="shared" si="144"/>
        <v>138.46877538074244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36.400435176669482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36.400435176669482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271.6565333333329</v>
      </c>
      <c r="BF136" s="13">
        <f t="shared" si="145"/>
        <v>65.200702222326498</v>
      </c>
      <c r="BG136" s="20">
        <f t="shared" si="115"/>
        <v>586.69301859277346</v>
      </c>
      <c r="BH136" s="59">
        <f t="shared" si="116"/>
        <v>880.02635192610683</v>
      </c>
      <c r="BI136" s="59">
        <f ca="1">AVERAGE(OFFSET($BH$3,0,0,'Données projet'!$E$11+1,1))-AVERAGE(OFFSET($H$3,0,0,'Données projet'!$E$11+1,1))</f>
        <v>245.06609107649069</v>
      </c>
      <c r="BJ136" s="59">
        <f t="shared" si="146"/>
        <v>156.24531945456499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40.16599743632495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40.16599743632495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5.2446581196581219</v>
      </c>
      <c r="BY136" s="12">
        <f>IF('Données projet'!$A$114&gt;35,BY135+BX136-CG135,IF(A136&lt;'Données projet'!$A$114,$BV$205^A136,IF(A136='Données projet'!$A$114,'Données projet'!$B$114,BY135+BX136-CG135)))</f>
        <v>272.09188034187991</v>
      </c>
      <c r="BZ136" s="13">
        <f>BY136*VLOOKUP('Données projet'!$B$12,Paramètres!$A$1:$I$89,3,0)*VLOOKUP('Données projet'!$B$12,Paramètres!$A$1:$I$89,5,0)</f>
        <v>309.85823333333286</v>
      </c>
      <c r="CA136" s="13">
        <f t="shared" si="147"/>
        <v>73.239222861183961</v>
      </c>
      <c r="CB136" s="20">
        <f t="shared" si="118"/>
        <v>667.22806953878342</v>
      </c>
      <c r="CC136" s="59">
        <f t="shared" si="119"/>
        <v>960.56140287211679</v>
      </c>
      <c r="CD136" s="59">
        <f ca="1">AVERAGE(OFFSET($CC$3,0,0,'Données projet'!$E$12+1,1))-AVERAGE(OFFSET($H$3,0,0,'Données projet'!$E$12+1,1))</f>
        <v>292.22737648725354</v>
      </c>
      <c r="CE136" s="59">
        <f t="shared" si="148"/>
        <v>182.84038581199871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45.814340825808145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45.814340825808145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-1.0197709343628959E-13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261.10917418234862</v>
      </c>
      <c r="T137" s="59">
        <f t="shared" si="142"/>
        <v>327.65691162938418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250.9340999999996</v>
      </c>
      <c r="AK137" s="13">
        <f t="shared" si="143"/>
        <v>60.785920872094742</v>
      </c>
      <c r="AL137" s="20">
        <f t="shared" si="112"/>
        <v>542.91236968556427</v>
      </c>
      <c r="AM137" s="59">
        <f t="shared" si="113"/>
        <v>836.24570301889753</v>
      </c>
      <c r="AN137" s="59">
        <f ca="1">AVERAGE(OFFSET($AM$3,0,0,'Données projet'!$E$10+1,1))-AVERAGE(OFFSET($H$3,0,0,'Données projet'!$E$10+1,1))</f>
        <v>213.54857791046686</v>
      </c>
      <c r="AO137" s="59">
        <f t="shared" si="144"/>
        <v>138.46877538074244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35.686644844928182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35.686644844928182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276.89279999999962</v>
      </c>
      <c r="BF137" s="13">
        <f t="shared" si="145"/>
        <v>66.309942344156951</v>
      </c>
      <c r="BG137" s="20">
        <f t="shared" si="115"/>
        <v>597.74477624940607</v>
      </c>
      <c r="BH137" s="59">
        <f t="shared" si="116"/>
        <v>891.07810958273944</v>
      </c>
      <c r="BI137" s="59">
        <f ca="1">AVERAGE(OFFSET($BH$3,0,0,'Données projet'!$E$11+1,1))-AVERAGE(OFFSET($H$3,0,0,'Données projet'!$E$11+1,1))</f>
        <v>245.06609107649069</v>
      </c>
      <c r="BJ137" s="59">
        <f t="shared" si="146"/>
        <v>156.24531945456499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39.378366725437992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39.378366725437992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5.2446581196581219</v>
      </c>
      <c r="BY137" s="12">
        <f>IF('Données projet'!$A$114&gt;35,BY136+BX137-CG136,IF(A137&lt;'Données projet'!$A$114,$BV$205^A137,IF(A137='Données projet'!$A$114,'Données projet'!$B$114,BY136+BX137-CG136)))</f>
        <v>277.33653846153805</v>
      </c>
      <c r="BZ137" s="13">
        <f>BY137*VLOOKUP('Données projet'!$B$12,Paramètres!$A$1:$I$89,3,0)*VLOOKUP('Données projet'!$B$12,Paramètres!$A$1:$I$89,5,0)</f>
        <v>315.83084999999954</v>
      </c>
      <c r="CA137" s="13">
        <f t="shared" si="147"/>
        <v>74.485219939747395</v>
      </c>
      <c r="CB137" s="20">
        <f t="shared" si="118"/>
        <v>679.80048847839259</v>
      </c>
      <c r="CC137" s="59">
        <f t="shared" si="119"/>
        <v>973.13382181172597</v>
      </c>
      <c r="CD137" s="59">
        <f ca="1">AVERAGE(OFFSET($CC$3,0,0,'Données projet'!$E$12+1,1))-AVERAGE(OFFSET($H$3,0,0,'Données projet'!$E$12+1,1))</f>
        <v>292.22737648725354</v>
      </c>
      <c r="CE137" s="59">
        <f t="shared" si="148"/>
        <v>182.84038581199871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44.915949546202711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44.915949546202711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-1.0197709343628959E-13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261.10917418234862</v>
      </c>
      <c r="T138" s="59">
        <f t="shared" si="142"/>
        <v>327.65691162938418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255.67946666666631</v>
      </c>
      <c r="AK138" s="13">
        <f t="shared" si="143"/>
        <v>61.800518593848722</v>
      </c>
      <c r="AL138" s="20">
        <f t="shared" si="112"/>
        <v>552.94430766206358</v>
      </c>
      <c r="AM138" s="59">
        <f t="shared" si="113"/>
        <v>846.27764099539695</v>
      </c>
      <c r="AN138" s="59">
        <f ca="1">AVERAGE(OFFSET($AM$3,0,0,'Données projet'!$E$10+1,1))-AVERAGE(OFFSET($H$3,0,0,'Données projet'!$E$10+1,1))</f>
        <v>213.54857791046686</v>
      </c>
      <c r="AO138" s="59">
        <f t="shared" si="144"/>
        <v>138.46877538074244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34.986851506223211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34.986851506223211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282.12906666666629</v>
      </c>
      <c r="BF138" s="13">
        <f t="shared" si="145"/>
        <v>67.416743318244173</v>
      </c>
      <c r="BG138" s="20">
        <f t="shared" si="115"/>
        <v>608.79228572371903</v>
      </c>
      <c r="BH138" s="59">
        <f t="shared" si="116"/>
        <v>902.12561905705229</v>
      </c>
      <c r="BI138" s="59">
        <f ca="1">AVERAGE(OFFSET($BH$3,0,0,'Données projet'!$E$11+1,1))-AVERAGE(OFFSET($H$3,0,0,'Données projet'!$E$11+1,1))</f>
        <v>245.06609107649069</v>
      </c>
      <c r="BJ138" s="59">
        <f t="shared" si="146"/>
        <v>156.24531945456499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38.60618097238423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38.60618097238423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5.2446581196581219</v>
      </c>
      <c r="BY138" s="12">
        <f>IF('Données projet'!$A$114&gt;35,BY137+BX138-CG137,IF(A138&lt;'Données projet'!$A$114,$BV$205^A138,IF(A138='Données projet'!$A$114,'Données projet'!$B$114,BY137+BX138-CG137)))</f>
        <v>282.5811965811962</v>
      </c>
      <c r="BZ138" s="13">
        <f>BY138*VLOOKUP('Données projet'!$B$12,Paramètres!$A$1:$I$89,3,0)*VLOOKUP('Données projet'!$B$12,Paramètres!$A$1:$I$89,5,0)</f>
        <v>321.80346666666622</v>
      </c>
      <c r="CA138" s="13">
        <f t="shared" si="147"/>
        <v>75.728477150808416</v>
      </c>
      <c r="CB138" s="20">
        <f t="shared" si="118"/>
        <v>692.36813548210159</v>
      </c>
      <c r="CC138" s="59">
        <f t="shared" si="119"/>
        <v>985.70146881543496</v>
      </c>
      <c r="CD138" s="59">
        <f ca="1">AVERAGE(OFFSET($CC$3,0,0,'Données projet'!$E$12+1,1))-AVERAGE(OFFSET($H$3,0,0,'Données projet'!$E$12+1,1))</f>
        <v>292.22737648725354</v>
      </c>
      <c r="CE138" s="59">
        <f t="shared" si="148"/>
        <v>182.84038581199871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44.035175171625767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44.035175171625767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-1.0197709343628959E-13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261.10917418234862</v>
      </c>
      <c r="T139" s="59">
        <f t="shared" si="142"/>
        <v>327.65691162938418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260.42483333333297</v>
      </c>
      <c r="AK139" s="13">
        <f t="shared" si="143"/>
        <v>62.81292664840214</v>
      </c>
      <c r="AL139" s="20">
        <f t="shared" si="112"/>
        <v>562.97243196818863</v>
      </c>
      <c r="AM139" s="59">
        <f t="shared" si="113"/>
        <v>856.30576530152189</v>
      </c>
      <c r="AN139" s="59">
        <f ca="1">AVERAGE(OFFSET($AM$3,0,0,'Données projet'!$E$10+1,1))-AVERAGE(OFFSET($H$3,0,0,'Données projet'!$E$10+1,1))</f>
        <v>213.54857791046686</v>
      </c>
      <c r="AO139" s="59">
        <f t="shared" si="144"/>
        <v>138.46877538074244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34.300780688058452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34.300780688058452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287.36533333333301</v>
      </c>
      <c r="BF139" s="13">
        <f t="shared" si="145"/>
        <v>68.521155635488654</v>
      </c>
      <c r="BG139" s="20">
        <f t="shared" si="115"/>
        <v>619.83563495403098</v>
      </c>
      <c r="BH139" s="59">
        <f t="shared" si="116"/>
        <v>913.16896828736435</v>
      </c>
      <c r="BI139" s="59">
        <f ca="1">AVERAGE(OFFSET($BH$3,0,0,'Données projet'!$E$11+1,1))-AVERAGE(OFFSET($H$3,0,0,'Données projet'!$E$11+1,1))</f>
        <v>245.06609107649069</v>
      </c>
      <c r="BJ139" s="59">
        <f t="shared" si="146"/>
        <v>156.24531945456499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37.849137310961055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37.849137310961055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5.2446581196581219</v>
      </c>
      <c r="BY139" s="12">
        <f>IF('Données projet'!$A$114&gt;35,BY138+BX139-CG138,IF(A139&lt;'Données projet'!$A$114,$BV$205^A139,IF(A139='Données projet'!$A$114,'Données projet'!$B$114,BY138+BX139-CG138)))</f>
        <v>287.82585470085434</v>
      </c>
      <c r="BZ139" s="13">
        <f>BY139*VLOOKUP('Données projet'!$B$12,Paramètres!$A$1:$I$89,3,0)*VLOOKUP('Données projet'!$B$12,Paramètres!$A$1:$I$89,5,0)</f>
        <v>327.77608333333291</v>
      </c>
      <c r="CA139" s="13">
        <f t="shared" si="147"/>
        <v>76.969051210233374</v>
      </c>
      <c r="CB139" s="20">
        <f t="shared" si="118"/>
        <v>704.93110933004471</v>
      </c>
      <c r="CC139" s="59">
        <f t="shared" si="119"/>
        <v>998.26444266337808</v>
      </c>
      <c r="CD139" s="59">
        <f ca="1">AVERAGE(OFFSET($CC$3,0,0,'Données projet'!$E$12+1,1))-AVERAGE(OFFSET($H$3,0,0,'Données projet'!$E$12+1,1))</f>
        <v>292.22737648725354</v>
      </c>
      <c r="CE139" s="59">
        <f t="shared" si="148"/>
        <v>182.84038581199871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43.171672245314952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43.171672245314952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-1.0197709343628959E-13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261.10917418234862</v>
      </c>
      <c r="T140" s="59">
        <f t="shared" si="142"/>
        <v>327.65691162938418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265.17019999999968</v>
      </c>
      <c r="AK140" s="13">
        <f t="shared" si="143"/>
        <v>63.823189537116463</v>
      </c>
      <c r="AL140" s="20">
        <f t="shared" si="112"/>
        <v>572.9968201104773</v>
      </c>
      <c r="AM140" s="59">
        <f t="shared" si="113"/>
        <v>866.33015344381056</v>
      </c>
      <c r="AN140" s="59">
        <f ca="1">AVERAGE(OFFSET($AM$3,0,0,'Données projet'!$E$10+1,1))-AVERAGE(OFFSET($H$3,0,0,'Données projet'!$E$10+1,1))</f>
        <v>213.54857791046686</v>
      </c>
      <c r="AO140" s="59">
        <f t="shared" si="144"/>
        <v>138.46877538074244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49.030936135301836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49.030936135301836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292.60159999999968</v>
      </c>
      <c r="BF140" s="13">
        <f t="shared" si="145"/>
        <v>69.62322784138739</v>
      </c>
      <c r="BG140" s="20">
        <f t="shared" si="115"/>
        <v>630.87490849041581</v>
      </c>
      <c r="BH140" s="59">
        <f t="shared" si="116"/>
        <v>924.20824182374918</v>
      </c>
      <c r="BI140" s="59">
        <f ca="1">AVERAGE(OFFSET($BH$3,0,0,'Données projet'!$E$11+1,1))-AVERAGE(OFFSET($H$3,0,0,'Données projet'!$E$11+1,1))</f>
        <v>245.06609107649069</v>
      </c>
      <c r="BJ140" s="59">
        <f t="shared" si="146"/>
        <v>156.24531945456499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0.30099999999999999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54.103101942402034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54.103101942402034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293.07051282051282</v>
      </c>
      <c r="BW140" s="12">
        <f>VLOOKUP(A140,'Données projet'!$A$113:$I$133,9,0)</f>
        <v>5.2446581196581219</v>
      </c>
      <c r="BX140" s="12">
        <f t="array" ref="BX140">INDEX(BW:BW,MIN(IF(ISNUMBER(BW140:BW336),ROW(BW140:BW336),"")))</f>
        <v>5.2446581196581219</v>
      </c>
      <c r="BY140" s="12">
        <f>IF('Données projet'!$A$114&gt;35,BY139+BX140-CG139,IF(A140&lt;'Données projet'!$A$114,$BV$205^A140,IF(A140='Données projet'!$A$114,'Données projet'!$B$114,BY139+BX140-CG139)))</f>
        <v>293.07051282051248</v>
      </c>
      <c r="BZ140" s="13">
        <f>BY140*VLOOKUP('Données projet'!$B$12,Paramètres!$A$1:$I$89,3,0)*VLOOKUP('Données projet'!$B$12,Paramètres!$A$1:$I$89,5,0)</f>
        <v>333.74869999999959</v>
      </c>
      <c r="CA140" s="13">
        <f t="shared" si="147"/>
        <v>78.206996648638338</v>
      </c>
      <c r="CB140" s="20">
        <f t="shared" si="118"/>
        <v>717.4895049963776</v>
      </c>
      <c r="CC140" s="59">
        <f t="shared" si="119"/>
        <v>1010.822838329711</v>
      </c>
      <c r="CD140" s="59">
        <f ca="1">AVERAGE(OFFSET($CC$3,0,0,'Données projet'!$E$12+1,1))-AVERAGE(OFFSET($H$3,0,0,'Données projet'!$E$12+1,1))</f>
        <v>292.22737648725354</v>
      </c>
      <c r="CE140" s="59">
        <f t="shared" si="148"/>
        <v>182.84038581199871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51.160256410256409</v>
      </c>
      <c r="CH140" s="16">
        <f>IF(ISNA(VLOOKUP(A140,'Données projet'!$A$113:$I$133,5,0)),0%,VLOOKUP(A140,'Données projet'!$A$113:$I$133,5,0)*VLOOKUP('Données projet'!$B$12,Paramètres!$A$1:$I$89,7,0))</f>
        <v>0.30099999999999999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61.711350653052314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61.711350653052314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-1.0197709343628959E-13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261.10917418234862</v>
      </c>
      <c r="T141" s="59">
        <f t="shared" si="142"/>
        <v>327.65691162938418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223.500583333333</v>
      </c>
      <c r="AK141" s="13">
        <f t="shared" si="143"/>
        <v>54.875019768659023</v>
      </c>
      <c r="AL141" s="20">
        <f t="shared" si="112"/>
        <v>484.83750873596932</v>
      </c>
      <c r="AM141" s="59">
        <f t="shared" si="113"/>
        <v>778.17084206930258</v>
      </c>
      <c r="AN141" s="59">
        <f ca="1">AVERAGE(OFFSET($AM$3,0,0,'Données projet'!$E$10+1,1))-AVERAGE(OFFSET($H$3,0,0,'Données projet'!$E$10+1,1))</f>
        <v>213.54857791046686</v>
      </c>
      <c r="AO141" s="59">
        <f t="shared" si="144"/>
        <v>138.46877538074244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48.069469383606645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48.069469383606645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246.62133333333301</v>
      </c>
      <c r="BF141" s="13">
        <f t="shared" si="145"/>
        <v>59.861878290055003</v>
      </c>
      <c r="BG141" s="20">
        <f t="shared" si="115"/>
        <v>533.79159357740082</v>
      </c>
      <c r="BH141" s="59">
        <f t="shared" si="116"/>
        <v>827.12492691073408</v>
      </c>
      <c r="BI141" s="59">
        <f ca="1">AVERAGE(OFFSET($BH$3,0,0,'Données projet'!$E$11+1,1))-AVERAGE(OFFSET($H$3,0,0,'Données projet'!$E$11+1,1))</f>
        <v>245.06609107649069</v>
      </c>
      <c r="BJ141" s="59">
        <f t="shared" si="146"/>
        <v>156.24531945456499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53.042173112945271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53.042173112945271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5.1063034188034209</v>
      </c>
      <c r="BY141" s="12">
        <f>IF('Données projet'!$A$114&gt;35,BY140+BX141-CG140,IF(A141&lt;'Données projet'!$A$114,$BV$205^A141,IF(A141='Données projet'!$A$114,'Données projet'!$B$114,BY140+BX141-CG140)))</f>
        <v>247.01655982905947</v>
      </c>
      <c r="BZ141" s="13">
        <f>BY141*VLOOKUP('Données projet'!$B$12,Paramètres!$A$1:$I$89,3,0)*VLOOKUP('Données projet'!$B$12,Paramètres!$A$1:$I$89,5,0)</f>
        <v>281.30245833333294</v>
      </c>
      <c r="CA141" s="13">
        <f t="shared" si="147"/>
        <v>67.242181380573015</v>
      </c>
      <c r="CB141" s="20">
        <f t="shared" si="118"/>
        <v>607.0485808350528</v>
      </c>
      <c r="CC141" s="59">
        <f t="shared" si="119"/>
        <v>900.38191416838617</v>
      </c>
      <c r="CD141" s="59">
        <f ca="1">AVERAGE(OFFSET($CC$3,0,0,'Données projet'!$E$12+1,1))-AVERAGE(OFFSET($H$3,0,0,'Données projet'!$E$12+1,1))</f>
        <v>292.22737648725354</v>
      </c>
      <c r="CE141" s="59">
        <f t="shared" si="148"/>
        <v>182.84038581199871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60.501228706953192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60.501228706953192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-1.0197709343628959E-13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261.10917418234862</v>
      </c>
      <c r="T142" s="59">
        <f t="shared" si="142"/>
        <v>327.65691162938418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228.12076666666633</v>
      </c>
      <c r="AK142" s="13">
        <f t="shared" si="143"/>
        <v>55.876153534759418</v>
      </c>
      <c r="AL142" s="20">
        <f t="shared" si="112"/>
        <v>494.62796935081639</v>
      </c>
      <c r="AM142" s="59">
        <f t="shared" si="113"/>
        <v>787.9613026841497</v>
      </c>
      <c r="AN142" s="59">
        <f ca="1">AVERAGE(OFFSET($AM$3,0,0,'Données projet'!$E$10+1,1))-AVERAGE(OFFSET($H$3,0,0,'Données projet'!$E$10+1,1))</f>
        <v>213.54857791046686</v>
      </c>
      <c r="AO142" s="59">
        <f t="shared" si="144"/>
        <v>138.46877538074244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47.126856408475383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47.126856408475383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251.71946666666631</v>
      </c>
      <c r="BF142" s="13">
        <f t="shared" si="145"/>
        <v>60.953991749166633</v>
      </c>
      <c r="BG142" s="20">
        <f t="shared" si="115"/>
        <v>544.57294007424241</v>
      </c>
      <c r="BH142" s="59">
        <f t="shared" si="116"/>
        <v>837.90627340757578</v>
      </c>
      <c r="BI142" s="59">
        <f ca="1">AVERAGE(OFFSET($BH$3,0,0,'Données projet'!$E$11+1,1))-AVERAGE(OFFSET($H$3,0,0,'Données projet'!$E$11+1,1))</f>
        <v>245.06609107649069</v>
      </c>
      <c r="BJ142" s="59">
        <f t="shared" si="146"/>
        <v>156.24531945456499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52.002048450731465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52.002048450731465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5.1063034188034209</v>
      </c>
      <c r="BY142" s="12">
        <f>IF('Données projet'!$A$114&gt;35,BY141+BX142-CG141,IF(A142&lt;'Données projet'!$A$114,$BV$205^A142,IF(A142='Données projet'!$A$114,'Données projet'!$B$114,BY141+BX142-CG141)))</f>
        <v>252.12286324786288</v>
      </c>
      <c r="BZ142" s="13">
        <f>BY142*VLOOKUP('Données projet'!$B$12,Paramètres!$A$1:$I$89,3,0)*VLOOKUP('Données projet'!$B$12,Paramètres!$A$1:$I$89,5,0)</f>
        <v>287.11751666666623</v>
      </c>
      <c r="CA142" s="13">
        <f t="shared" si="147"/>
        <v>68.468940269592792</v>
      </c>
      <c r="CB142" s="20">
        <f t="shared" si="118"/>
        <v>619.31307916398441</v>
      </c>
      <c r="CC142" s="59">
        <f t="shared" si="119"/>
        <v>912.64641249731767</v>
      </c>
      <c r="CD142" s="59">
        <f ca="1">AVERAGE(OFFSET($CC$3,0,0,'Données projet'!$E$12+1,1))-AVERAGE(OFFSET($H$3,0,0,'Données projet'!$E$12+1,1))</f>
        <v>292.22737648725354</v>
      </c>
      <c r="CE142" s="59">
        <f t="shared" si="148"/>
        <v>182.84038581199871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59.314836514115569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59.314836514115569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-1.0197709343628959E-13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261.10917418234862</v>
      </c>
      <c r="T143" s="59">
        <f t="shared" si="142"/>
        <v>327.65691162938418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232.74094999999966</v>
      </c>
      <c r="AK143" s="13">
        <f t="shared" si="143"/>
        <v>56.874929761004168</v>
      </c>
      <c r="AL143" s="20">
        <f t="shared" si="112"/>
        <v>504.41432391708167</v>
      </c>
      <c r="AM143" s="59">
        <f t="shared" si="113"/>
        <v>797.74765725041493</v>
      </c>
      <c r="AN143" s="59">
        <f ca="1">AVERAGE(OFFSET($AM$3,0,0,'Données projet'!$E$10+1,1))-AVERAGE(OFFSET($H$3,0,0,'Données projet'!$E$10+1,1))</f>
        <v>213.54857791046686</v>
      </c>
      <c r="AO143" s="59">
        <f t="shared" si="144"/>
        <v>138.46877538074244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46.202727498849299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46.202727498849299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256.81759999999963</v>
      </c>
      <c r="BF143" s="13">
        <f t="shared" si="145"/>
        <v>62.043533423074294</v>
      </c>
      <c r="BG143" s="20">
        <f t="shared" si="115"/>
        <v>555.34980737852027</v>
      </c>
      <c r="BH143" s="59">
        <f t="shared" si="116"/>
        <v>848.68314071185364</v>
      </c>
      <c r="BI143" s="59">
        <f ca="1">AVERAGE(OFFSET($BH$3,0,0,'Données projet'!$E$11+1,1))-AVERAGE(OFFSET($H$3,0,0,'Données projet'!$E$11+1,1))</f>
        <v>245.06609107649069</v>
      </c>
      <c r="BJ143" s="59">
        <f t="shared" si="146"/>
        <v>156.24531945456499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50.982319998730269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50.982319998730269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5.1063034188034209</v>
      </c>
      <c r="BY143" s="12">
        <f>IF('Données projet'!$A$114&gt;35,BY142+BX143-CG142,IF(A143&lt;'Données projet'!$A$114,$BV$205^A143,IF(A143='Données projet'!$A$114,'Données projet'!$B$114,BY142+BX143-CG142)))</f>
        <v>257.22916666666629</v>
      </c>
      <c r="BZ143" s="13">
        <f>BY143*VLOOKUP('Données projet'!$B$12,Paramètres!$A$1:$I$89,3,0)*VLOOKUP('Données projet'!$B$12,Paramètres!$A$1:$I$89,5,0)</f>
        <v>292.93257499999953</v>
      </c>
      <c r="CA143" s="13">
        <f t="shared" si="147"/>
        <v>69.692810300927363</v>
      </c>
      <c r="CB143" s="20">
        <f t="shared" si="118"/>
        <v>631.57254606578101</v>
      </c>
      <c r="CC143" s="59">
        <f t="shared" si="119"/>
        <v>924.90587939911438</v>
      </c>
      <c r="CD143" s="59">
        <f ca="1">AVERAGE(OFFSET($CC$3,0,0,'Données projet'!$E$12+1,1))-AVERAGE(OFFSET($H$3,0,0,'Données projet'!$E$12+1,1))</f>
        <v>292.22737648725354</v>
      </c>
      <c r="CE143" s="59">
        <f t="shared" si="148"/>
        <v>182.84038581199871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58.151708748551705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58.151708748551705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-1.0197709343628959E-13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261.10917418234862</v>
      </c>
      <c r="T144" s="59">
        <f t="shared" si="142"/>
        <v>327.65691162938418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237.36113333333296</v>
      </c>
      <c r="AK144" s="13">
        <f t="shared" si="143"/>
        <v>57.871400641465833</v>
      </c>
      <c r="AL144" s="20">
        <f t="shared" si="112"/>
        <v>514.19666333944122</v>
      </c>
      <c r="AM144" s="59">
        <f t="shared" si="113"/>
        <v>807.52999667277459</v>
      </c>
      <c r="AN144" s="59">
        <f ca="1">AVERAGE(OFFSET($AM$3,0,0,'Données projet'!$E$10+1,1))-AVERAGE(OFFSET($H$3,0,0,'Données projet'!$E$10+1,1))</f>
        <v>213.54857791046686</v>
      </c>
      <c r="AO144" s="59">
        <f t="shared" si="144"/>
        <v>138.46877538074244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45.296720193478009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45.296720193478009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261.91573333333292</v>
      </c>
      <c r="BF144" s="13">
        <f t="shared" si="145"/>
        <v>63.130560249073696</v>
      </c>
      <c r="BG144" s="20">
        <f t="shared" si="115"/>
        <v>566.12229465602491</v>
      </c>
      <c r="BH144" s="59">
        <f t="shared" si="116"/>
        <v>859.45562798935816</v>
      </c>
      <c r="BI144" s="59">
        <f ca="1">AVERAGE(OFFSET($BH$3,0,0,'Données projet'!$E$11+1,1))-AVERAGE(OFFSET($H$3,0,0,'Données projet'!$E$11+1,1))</f>
        <v>245.06609107649069</v>
      </c>
      <c r="BJ144" s="59">
        <f t="shared" si="146"/>
        <v>156.24531945456499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49.982587799699878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49.982587799699878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5.1063034188034209</v>
      </c>
      <c r="BY144" s="12">
        <f>IF('Données projet'!$A$114&gt;35,BY143+BX144-CG143,IF(A144&lt;'Données projet'!$A$114,$BV$205^A144,IF(A144='Données projet'!$A$114,'Données projet'!$B$114,BY143+BX144-CG143)))</f>
        <v>262.33547008546969</v>
      </c>
      <c r="BZ144" s="13">
        <f>BY144*VLOOKUP('Données projet'!$B$12,Paramètres!$A$1:$I$89,3,0)*VLOOKUP('Données projet'!$B$12,Paramètres!$A$1:$I$89,5,0)</f>
        <v>298.74763333333289</v>
      </c>
      <c r="CA144" s="13">
        <f t="shared" si="147"/>
        <v>70.913855431606862</v>
      </c>
      <c r="CB144" s="20">
        <f t="shared" si="118"/>
        <v>643.82709293227003</v>
      </c>
      <c r="CC144" s="59">
        <f t="shared" si="119"/>
        <v>937.16042626560329</v>
      </c>
      <c r="CD144" s="59">
        <f ca="1">AVERAGE(OFFSET($CC$3,0,0,'Données projet'!$E$12+1,1))-AVERAGE(OFFSET($H$3,0,0,'Données projet'!$E$12+1,1))</f>
        <v>292.22737648725354</v>
      </c>
      <c r="CE144" s="59">
        <f t="shared" si="148"/>
        <v>182.84038581199871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57.011389209032664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57.011389209032664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-1.0197709343628959E-13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261.10917418234862</v>
      </c>
      <c r="T145" s="59">
        <f t="shared" si="142"/>
        <v>327.65691162938418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241.98131666666632</v>
      </c>
      <c r="AK145" s="13">
        <f t="shared" si="143"/>
        <v>58.865616222095206</v>
      </c>
      <c r="AL145" s="20">
        <f t="shared" si="112"/>
        <v>523.97507478125954</v>
      </c>
      <c r="AM145" s="59">
        <f t="shared" si="113"/>
        <v>817.30840811459279</v>
      </c>
      <c r="AN145" s="59">
        <f ca="1">AVERAGE(OFFSET($AM$3,0,0,'Données projet'!$E$10+1,1))-AVERAGE(OFFSET($H$3,0,0,'Données projet'!$E$10+1,1))</f>
        <v>213.54857791046686</v>
      </c>
      <c r="AO145" s="59">
        <f t="shared" si="144"/>
        <v>138.46877538074244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44.408479138755162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44.408479138755162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267.01386666666627</v>
      </c>
      <c r="BF145" s="13">
        <f t="shared" si="145"/>
        <v>64.215126821124571</v>
      </c>
      <c r="BG145" s="20">
        <f t="shared" si="115"/>
        <v>576.89049699123564</v>
      </c>
      <c r="BH145" s="59">
        <f t="shared" si="116"/>
        <v>870.22383032456901</v>
      </c>
      <c r="BI145" s="59">
        <f ca="1">AVERAGE(OFFSET($BH$3,0,0,'Données projet'!$E$11+1,1))-AVERAGE(OFFSET($H$3,0,0,'Données projet'!$E$11+1,1))</f>
        <v>245.06609107649069</v>
      </c>
      <c r="BJ145" s="59">
        <f t="shared" si="146"/>
        <v>156.24531945456499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49.002459739316045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49.002459739316045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5.1063034188034209</v>
      </c>
      <c r="BY145" s="12">
        <f>IF('Données projet'!$A$114&gt;35,BY144+BX145-CG144,IF(A145&lt;'Données projet'!$A$114,$BV$205^A145,IF(A145='Données projet'!$A$114,'Données projet'!$B$114,BY144+BX145-CG144)))</f>
        <v>267.4417735042731</v>
      </c>
      <c r="BZ145" s="13">
        <f>BY145*VLOOKUP('Données projet'!$B$12,Paramètres!$A$1:$I$89,3,0)*VLOOKUP('Données projet'!$B$12,Paramètres!$A$1:$I$89,5,0)</f>
        <v>304.56269166666618</v>
      </c>
      <c r="CA145" s="13">
        <f t="shared" si="147"/>
        <v>72.132136986418402</v>
      </c>
      <c r="CB145" s="20">
        <f t="shared" si="118"/>
        <v>656.07682657078897</v>
      </c>
      <c r="CC145" s="59">
        <f t="shared" si="119"/>
        <v>949.41015990412234</v>
      </c>
      <c r="CD145" s="59">
        <f ca="1">AVERAGE(OFFSET($CC$3,0,0,'Données projet'!$E$12+1,1))-AVERAGE(OFFSET($H$3,0,0,'Données projet'!$E$12+1,1))</f>
        <v>292.22737648725354</v>
      </c>
      <c r="CE145" s="59">
        <f t="shared" si="148"/>
        <v>182.84038581199871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55.893430640157355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55.893430640157355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-1.0197709343628959E-13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261.10917418234862</v>
      </c>
      <c r="T146" s="59">
        <f t="shared" si="142"/>
        <v>327.65691162938418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246.60149999999962</v>
      </c>
      <c r="AK146" s="13">
        <f t="shared" si="143"/>
        <v>59.857624528428133</v>
      </c>
      <c r="AL146" s="20">
        <f t="shared" si="112"/>
        <v>533.74964188701165</v>
      </c>
      <c r="AM146" s="59">
        <f t="shared" si="113"/>
        <v>827.08297522034491</v>
      </c>
      <c r="AN146" s="59">
        <f ca="1">AVERAGE(OFFSET($AM$3,0,0,'Données projet'!$E$10+1,1))-AVERAGE(OFFSET($H$3,0,0,'Données projet'!$E$10+1,1))</f>
        <v>213.54857791046686</v>
      </c>
      <c r="AO146" s="59">
        <f t="shared" si="144"/>
        <v>138.46877538074244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43.537655949341875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43.537655949341875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272.11199999999957</v>
      </c>
      <c r="BF146" s="13">
        <f t="shared" si="145"/>
        <v>65.297285529162707</v>
      </c>
      <c r="BG146" s="20">
        <f t="shared" si="115"/>
        <v>587.65450562995761</v>
      </c>
      <c r="BH146" s="59">
        <f t="shared" si="116"/>
        <v>880.98783896329087</v>
      </c>
      <c r="BI146" s="59">
        <f ca="1">AVERAGE(OFFSET($BH$3,0,0,'Données projet'!$E$11+1,1))-AVERAGE(OFFSET($H$3,0,0,'Données projet'!$E$11+1,1))</f>
        <v>245.06609107649069</v>
      </c>
      <c r="BJ146" s="59">
        <f t="shared" si="146"/>
        <v>156.24531945456499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48.041551392377251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48.041551392377251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5.1063034188034209</v>
      </c>
      <c r="BY146" s="12">
        <f>IF('Données projet'!$A$114&gt;35,BY145+BX146-CG145,IF(A146&lt;'Données projet'!$A$114,$BV$205^A146,IF(A146='Données projet'!$A$114,'Données projet'!$B$114,BY145+BX146-CG145)))</f>
        <v>272.54807692307651</v>
      </c>
      <c r="BZ146" s="13">
        <f>BY146*VLOOKUP('Données projet'!$B$12,Paramètres!$A$1:$I$89,3,0)*VLOOKUP('Données projet'!$B$12,Paramètres!$A$1:$I$89,5,0)</f>
        <v>310.37774999999954</v>
      </c>
      <c r="CA146" s="13">
        <f t="shared" si="147"/>
        <v>73.347713814393742</v>
      </c>
      <c r="CB146" s="20">
        <f t="shared" si="118"/>
        <v>668.32184947673488</v>
      </c>
      <c r="CC146" s="59">
        <f t="shared" si="119"/>
        <v>961.65518281006825</v>
      </c>
      <c r="CD146" s="59">
        <f ca="1">AVERAGE(OFFSET($CC$3,0,0,'Données projet'!$E$12+1,1))-AVERAGE(OFFSET($H$3,0,0,'Données projet'!$E$12+1,1))</f>
        <v>292.22737648725354</v>
      </c>
      <c r="CE146" s="59">
        <f t="shared" si="148"/>
        <v>182.84038581199871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54.797394556930293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54.797394556930293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-1.0197709343628959E-13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261.10917418234862</v>
      </c>
      <c r="T147" s="59">
        <f t="shared" si="142"/>
        <v>327.65691162938418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251.22168333333292</v>
      </c>
      <c r="AK147" s="13">
        <f t="shared" si="143"/>
        <v>60.847471683449903</v>
      </c>
      <c r="AL147" s="20">
        <f t="shared" si="112"/>
        <v>543.52044498756334</v>
      </c>
      <c r="AM147" s="59">
        <f t="shared" si="113"/>
        <v>836.85377832089671</v>
      </c>
      <c r="AN147" s="59">
        <f ca="1">AVERAGE(OFFSET($AM$3,0,0,'Données projet'!$E$10+1,1))-AVERAGE(OFFSET($H$3,0,0,'Données projet'!$E$10+1,1))</f>
        <v>213.54857791046686</v>
      </c>
      <c r="AO147" s="59">
        <f t="shared" si="144"/>
        <v>138.46877538074244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42.683909071523289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42.683909071523289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277.21013333333292</v>
      </c>
      <c r="BF147" s="13">
        <f t="shared" si="145"/>
        <v>66.377086687676652</v>
      </c>
      <c r="BG147" s="20">
        <f t="shared" si="115"/>
        <v>598.41440820325829</v>
      </c>
      <c r="BH147" s="59">
        <f t="shared" si="116"/>
        <v>891.74774153659155</v>
      </c>
      <c r="BI147" s="59">
        <f ca="1">AVERAGE(OFFSET($BH$3,0,0,'Données projet'!$E$11+1,1))-AVERAGE(OFFSET($H$3,0,0,'Données projet'!$E$11+1,1))</f>
        <v>245.06609107649069</v>
      </c>
      <c r="BJ147" s="59">
        <f t="shared" si="146"/>
        <v>156.24531945456499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47.099485872025703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47.099485872025703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5.1063034188034209</v>
      </c>
      <c r="BY147" s="12">
        <f>IF('Données projet'!$A$114&gt;35,BY146+BX147-CG146,IF(A147&lt;'Données projet'!$A$114,$BV$205^A147,IF(A147='Données projet'!$A$114,'Données projet'!$B$114,BY146+BX147-CG146)))</f>
        <v>277.65438034187991</v>
      </c>
      <c r="BZ147" s="13">
        <f>BY147*VLOOKUP('Données projet'!$B$12,Paramètres!$A$1:$I$89,3,0)*VLOOKUP('Données projet'!$B$12,Paramètres!$A$1:$I$89,5,0)</f>
        <v>316.19280833333283</v>
      </c>
      <c r="CA147" s="13">
        <f t="shared" si="147"/>
        <v>74.560642433237462</v>
      </c>
      <c r="CB147" s="20">
        <f t="shared" si="118"/>
        <v>680.56226008510987</v>
      </c>
      <c r="CC147" s="59">
        <f t="shared" si="119"/>
        <v>973.89559341844324</v>
      </c>
      <c r="CD147" s="59">
        <f ca="1">AVERAGE(OFFSET($CC$3,0,0,'Données projet'!$E$12+1,1))-AVERAGE(OFFSET($H$3,0,0,'Données projet'!$E$12+1,1))</f>
        <v>292.22737648725354</v>
      </c>
      <c r="CE147" s="59">
        <f t="shared" si="148"/>
        <v>182.84038581199871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53.722851072779314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53.722851072779314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-1.0197709343628959E-13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261.10917418234862</v>
      </c>
      <c r="T148" s="59">
        <f t="shared" si="142"/>
        <v>327.65691162938418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255.84186666666628</v>
      </c>
      <c r="AK148" s="13">
        <f t="shared" si="143"/>
        <v>61.83520201654526</v>
      </c>
      <c r="AL148" s="20">
        <f t="shared" si="112"/>
        <v>553.28756128992666</v>
      </c>
      <c r="AM148" s="59">
        <f t="shared" si="113"/>
        <v>846.62089462326003</v>
      </c>
      <c r="AN148" s="59">
        <f ca="1">AVERAGE(OFFSET($AM$3,0,0,'Données projet'!$E$10+1,1))-AVERAGE(OFFSET($H$3,0,0,'Données projet'!$E$10+1,1))</f>
        <v>213.54857791046686</v>
      </c>
      <c r="AO148" s="59">
        <f t="shared" si="144"/>
        <v>138.46877538074244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41.846903649244545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41.846903649244545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282.30826666666621</v>
      </c>
      <c r="BF148" s="13">
        <f t="shared" si="145"/>
        <v>67.454578654557295</v>
      </c>
      <c r="BG148" s="20">
        <f t="shared" si="115"/>
        <v>609.17028893446422</v>
      </c>
      <c r="BH148" s="59">
        <f t="shared" si="116"/>
        <v>902.50362226779748</v>
      </c>
      <c r="BI148" s="59">
        <f ca="1">AVERAGE(OFFSET($BH$3,0,0,'Données projet'!$E$11+1,1))-AVERAGE(OFFSET($H$3,0,0,'Données projet'!$E$11+1,1))</f>
        <v>245.06609107649069</v>
      </c>
      <c r="BJ148" s="59">
        <f t="shared" si="146"/>
        <v>156.24531945456499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46.175893681925018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46.175893681925018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5.1063034188034209</v>
      </c>
      <c r="BY148" s="12">
        <f>IF('Données projet'!$A$114&gt;35,BY147+BX148-CG147,IF(A148&lt;'Données projet'!$A$114,$BV$205^A148,IF(A148='Données projet'!$A$114,'Données projet'!$B$114,BY147+BX148-CG147)))</f>
        <v>282.76068376068332</v>
      </c>
      <c r="BZ148" s="13">
        <f>BY148*VLOOKUP('Données projet'!$B$12,Paramètres!$A$1:$I$89,3,0)*VLOOKUP('Données projet'!$B$12,Paramètres!$A$1:$I$89,5,0)</f>
        <v>322.00786666666619</v>
      </c>
      <c r="CA148" s="13">
        <f t="shared" si="147"/>
        <v>75.770977162830064</v>
      </c>
      <c r="CB148" s="20">
        <f t="shared" si="118"/>
        <v>692.79815300303926</v>
      </c>
      <c r="CC148" s="59">
        <f t="shared" si="119"/>
        <v>986.13148633637252</v>
      </c>
      <c r="CD148" s="59">
        <f ca="1">AVERAGE(OFFSET($CC$3,0,0,'Données projet'!$E$12+1,1))-AVERAGE(OFFSET($H$3,0,0,'Données projet'!$E$12+1,1))</f>
        <v>292.22737648725354</v>
      </c>
      <c r="CE148" s="59">
        <f t="shared" si="148"/>
        <v>182.84038581199871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52.669378730945724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52.669378730945724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-1.0197709343628959E-13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261.10917418234862</v>
      </c>
      <c r="T149" s="59">
        <f t="shared" si="142"/>
        <v>327.65691162938418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260.46204999999958</v>
      </c>
      <c r="AK149" s="13">
        <f t="shared" si="143"/>
        <v>62.820858164354384</v>
      </c>
      <c r="AL149" s="20">
        <f t="shared" si="112"/>
        <v>563.05106505291644</v>
      </c>
      <c r="AM149" s="59">
        <f t="shared" si="113"/>
        <v>856.38439838624981</v>
      </c>
      <c r="AN149" s="59">
        <f ca="1">AVERAGE(OFFSET($AM$3,0,0,'Données projet'!$E$10+1,1))-AVERAGE(OFFSET($H$3,0,0,'Données projet'!$E$10+1,1))</f>
        <v>213.54857791046686</v>
      </c>
      <c r="AO149" s="59">
        <f t="shared" si="144"/>
        <v>138.46877538074244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41.026311392773792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41.026311392773792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287.40639999999956</v>
      </c>
      <c r="BF149" s="13">
        <f t="shared" si="145"/>
        <v>68.529807941120509</v>
      </c>
      <c r="BG149" s="20">
        <f t="shared" si="115"/>
        <v>619.92222883078409</v>
      </c>
      <c r="BH149" s="59">
        <f t="shared" si="116"/>
        <v>913.25556216411746</v>
      </c>
      <c r="BI149" s="59">
        <f ca="1">AVERAGE(OFFSET($BH$3,0,0,'Données projet'!$E$11+1,1))-AVERAGE(OFFSET($H$3,0,0,'Données projet'!$E$11+1,1))</f>
        <v>245.06609107649069</v>
      </c>
      <c r="BJ149" s="59">
        <f t="shared" si="146"/>
        <v>156.24531945456499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45.2704125713366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45.2704125713366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5.1063034188034209</v>
      </c>
      <c r="BY149" s="12">
        <f>IF('Données projet'!$A$114&gt;35,BY148+BX149-CG148,IF(A149&lt;'Données projet'!$A$114,$BV$205^A149,IF(A149='Données projet'!$A$114,'Données projet'!$B$114,BY148+BX149-CG148)))</f>
        <v>287.86698717948673</v>
      </c>
      <c r="BZ149" s="13">
        <f>BY149*VLOOKUP('Données projet'!$B$12,Paramètres!$A$1:$I$89,3,0)*VLOOKUP('Données projet'!$B$12,Paramètres!$A$1:$I$89,5,0)</f>
        <v>327.82292499999949</v>
      </c>
      <c r="CA149" s="13">
        <f t="shared" si="147"/>
        <v>76.978770248814712</v>
      </c>
      <c r="CB149" s="20">
        <f t="shared" si="118"/>
        <v>705.029619225018</v>
      </c>
      <c r="CC149" s="59">
        <f t="shared" si="119"/>
        <v>998.36295255835125</v>
      </c>
      <c r="CD149" s="59">
        <f ca="1">AVERAGE(OFFSET($CC$3,0,0,'Données projet'!$E$12+1,1))-AVERAGE(OFFSET($H$3,0,0,'Données projet'!$E$12+1,1))</f>
        <v>292.22737648725354</v>
      </c>
      <c r="CE149" s="59">
        <f t="shared" si="148"/>
        <v>182.84038581199871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51.636564339180808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51.636564339180808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-1.0197709343628959E-13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261.10917418234862</v>
      </c>
      <c r="T150" s="59">
        <f t="shared" si="142"/>
        <v>327.65691162938418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265.08223333333291</v>
      </c>
      <c r="AK150" s="13">
        <f t="shared" si="143"/>
        <v>63.804481164271408</v>
      </c>
      <c r="AL150" s="20">
        <f t="shared" si="112"/>
        <v>572.8110277499942</v>
      </c>
      <c r="AM150" s="59">
        <f t="shared" si="113"/>
        <v>866.14436108332757</v>
      </c>
      <c r="AN150" s="59">
        <f ca="1">AVERAGE(OFFSET($AM$3,0,0,'Données projet'!$E$10+1,1))-AVERAGE(OFFSET($H$3,0,0,'Données projet'!$E$10+1,1))</f>
        <v>213.54857791046686</v>
      </c>
      <c r="AO150" s="59">
        <f t="shared" si="144"/>
        <v>138.46877538074244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40.221810449940577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40.221810449940577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292.50453333333292</v>
      </c>
      <c r="BF150" s="13">
        <f t="shared" si="145"/>
        <v>69.602819314101566</v>
      </c>
      <c r="BG150" s="20">
        <f t="shared" si="115"/>
        <v>630.67030586094836</v>
      </c>
      <c r="BH150" s="59">
        <f t="shared" si="116"/>
        <v>924.00363919428173</v>
      </c>
      <c r="BI150" s="59">
        <f ca="1">AVERAGE(OFFSET($BH$3,0,0,'Données projet'!$E$11+1,1))-AVERAGE(OFFSET($H$3,0,0,'Données projet'!$E$11+1,1))</f>
        <v>245.06609107649069</v>
      </c>
      <c r="BJ150" s="59">
        <f t="shared" si="146"/>
        <v>156.24531945456499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44.382687393037877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44.382687393037877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5.1063034188034209</v>
      </c>
      <c r="BY150" s="12">
        <f>IF('Données projet'!$A$114&gt;35,BY149+BX150-CG149,IF(A150&lt;'Données projet'!$A$114,$BV$205^A150,IF(A150='Données projet'!$A$114,'Données projet'!$B$114,BY149+BX150-CG149)))</f>
        <v>292.97329059829013</v>
      </c>
      <c r="BZ150" s="13">
        <f>BY150*VLOOKUP('Données projet'!$B$12,Paramètres!$A$1:$I$89,3,0)*VLOOKUP('Données projet'!$B$12,Paramètres!$A$1:$I$89,5,0)</f>
        <v>333.63798333333278</v>
      </c>
      <c r="CA150" s="13">
        <f t="shared" si="147"/>
        <v>78.18407197716688</v>
      </c>
      <c r="CB150" s="20">
        <f t="shared" si="118"/>
        <v>717.25674633245353</v>
      </c>
      <c r="CC150" s="59">
        <f t="shared" si="119"/>
        <v>1010.5900796657868</v>
      </c>
      <c r="CD150" s="59">
        <f ca="1">AVERAGE(OFFSET($CC$3,0,0,'Données projet'!$E$12+1,1))-AVERAGE(OFFSET($H$3,0,0,'Données projet'!$E$12+1,1))</f>
        <v>292.22737648725354</v>
      </c>
      <c r="CE150" s="59">
        <f t="shared" si="148"/>
        <v>182.84038581199871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50.62400280768383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50.62400280768383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-1.0197709343628959E-13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261.10917418234862</v>
      </c>
      <c r="T151" s="59">
        <f t="shared" si="142"/>
        <v>327.65691162938418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269.70241666666624</v>
      </c>
      <c r="AK151" s="13">
        <f t="shared" si="143"/>
        <v>64.786110541238813</v>
      </c>
      <c r="AL151" s="20">
        <f t="shared" si="112"/>
        <v>582.56751822043464</v>
      </c>
      <c r="AM151" s="59">
        <f t="shared" si="113"/>
        <v>875.90085155376801</v>
      </c>
      <c r="AN151" s="59">
        <f ca="1">AVERAGE(OFFSET($AM$3,0,0,'Données projet'!$E$10+1,1))-AVERAGE(OFFSET($H$3,0,0,'Données projet'!$E$10+1,1))</f>
        <v>213.54857791046686</v>
      </c>
      <c r="AO151" s="59">
        <f t="shared" si="144"/>
        <v>138.46877538074244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39.433085279899196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39.433085279899196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297.60266666666621</v>
      </c>
      <c r="BF151" s="13">
        <f t="shared" si="145"/>
        <v>70.673655890337713</v>
      </c>
      <c r="BG151" s="20">
        <f t="shared" si="115"/>
        <v>641.41459512011511</v>
      </c>
      <c r="BH151" s="59">
        <f t="shared" si="116"/>
        <v>934.74792845344837</v>
      </c>
      <c r="BI151" s="59">
        <f ca="1">AVERAGE(OFFSET($BH$3,0,0,'Données projet'!$E$11+1,1))-AVERAGE(OFFSET($H$3,0,0,'Données projet'!$E$11+1,1))</f>
        <v>245.06609107649069</v>
      </c>
      <c r="BJ151" s="59">
        <f t="shared" si="146"/>
        <v>156.24531945456499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43.512369964026696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43.512369964026696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5.1063034188034209</v>
      </c>
      <c r="BY151" s="12">
        <f>IF('Données projet'!$A$114&gt;35,BY150+BX151-CG150,IF(A151&lt;'Données projet'!$A$114,$BV$205^A151,IF(A151='Données projet'!$A$114,'Données projet'!$B$114,BY150+BX151-CG150)))</f>
        <v>298.07959401709354</v>
      </c>
      <c r="BZ151" s="13">
        <f>BY151*VLOOKUP('Données projet'!$B$12,Paramètres!$A$1:$I$89,3,0)*VLOOKUP('Données projet'!$B$12,Paramètres!$A$1:$I$89,5,0)</f>
        <v>339.45304166666614</v>
      </c>
      <c r="CA151" s="13">
        <f t="shared" si="147"/>
        <v>79.386930780549761</v>
      </c>
      <c r="CB151" s="20">
        <f t="shared" si="118"/>
        <v>729.47961867890115</v>
      </c>
      <c r="CC151" s="59">
        <f t="shared" si="119"/>
        <v>1022.8129520122345</v>
      </c>
      <c r="CD151" s="59">
        <f ca="1">AVERAGE(OFFSET($CC$3,0,0,'Données projet'!$E$12+1,1))-AVERAGE(OFFSET($H$3,0,0,'Données projet'!$E$12+1,1))</f>
        <v>292.22737648725354</v>
      </c>
      <c r="CE151" s="59">
        <f t="shared" si="148"/>
        <v>182.84038581199871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49.631296990217955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49.631296990217955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-1.0197709343628959E-13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261.10917418234862</v>
      </c>
      <c r="T152" s="59">
        <f t="shared" si="142"/>
        <v>327.65691162938418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274.32259999999957</v>
      </c>
      <c r="AK152" s="13">
        <f t="shared" si="143"/>
        <v>65.765784388426695</v>
      </c>
      <c r="AL152" s="20">
        <f t="shared" si="112"/>
        <v>592.3206028098424</v>
      </c>
      <c r="AM152" s="59">
        <f t="shared" si="113"/>
        <v>885.65393614317577</v>
      </c>
      <c r="AN152" s="59">
        <f ca="1">AVERAGE(OFFSET($AM$3,0,0,'Données projet'!$E$10+1,1))-AVERAGE(OFFSET($H$3,0,0,'Données projet'!$E$10+1,1))</f>
        <v>213.54857791046686</v>
      </c>
      <c r="AO152" s="59">
        <f t="shared" si="144"/>
        <v>138.46877538074244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0.38700000000000001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85.306514891867181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85.306514891867181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302.70079999999956</v>
      </c>
      <c r="BF152" s="13">
        <f t="shared" si="145"/>
        <v>71.742359224779321</v>
      </c>
      <c r="BG152" s="20">
        <f t="shared" si="115"/>
        <v>652.1551689831565</v>
      </c>
      <c r="BH152" s="59">
        <f t="shared" si="116"/>
        <v>945.48850231648976</v>
      </c>
      <c r="BI152" s="59">
        <f ca="1">AVERAGE(OFFSET($BH$3,0,0,'Données projet'!$E$11+1,1))-AVERAGE(OFFSET($H$3,0,0,'Données projet'!$E$11+1,1))</f>
        <v>245.06609107649069</v>
      </c>
      <c r="BJ152" s="59">
        <f t="shared" si="146"/>
        <v>156.24531945456499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0.38700000000000001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94.131326777232744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94.131326777232744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303.18589743589746</v>
      </c>
      <c r="BW152" s="12">
        <f>VLOOKUP(A152,'Données projet'!$A$113:$I$133,9,0)</f>
        <v>5.1063034188034209</v>
      </c>
      <c r="BX152" s="12">
        <f t="array" ref="BX152">INDEX(BW:BW,MIN(IF(ISNUMBER(BW152:BW348),ROW(BW152:BW348),"")))</f>
        <v>5.1063034188034209</v>
      </c>
      <c r="BY152" s="12">
        <f>IF('Données projet'!$A$114&gt;35,BY151+BX152-CG151,IF(A152&lt;'Données projet'!$A$114,$BV$205^A152,IF(A152='Données projet'!$A$114,'Données projet'!$B$114,BY151+BX152-CG151)))</f>
        <v>303.18589743589695</v>
      </c>
      <c r="BZ152" s="13">
        <f>BY152*VLOOKUP('Données projet'!$B$12,Paramètres!$A$1:$I$89,3,0)*VLOOKUP('Données projet'!$B$12,Paramètres!$A$1:$I$89,5,0)</f>
        <v>345.26809999999944</v>
      </c>
      <c r="CA152" s="13">
        <f t="shared" si="147"/>
        <v>80.587393337176223</v>
      </c>
      <c r="CB152" s="20">
        <f t="shared" si="118"/>
        <v>741.69831756224755</v>
      </c>
      <c r="CC152" s="59">
        <f t="shared" si="119"/>
        <v>1035.0316508955809</v>
      </c>
      <c r="CD152" s="59">
        <f ca="1">AVERAGE(OFFSET($CC$3,0,0,'Données projet'!$E$12+1,1))-AVERAGE(OFFSET($H$3,0,0,'Données projet'!$E$12+1,1))</f>
        <v>292.22737648725354</v>
      </c>
      <c r="CE152" s="59">
        <f t="shared" si="148"/>
        <v>182.84038581199871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120.50641025641026</v>
      </c>
      <c r="CH152" s="16">
        <f>IF(ISNA(VLOOKUP(A152,'Données projet'!$A$113:$I$133,5,0)),0%,VLOOKUP(A152,'Données projet'!$A$113:$I$133,5,0)*VLOOKUP('Données projet'!$B$12,Paramètres!$A$1:$I$89,7,0))</f>
        <v>0.38700000000000001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107.36854460528112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107.36854460528112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-1.0197709343628959E-13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261.10917418234862</v>
      </c>
      <c r="T153" s="59">
        <f t="shared" si="142"/>
        <v>327.65691162938418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3.0945512820512704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168.08834999999954</v>
      </c>
      <c r="AK153" s="13">
        <f t="shared" si="143"/>
        <v>42.661596193999998</v>
      </c>
      <c r="AL153" s="20">
        <f t="shared" si="112"/>
        <v>367.05615628788252</v>
      </c>
      <c r="AM153" s="59">
        <f t="shared" si="113"/>
        <v>660.38948962121583</v>
      </c>
      <c r="AN153" s="59">
        <f ca="1">AVERAGE(OFFSET($AM$3,0,0,'Données projet'!$E$10+1,1))-AVERAGE(OFFSET($H$3,0,0,'Données projet'!$E$10+1,1))</f>
        <v>213.54857791046686</v>
      </c>
      <c r="AO153" s="59">
        <f t="shared" si="144"/>
        <v>138.46877538074244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83.633706166674031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83.633706166674031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3.0945512820512704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185.47679999999949</v>
      </c>
      <c r="BF153" s="13">
        <f t="shared" si="145"/>
        <v>46.538539572121756</v>
      </c>
      <c r="BG153" s="20">
        <f t="shared" si="115"/>
        <v>404.09338308811112</v>
      </c>
      <c r="BH153" s="59">
        <f t="shared" si="116"/>
        <v>697.42671642144444</v>
      </c>
      <c r="BI153" s="59">
        <f ca="1">AVERAGE(OFFSET($BH$3,0,0,'Données projet'!$E$11+1,1))-AVERAGE(OFFSET($H$3,0,0,'Données projet'!$E$11+1,1))</f>
        <v>245.06609107649069</v>
      </c>
      <c r="BJ153" s="59">
        <f t="shared" si="146"/>
        <v>156.24531945456499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92.285468873571332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92.285468873571332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3.0945512820512704</v>
      </c>
      <c r="BY153" s="12">
        <f>IF('Données projet'!$A$114&gt;35,BY152+BX153-CG152,IF(A153&lt;'Données projet'!$A$114,$BV$205^A153,IF(A153='Données projet'!$A$114,'Données projet'!$B$114,BY152+BX153-CG152)))</f>
        <v>185.77403846153794</v>
      </c>
      <c r="BZ153" s="13">
        <f>BY153*VLOOKUP('Données projet'!$B$12,Paramètres!$A$1:$I$89,3,0)*VLOOKUP('Données projet'!$B$12,Paramètres!$A$1:$I$89,5,0)</f>
        <v>211.55947499999942</v>
      </c>
      <c r="CA153" s="13">
        <f t="shared" si="147"/>
        <v>52.276223340881586</v>
      </c>
      <c r="CB153" s="20">
        <f t="shared" si="118"/>
        <v>459.51384127703432</v>
      </c>
      <c r="CC153" s="59">
        <f t="shared" si="119"/>
        <v>752.84717461036757</v>
      </c>
      <c r="CD153" s="59">
        <f ca="1">AVERAGE(OFFSET($CC$3,0,0,'Données projet'!$E$12+1,1))-AVERAGE(OFFSET($H$3,0,0,'Données projet'!$E$12+1,1))</f>
        <v>292.22737648725354</v>
      </c>
      <c r="CE153" s="59">
        <f t="shared" si="148"/>
        <v>182.84038581199871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105.26311293391733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105.26311293391733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-1.0197709343628959E-13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261.10917418234862</v>
      </c>
      <c r="T154" s="59">
        <f t="shared" si="142"/>
        <v>327.65691162938418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3.0945512820512704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170.8882999999995</v>
      </c>
      <c r="AK154" s="13">
        <f t="shared" ref="AK154:AK203" si="164">EXP(-1.0587+0.8836*LN(AJ154)+0.284)</f>
        <v>43.288912849762468</v>
      </c>
      <c r="AL154" s="20">
        <f t="shared" ref="AL154:AL203" si="165">(AJ154+AK154)*0.475*44/12</f>
        <v>373.02531238000211</v>
      </c>
      <c r="AM154" s="59">
        <f t="shared" si="113"/>
        <v>666.35864571333536</v>
      </c>
      <c r="AN154" s="59">
        <f ca="1">AVERAGE(OFFSET($AM$3,0,0,'Données projet'!$E$10+1,1))-AVERAGE(OFFSET($H$3,0,0,'Données projet'!$E$10+1,1))</f>
        <v>213.54857791046686</v>
      </c>
      <c r="AO154" s="59">
        <f t="shared" si="144"/>
        <v>138.46877538074244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81.993700200269345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81.993700200269345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3.0945512820512704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188.56639999999948</v>
      </c>
      <c r="BF154" s="13">
        <f t="shared" ref="BF154:BF203" si="167">EXP(-1.0587+0.8836*LN(BE154)+0.284)</f>
        <v>47.222864670406764</v>
      </c>
      <c r="BG154" s="20">
        <f t="shared" ref="BG154:BG203" si="168">(BE154+BF154)*0.475*44/12</f>
        <v>410.66630263429084</v>
      </c>
      <c r="BH154" s="59">
        <f t="shared" si="116"/>
        <v>703.99963596762416</v>
      </c>
      <c r="BI154" s="59">
        <f ca="1">AVERAGE(OFFSET($BH$3,0,0,'Données projet'!$E$11+1,1))-AVERAGE(OFFSET($H$3,0,0,'Données projet'!$E$11+1,1))</f>
        <v>245.06609107649069</v>
      </c>
      <c r="BJ154" s="59">
        <f t="shared" si="146"/>
        <v>156.24531945456499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90.475807117538579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90.475807117538579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3.0945512820512704</v>
      </c>
      <c r="BY154" s="12">
        <f>IF('Données projet'!$A$114&gt;35,BY153+BX154-CG153,IF(A154&lt;'Données projet'!$A$114,$BV$205^A154,IF(A154='Données projet'!$A$114,'Données projet'!$B$114,BY153+BX154-CG153)))</f>
        <v>188.86858974358921</v>
      </c>
      <c r="BZ154" s="13">
        <f>BY154*VLOOKUP('Données projet'!$B$12,Paramètres!$A$1:$I$89,3,0)*VLOOKUP('Données projet'!$B$12,Paramètres!$A$1:$I$89,5,0)</f>
        <v>215.08354999999938</v>
      </c>
      <c r="CA154" s="13">
        <f t="shared" ref="CA154:CA203" si="170">EXP(-1.0587+0.8836*LN(BZ154)+0.284)</f>
        <v>53.044918104503857</v>
      </c>
      <c r="CB154" s="20">
        <f t="shared" ref="CB154:CB203" si="171">(BZ154+CA154)*0.475*44/12</f>
        <v>466.99041528200974</v>
      </c>
      <c r="CC154" s="59">
        <f t="shared" si="119"/>
        <v>760.32374861534299</v>
      </c>
      <c r="CD154" s="59">
        <f ca="1">AVERAGE(OFFSET($CC$3,0,0,'Données projet'!$E$12+1,1))-AVERAGE(OFFSET($H$3,0,0,'Données projet'!$E$12+1,1))</f>
        <v>292.22737648725354</v>
      </c>
      <c r="CE154" s="59">
        <f t="shared" si="148"/>
        <v>182.84038581199871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103.19896749344247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103.19896749344247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-1.0197709343628959E-13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261.10917418234862</v>
      </c>
      <c r="T155" s="59">
        <f t="shared" si="142"/>
        <v>327.65691162938418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3.0945512820512704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173.6882499999995</v>
      </c>
      <c r="AK155" s="13">
        <f t="shared" si="164"/>
        <v>43.915034185437626</v>
      </c>
      <c r="AL155" s="20">
        <f t="shared" si="165"/>
        <v>378.99238662296966</v>
      </c>
      <c r="AM155" s="59">
        <f t="shared" si="113"/>
        <v>672.32571995630292</v>
      </c>
      <c r="AN155" s="59">
        <f ca="1">AVERAGE(OFFSET($AM$3,0,0,'Données projet'!$E$10+1,1))-AVERAGE(OFFSET($H$3,0,0,'Données projet'!$E$10+1,1))</f>
        <v>213.54857791046686</v>
      </c>
      <c r="AO155" s="59">
        <f t="shared" si="144"/>
        <v>138.46877538074244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80.385853750560983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80.385853750560983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3.0945512820512704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191.65599999999947</v>
      </c>
      <c r="BF155" s="13">
        <f t="shared" si="167"/>
        <v>47.905885821907063</v>
      </c>
      <c r="BG155" s="20">
        <f t="shared" si="168"/>
        <v>417.23695113982052</v>
      </c>
      <c r="BH155" s="59">
        <f t="shared" si="116"/>
        <v>710.57028447315383</v>
      </c>
      <c r="BI155" s="59">
        <f ca="1">AVERAGE(OFFSET($BH$3,0,0,'Données projet'!$E$11+1,1))-AVERAGE(OFFSET($H$3,0,0,'Données projet'!$E$11+1,1))</f>
        <v>245.06609107649069</v>
      </c>
      <c r="BJ155" s="59">
        <f t="shared" si="146"/>
        <v>156.24531945456499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88.70163172475695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88.70163172475695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3.0945512820512704</v>
      </c>
      <c r="BY155" s="12">
        <f>IF('Données projet'!$A$114&gt;35,BY154+BX155-CG154,IF(A155&lt;'Données projet'!$A$114,$BV$205^A155,IF(A155='Données projet'!$A$114,'Données projet'!$B$114,BY154+BX155-CG154)))</f>
        <v>191.96314102564048</v>
      </c>
      <c r="BZ155" s="13">
        <f>BY155*VLOOKUP('Données projet'!$B$12,Paramètres!$A$1:$I$89,3,0)*VLOOKUP('Données projet'!$B$12,Paramètres!$A$1:$I$89,5,0)</f>
        <v>218.60762499999939</v>
      </c>
      <c r="CA155" s="13">
        <f t="shared" si="170"/>
        <v>53.812148159221017</v>
      </c>
      <c r="CB155" s="20">
        <f t="shared" si="171"/>
        <v>474.46443825230887</v>
      </c>
      <c r="CC155" s="59">
        <f t="shared" si="119"/>
        <v>767.79777158564218</v>
      </c>
      <c r="CD155" s="59">
        <f ca="1">AVERAGE(OFFSET($CC$3,0,0,'Données projet'!$E$12+1,1))-AVERAGE(OFFSET($H$3,0,0,'Données projet'!$E$12+1,1))</f>
        <v>292.22737648725354</v>
      </c>
      <c r="CE155" s="59">
        <f t="shared" si="148"/>
        <v>182.84038581199871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101.17529868605091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101.17529868605091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-1.0197709343628959E-13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261.10917418234862</v>
      </c>
      <c r="T156" s="59">
        <f t="shared" si="142"/>
        <v>327.65691162938418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195.05769230769226</v>
      </c>
      <c r="AG156" s="12">
        <f>VLOOKUP(A156,'Données projet'!$A$61:$I$81,9,0)</f>
        <v>3.0945512820512704</v>
      </c>
      <c r="AH156" s="12">
        <f t="array" ref="AH156">INDEX(AG:AG,MIN(IF(ISNUMBER(AG156:AG352),ROW(AG156:AG352),"")))</f>
        <v>3.0945512820512704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176.48819999999949</v>
      </c>
      <c r="AK156" s="13">
        <f t="shared" si="164"/>
        <v>44.539981694883714</v>
      </c>
      <c r="AL156" s="20">
        <f t="shared" si="165"/>
        <v>384.95741645192157</v>
      </c>
      <c r="AM156" s="59">
        <f t="shared" si="113"/>
        <v>678.29074978525489</v>
      </c>
      <c r="AN156" s="59">
        <f ca="1">AVERAGE(OFFSET($AM$3,0,0,'Données projet'!$E$10+1,1))-AVERAGE(OFFSET($H$3,0,0,'Données projet'!$E$10+1,1))</f>
        <v>213.54857791046686</v>
      </c>
      <c r="AO156" s="59">
        <f t="shared" si="144"/>
        <v>138.46877538074244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0.38700000000000001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105.95042013547638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105.95042013547638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195.05769230769226</v>
      </c>
      <c r="BB156" s="12">
        <f>VLOOKUP(A156,'Données projet'!$A$87:$I$107,9,0)</f>
        <v>3.0945512820512704</v>
      </c>
      <c r="BC156" s="12">
        <f t="array" ref="BC156">INDEX(BB:BB,MIN(IF(ISNUMBER(BB156:BB352),ROW(BB156:BB352),"")))</f>
        <v>3.0945512820512704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194.74559999999946</v>
      </c>
      <c r="BF156" s="13">
        <f t="shared" si="167"/>
        <v>48.587626473771046</v>
      </c>
      <c r="BG156" s="20">
        <f t="shared" si="168"/>
        <v>423.80536944181694</v>
      </c>
      <c r="BH156" s="59">
        <f t="shared" si="116"/>
        <v>717.13870277515025</v>
      </c>
      <c r="BI156" s="59">
        <f ca="1">AVERAGE(OFFSET($BH$3,0,0,'Données projet'!$E$11+1,1))-AVERAGE(OFFSET($H$3,0,0,'Données projet'!$E$11+1,1))</f>
        <v>245.06609107649069</v>
      </c>
      <c r="BJ156" s="59">
        <f t="shared" si="146"/>
        <v>156.24531945456499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116.91080842535325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116.91080842535325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195.05769230769226</v>
      </c>
      <c r="BW156" s="12">
        <f>VLOOKUP(A156,'Données projet'!$A$113:$I$133,9,0)</f>
        <v>3.0945512820512704</v>
      </c>
      <c r="BX156" s="12">
        <f t="array" ref="BX156">INDEX(BW:BW,MIN(IF(ISNUMBER(BW156:BW352),ROW(BW156:BW352),"")))</f>
        <v>3.0945512820512704</v>
      </c>
      <c r="BY156" s="12">
        <f>IF('Données projet'!$A$114&gt;35,BY155+BX156-CG155,IF(A156&lt;'Données projet'!$A$114,$BV$205^A156,IF(A156='Données projet'!$A$114,'Données projet'!$B$114,BY155+BX156-CG155)))</f>
        <v>195.05769230769175</v>
      </c>
      <c r="BZ156" s="13">
        <f>BY156*VLOOKUP('Données projet'!$B$12,Paramètres!$A$1:$I$89,3,0)*VLOOKUP('Données projet'!$B$12,Paramètres!$A$1:$I$89,5,0)</f>
        <v>222.13169999999937</v>
      </c>
      <c r="CA156" s="13">
        <f t="shared" si="170"/>
        <v>54.577939842953796</v>
      </c>
      <c r="CB156" s="20">
        <f t="shared" si="171"/>
        <v>481.93595605981005</v>
      </c>
      <c r="CC156" s="59">
        <f t="shared" si="119"/>
        <v>775.26928939314337</v>
      </c>
      <c r="CD156" s="59">
        <f ca="1">AVERAGE(OFFSET($CC$3,0,0,'Données projet'!$E$12+1,1))-AVERAGE(OFFSET($H$3,0,0,'Données projet'!$E$12+1,1))</f>
        <v>292.22737648725354</v>
      </c>
      <c r="CE156" s="59">
        <f t="shared" si="148"/>
        <v>182.84038581199871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70.115384615384613</v>
      </c>
      <c r="CH156" s="16">
        <f>IF(ISNA(VLOOKUP(A156,'Données projet'!$A$113:$I$133,5,0)),0%,VLOOKUP(A156,'Données projet'!$A$113:$I$133,5,0)*VLOOKUP('Données projet'!$B$12,Paramètres!$A$1:$I$89,7,0))</f>
        <v>0.38700000000000001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133.35139086016858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133.35139086016858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-1.0197709343628959E-13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261.10917418234862</v>
      </c>
      <c r="T157" s="59">
        <f t="shared" si="142"/>
        <v>327.65691162938418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1.8717948717948829</v>
      </c>
      <c r="AI157" s="13">
        <f>IF('Données projet'!$A$62&gt;35,AI156+AH157-AQ156,IF(A157&lt;'Données projet'!$A$62,$AF$205^A157,IF(A157='Données projet'!$A$62,'Données projet'!$B$62,AI156+AH157-AQ156)))</f>
        <v>126.81410256410203</v>
      </c>
      <c r="AJ157" s="13">
        <f>AI157*VLOOKUP('Données projet'!$B$10,Paramètres!$A$1:$I$89,3,0)*VLOOKUP('Données projet'!$B$10,Paramètres!$A$1:$I$89,5,0)</f>
        <v>114.74139999999952</v>
      </c>
      <c r="AK157" s="13">
        <f t="shared" si="164"/>
        <v>30.445336927793726</v>
      </c>
      <c r="AL157" s="20">
        <f t="shared" si="165"/>
        <v>252.86690014923991</v>
      </c>
      <c r="AM157" s="59">
        <f t="shared" si="113"/>
        <v>546.20023348257325</v>
      </c>
      <c r="AN157" s="59">
        <f ca="1">AVERAGE(OFFSET($AM$3,0,0,'Données projet'!$E$10+1,1))-AVERAGE(OFFSET($H$3,0,0,'Données projet'!$E$10+1,1))</f>
        <v>213.54857791046686</v>
      </c>
      <c r="AO157" s="59">
        <f t="shared" si="144"/>
        <v>138.46877538074244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103.87279701999493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103.87279701999493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1.8717948717948829</v>
      </c>
      <c r="BD157" s="12">
        <f>IF('Données projet'!$A$88&gt;35,BD156+BC157-BL156,IF(A157&lt;'Données projet'!$A$88,$BA$205^A157,IF(A157='Données projet'!$A$88,'Données projet'!$B$88,BD156+BC157-BL156)))</f>
        <v>126.81410256410203</v>
      </c>
      <c r="BE157" s="13">
        <f>BD157*VLOOKUP('Données projet'!$B$11,Paramètres!$A$1:$I$89,3,0)*VLOOKUP('Données projet'!$B$11,Paramètres!$A$1:$I$89,5,0)</f>
        <v>126.61119999999949</v>
      </c>
      <c r="BF157" s="13">
        <f t="shared" si="167"/>
        <v>33.21210746446431</v>
      </c>
      <c r="BG157" s="20">
        <f t="shared" si="168"/>
        <v>278.35892716727443</v>
      </c>
      <c r="BH157" s="59">
        <f t="shared" si="116"/>
        <v>571.69226050060774</v>
      </c>
      <c r="BI157" s="59">
        <f ca="1">AVERAGE(OFFSET($BH$3,0,0,'Données projet'!$E$11+1,1))-AVERAGE(OFFSET($H$3,0,0,'Données projet'!$E$11+1,1))</f>
        <v>245.06609107649069</v>
      </c>
      <c r="BJ157" s="59">
        <f t="shared" si="146"/>
        <v>156.24531945456499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114.61825878068407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114.61825878068407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1.8717948717948829</v>
      </c>
      <c r="BY157" s="12">
        <f>IF('Données projet'!$A$114&gt;35,BY156+BX157-CG156,IF(A157&lt;'Données projet'!$A$114,$BV$205^A157,IF(A157='Données projet'!$A$114,'Données projet'!$B$114,BY156+BX157-CG156)))</f>
        <v>126.81410256410203</v>
      </c>
      <c r="BZ157" s="13">
        <f>BY157*VLOOKUP('Données projet'!$B$12,Paramètres!$A$1:$I$89,3,0)*VLOOKUP('Données projet'!$B$12,Paramètres!$A$1:$I$89,5,0)</f>
        <v>144.4158999999994</v>
      </c>
      <c r="CA157" s="13">
        <f t="shared" si="170"/>
        <v>37.306790530954785</v>
      </c>
      <c r="CB157" s="20">
        <f t="shared" si="171"/>
        <v>316.50035267474522</v>
      </c>
      <c r="CC157" s="59">
        <f t="shared" si="119"/>
        <v>609.83368600807853</v>
      </c>
      <c r="CD157" s="59">
        <f ca="1">AVERAGE(OFFSET($CC$3,0,0,'Données projet'!$E$12+1,1))-AVERAGE(OFFSET($H$3,0,0,'Données projet'!$E$12+1,1))</f>
        <v>292.22737648725354</v>
      </c>
      <c r="CE157" s="59">
        <f t="shared" si="148"/>
        <v>182.84038581199871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130.73645142171782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130.73645142171782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-1.0197709343628959E-13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261.10917418234862</v>
      </c>
      <c r="T158" s="59">
        <f t="shared" si="142"/>
        <v>327.65691162938418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1.8717948717948829</v>
      </c>
      <c r="AI158" s="13">
        <f>IF('Données projet'!$A$62&gt;35,AI157+AH158-AQ157,IF(A158&lt;'Données projet'!$A$62,$AF$205^A158,IF(A158='Données projet'!$A$62,'Données projet'!$B$62,AI157+AH158-AQ157)))</f>
        <v>128.68589743589692</v>
      </c>
      <c r="AJ158" s="13">
        <f>AI158*VLOOKUP('Données projet'!$B$10,Paramètres!$A$1:$I$89,3,0)*VLOOKUP('Données projet'!$B$10,Paramètres!$A$1:$I$89,5,0)</f>
        <v>116.43499999999953</v>
      </c>
      <c r="AK158" s="13">
        <f t="shared" si="164"/>
        <v>30.842067793939304</v>
      </c>
      <c r="AL158" s="20">
        <f t="shared" si="165"/>
        <v>256.50755974111013</v>
      </c>
      <c r="AM158" s="59">
        <f t="shared" si="113"/>
        <v>549.84089307444344</v>
      </c>
      <c r="AN158" s="59">
        <f ca="1">AVERAGE(OFFSET($AM$3,0,0,'Données projet'!$E$10+1,1))-AVERAGE(OFFSET($H$3,0,0,'Données projet'!$E$10+1,1))</f>
        <v>213.54857791046686</v>
      </c>
      <c r="AO158" s="59">
        <f t="shared" si="144"/>
        <v>138.46877538074244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101.83591482658312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101.83591482658312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1.8717948717948829</v>
      </c>
      <c r="BD158" s="12">
        <f>IF('Données projet'!$A$88&gt;35,BD157+BC158-BL157,IF(A158&lt;'Données projet'!$A$88,$BA$205^A158,IF(A158='Données projet'!$A$88,'Données projet'!$B$88,BD157+BC158-BL157)))</f>
        <v>128.68589743589692</v>
      </c>
      <c r="BE158" s="13">
        <f>BD158*VLOOKUP('Données projet'!$B$11,Paramètres!$A$1:$I$89,3,0)*VLOOKUP('Données projet'!$B$11,Paramètres!$A$1:$I$89,5,0)</f>
        <v>128.47999999999948</v>
      </c>
      <c r="BF158" s="13">
        <f t="shared" si="167"/>
        <v>33.644891906697474</v>
      </c>
      <c r="BG158" s="20">
        <f t="shared" si="168"/>
        <v>282.36752007083049</v>
      </c>
      <c r="BH158" s="59">
        <f t="shared" si="116"/>
        <v>575.70085340416381</v>
      </c>
      <c r="BI158" s="59">
        <f ca="1">AVERAGE(OFFSET($BH$3,0,0,'Données projet'!$E$11+1,1))-AVERAGE(OFFSET($H$3,0,0,'Données projet'!$E$11+1,1))</f>
        <v>245.06609107649069</v>
      </c>
      <c r="BJ158" s="59">
        <f t="shared" si="146"/>
        <v>156.24531945456499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112.37066463622965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112.37066463622965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1.8717948717948829</v>
      </c>
      <c r="BY158" s="12">
        <f>IF('Données projet'!$A$114&gt;35,BY157+BX158-CG157,IF(A158&lt;'Données projet'!$A$114,$BV$205^A158,IF(A158='Données projet'!$A$114,'Données projet'!$B$114,BY157+BX158-CG157)))</f>
        <v>128.68589743589692</v>
      </c>
      <c r="BZ158" s="13">
        <f>BY158*VLOOKUP('Données projet'!$B$12,Paramètres!$A$1:$I$89,3,0)*VLOOKUP('Données projet'!$B$12,Paramètres!$A$1:$I$89,5,0)</f>
        <v>146.54749999999942</v>
      </c>
      <c r="CA158" s="13">
        <f t="shared" si="170"/>
        <v>37.792932476289721</v>
      </c>
      <c r="CB158" s="20">
        <f t="shared" si="171"/>
        <v>321.05958656287027</v>
      </c>
      <c r="CC158" s="59">
        <f t="shared" si="119"/>
        <v>614.39291989620358</v>
      </c>
      <c r="CD158" s="59">
        <f ca="1">AVERAGE(OFFSET($CC$3,0,0,'Données projet'!$E$12+1,1))-AVERAGE(OFFSET($H$3,0,0,'Données projet'!$E$12+1,1))</f>
        <v>292.22737648725354</v>
      </c>
      <c r="CE158" s="59">
        <f t="shared" si="148"/>
        <v>182.84038581199871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128.1727893506995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128.1727893506995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-1.0197709343628959E-13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261.10917418234862</v>
      </c>
      <c r="T159" s="59">
        <f t="shared" si="142"/>
        <v>327.65691162938418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1.8717948717948829</v>
      </c>
      <c r="AI159" s="13">
        <f>IF('Données projet'!$A$62&gt;35,AI158+AH159-AQ158,IF(A159&lt;'Données projet'!$A$62,$AF$205^A159,IF(A159='Données projet'!$A$62,'Données projet'!$B$62,AI158+AH159-AQ158)))</f>
        <v>130.55769230769181</v>
      </c>
      <c r="AJ159" s="13">
        <f>AI159*VLOOKUP('Données projet'!$B$10,Paramètres!$A$1:$I$89,3,0)*VLOOKUP('Données projet'!$B$10,Paramètres!$A$1:$I$89,5,0)</f>
        <v>118.12859999999955</v>
      </c>
      <c r="AK159" s="13">
        <f t="shared" si="164"/>
        <v>31.238127501943364</v>
      </c>
      <c r="AL159" s="20">
        <f t="shared" si="165"/>
        <v>260.14705039921722</v>
      </c>
      <c r="AM159" s="59">
        <f t="shared" si="113"/>
        <v>553.48038373255054</v>
      </c>
      <c r="AN159" s="59">
        <f ca="1">AVERAGE(OFFSET($AM$3,0,0,'Données projet'!$E$10+1,1))-AVERAGE(OFFSET($H$3,0,0,'Données projet'!$E$10+1,1))</f>
        <v>213.54857791046686</v>
      </c>
      <c r="AO159" s="59">
        <f t="shared" si="144"/>
        <v>138.46877538074244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99.838974650608648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99.838974650608648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1.8717948717948829</v>
      </c>
      <c r="BD159" s="12">
        <f>IF('Données projet'!$A$88&gt;35,BD158+BC159-BL158,IF(A159&lt;'Données projet'!$A$88,$BA$205^A159,IF(A159='Données projet'!$A$88,'Données projet'!$B$88,BD158+BC159-BL158)))</f>
        <v>130.55769230769181</v>
      </c>
      <c r="BE159" s="13">
        <f>BD159*VLOOKUP('Données projet'!$B$11,Paramètres!$A$1:$I$89,3,0)*VLOOKUP('Données projet'!$B$11,Paramètres!$A$1:$I$89,5,0)</f>
        <v>130.3487999999995</v>
      </c>
      <c r="BF159" s="13">
        <f t="shared" si="167"/>
        <v>34.076944198178893</v>
      </c>
      <c r="BG159" s="20">
        <f t="shared" si="168"/>
        <v>286.37483781182738</v>
      </c>
      <c r="BH159" s="59">
        <f t="shared" si="116"/>
        <v>579.70817114516069</v>
      </c>
      <c r="BI159" s="59">
        <f ca="1">AVERAGE(OFFSET($BH$3,0,0,'Données projet'!$E$11+1,1))-AVERAGE(OFFSET($H$3,0,0,'Données projet'!$E$11+1,1))</f>
        <v>245.06609107649069</v>
      </c>
      <c r="BJ159" s="59">
        <f t="shared" si="146"/>
        <v>156.24531945456499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110.16714444205091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110.16714444205091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1.8717948717948829</v>
      </c>
      <c r="BY159" s="12">
        <f>IF('Données projet'!$A$114&gt;35,BY158+BX159-CG158,IF(A159&lt;'Données projet'!$A$114,$BV$205^A159,IF(A159='Données projet'!$A$114,'Données projet'!$B$114,BY158+BX159-CG158)))</f>
        <v>130.55769230769181</v>
      </c>
      <c r="BZ159" s="13">
        <f>BY159*VLOOKUP('Données projet'!$B$12,Paramètres!$A$1:$I$89,3,0)*VLOOKUP('Données projet'!$B$12,Paramètres!$A$1:$I$89,5,0)</f>
        <v>148.67909999999944</v>
      </c>
      <c r="CA159" s="13">
        <f t="shared" si="170"/>
        <v>38.278252004837029</v>
      </c>
      <c r="CB159" s="20">
        <f t="shared" si="171"/>
        <v>325.61738807509016</v>
      </c>
      <c r="CC159" s="59">
        <f t="shared" si="119"/>
        <v>618.95072140842353</v>
      </c>
      <c r="CD159" s="59">
        <f ca="1">AVERAGE(OFFSET($CC$3,0,0,'Données projet'!$E$12+1,1))-AVERAGE(OFFSET($H$3,0,0,'Données projet'!$E$12+1,1))</f>
        <v>292.22737648725354</v>
      </c>
      <c r="CE159" s="59">
        <f t="shared" si="148"/>
        <v>182.84038581199871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125.65939912921438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125.65939912921438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-1.0197709343628959E-13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261.10917418234862</v>
      </c>
      <c r="T160" s="59">
        <f t="shared" si="142"/>
        <v>327.65691162938418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1.8717948717948829</v>
      </c>
      <c r="AH160" s="12">
        <f t="array" ref="AH160">INDEX(AG:AG,MIN(IF(ISNUMBER(AG160:AG356),ROW(AG160:AG356),"")))</f>
        <v>1.8717948717948829</v>
      </c>
      <c r="AI160" s="13">
        <f>IF('Données projet'!$A$62&gt;35,AI159+AH160-AQ159,IF(A160&lt;'Données projet'!$A$62,$AF$205^A160,IF(A160='Données projet'!$A$62,'Données projet'!$B$62,AI159+AH160-AQ159)))</f>
        <v>132.4294871794867</v>
      </c>
      <c r="AJ160" s="13">
        <f>AI160*VLOOKUP('Données projet'!$B$10,Paramètres!$A$1:$I$89,3,0)*VLOOKUP('Données projet'!$B$10,Paramètres!$A$1:$I$89,5,0)</f>
        <v>119.82219999999955</v>
      </c>
      <c r="AK160" s="13">
        <f t="shared" si="164"/>
        <v>31.633526785966875</v>
      </c>
      <c r="AL160" s="20">
        <f t="shared" si="165"/>
        <v>263.78539081889153</v>
      </c>
      <c r="AM160" s="59">
        <f t="shared" si="113"/>
        <v>557.11872415222479</v>
      </c>
      <c r="AN160" s="59">
        <f ca="1">AVERAGE(OFFSET($AM$3,0,0,'Données projet'!$E$10+1,1))-AVERAGE(OFFSET($H$3,0,0,'Données projet'!$E$10+1,1))</f>
        <v>213.54857791046686</v>
      </c>
      <c r="AO160" s="59">
        <f t="shared" si="144"/>
        <v>138.46877538074244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0.38700000000000001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115.57562033539027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115.57562033539027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1.8717948717948829</v>
      </c>
      <c r="BC160" s="12">
        <f t="array" ref="BC160">INDEX(BB:BB,MIN(IF(ISNUMBER(BB160:BB356),ROW(BB160:BB356),"")))</f>
        <v>1.8717948717948829</v>
      </c>
      <c r="BD160" s="12">
        <f>IF('Données projet'!$A$88&gt;35,BD159+BC160-BL159,IF(A160&lt;'Données projet'!$A$88,$BA$205^A160,IF(A160='Données projet'!$A$88,'Données projet'!$B$88,BD159+BC160-BL159)))</f>
        <v>132.4294871794867</v>
      </c>
      <c r="BE160" s="13">
        <f>BD160*VLOOKUP('Données projet'!$B$11,Paramètres!$A$1:$I$89,3,0)*VLOOKUP('Données projet'!$B$11,Paramètres!$A$1:$I$89,5,0)</f>
        <v>132.21759999999952</v>
      </c>
      <c r="BF160" s="13">
        <f t="shared" si="167"/>
        <v>34.508276048554045</v>
      </c>
      <c r="BG160" s="20">
        <f t="shared" si="168"/>
        <v>290.38090078456412</v>
      </c>
      <c r="BH160" s="59">
        <f t="shared" si="116"/>
        <v>583.71423411789738</v>
      </c>
      <c r="BI160" s="59">
        <f ca="1">AVERAGE(OFFSET($BH$3,0,0,'Données projet'!$E$11+1,1))-AVERAGE(OFFSET($H$3,0,0,'Données projet'!$E$11+1,1))</f>
        <v>245.06609107649069</v>
      </c>
      <c r="BJ160" s="59">
        <f t="shared" si="146"/>
        <v>156.24531945456499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0.38700000000000001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127.53171899077546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127.53171899077546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132.42948717948718</v>
      </c>
      <c r="BW160" s="12">
        <f>VLOOKUP(A160,'Données projet'!$A$113:$I$133,9,0)</f>
        <v>1.8717948717948829</v>
      </c>
      <c r="BX160" s="12">
        <f t="array" ref="BX160">INDEX(BW:BW,MIN(IF(ISNUMBER(BW160:BW356),ROW(BW160:BW356),"")))</f>
        <v>1.8717948717948829</v>
      </c>
      <c r="BY160" s="12">
        <f>IF('Données projet'!$A$114&gt;35,BY159+BX160-CG159,IF(A160&lt;'Données projet'!$A$114,$BV$205^A160,IF(A160='Données projet'!$A$114,'Données projet'!$B$114,BY159+BX160-CG159)))</f>
        <v>132.4294871794867</v>
      </c>
      <c r="BZ160" s="13">
        <f>BY160*VLOOKUP('Données projet'!$B$12,Paramètres!$A$1:$I$89,3,0)*VLOOKUP('Données projet'!$B$12,Paramètres!$A$1:$I$89,5,0)</f>
        <v>150.81069999999946</v>
      </c>
      <c r="CA160" s="13">
        <f t="shared" si="170"/>
        <v>38.762762269911093</v>
      </c>
      <c r="CB160" s="20">
        <f t="shared" si="171"/>
        <v>330.17378012009414</v>
      </c>
      <c r="CC160" s="59">
        <f t="shared" si="119"/>
        <v>623.50711345342745</v>
      </c>
      <c r="CD160" s="59">
        <f ca="1">AVERAGE(OFFSET($CC$3,0,0,'Données projet'!$E$12+1,1))-AVERAGE(OFFSET($H$3,0,0,'Données projet'!$E$12+1,1))</f>
        <v>292.22737648725354</v>
      </c>
      <c r="CE160" s="59">
        <f t="shared" si="148"/>
        <v>182.84038581199871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45.71153846153846</v>
      </c>
      <c r="CH160" s="16">
        <f>IF(ISNA(VLOOKUP(A160,'Données projet'!$A$113:$I$133,5,0)),0%,VLOOKUP(A160,'Données projet'!$A$113:$I$133,5,0)*VLOOKUP('Données projet'!$B$12,Paramètres!$A$1:$I$89,7,0))</f>
        <v>0.38700000000000001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145.46586697385331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145.46586697385331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-1.0197709343628959E-13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261.10917418234862</v>
      </c>
      <c r="T161" s="59">
        <f t="shared" si="142"/>
        <v>327.65691162938418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87.879807692307224</v>
      </c>
      <c r="AJ161" s="13">
        <f>AI161*VLOOKUP('Données projet'!$B$10,Paramètres!$A$1:$I$89,3,0)*VLOOKUP('Données projet'!$B$10,Paramètres!$A$1:$I$89,5,0)</f>
        <v>79.513649999999572</v>
      </c>
      <c r="AK161" s="13">
        <f t="shared" si="164"/>
        <v>22.018226855281608</v>
      </c>
      <c r="AL161" s="20">
        <f t="shared" si="165"/>
        <v>176.83468552294804</v>
      </c>
      <c r="AM161" s="59">
        <f t="shared" si="113"/>
        <v>470.16801885628138</v>
      </c>
      <c r="AN161" s="59">
        <f ca="1">AVERAGE(OFFSET($AM$3,0,0,'Données projet'!$E$10+1,1))-AVERAGE(OFFSET($H$3,0,0,'Données projet'!$E$10+1,1))</f>
        <v>213.54857791046686</v>
      </c>
      <c r="AO161" s="59">
        <f t="shared" si="144"/>
        <v>138.46877538074244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113.30925291478096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113.30925291478096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87.879807692307224</v>
      </c>
      <c r="BE161" s="13">
        <f>BD161*VLOOKUP('Données projet'!$B$11,Paramètres!$A$1:$I$89,3,0)*VLOOKUP('Données projet'!$B$11,Paramètres!$A$1:$I$89,5,0)</f>
        <v>87.739199999999528</v>
      </c>
      <c r="BF161" s="13">
        <f t="shared" si="167"/>
        <v>24.019169773975609</v>
      </c>
      <c r="BG161" s="20">
        <f t="shared" si="168"/>
        <v>194.64582735633999</v>
      </c>
      <c r="BH161" s="59">
        <f t="shared" si="116"/>
        <v>487.97916068967334</v>
      </c>
      <c r="BI161" s="59">
        <f ca="1">AVERAGE(OFFSET($BH$3,0,0,'Données projet'!$E$11+1,1))-AVERAGE(OFFSET($H$3,0,0,'Données projet'!$E$11+1,1))</f>
        <v>245.06609107649069</v>
      </c>
      <c r="BJ161" s="59">
        <f t="shared" si="146"/>
        <v>156.24531945456499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125.03089976803415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125.03089976803415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1.1618589743589709</v>
      </c>
      <c r="BY161" s="12">
        <f>IF('Données projet'!$A$114&gt;35,BY160+BX161-CG160,IF(A161&lt;'Données projet'!$A$114,$BV$205^A161,IF(A161='Données projet'!$A$114,'Données projet'!$B$114,BY160+BX161-CG160)))</f>
        <v>87.879807692307224</v>
      </c>
      <c r="BZ161" s="13">
        <f>BY161*VLOOKUP('Données projet'!$B$12,Paramètres!$A$1:$I$89,3,0)*VLOOKUP('Données projet'!$B$12,Paramètres!$A$1:$I$89,5,0)</f>
        <v>100.07752499999945</v>
      </c>
      <c r="CA161" s="13">
        <f t="shared" si="170"/>
        <v>26.980465977472768</v>
      </c>
      <c r="CB161" s="20">
        <f t="shared" si="171"/>
        <v>221.29266761909744</v>
      </c>
      <c r="CC161" s="59">
        <f t="shared" si="119"/>
        <v>514.62600095243079</v>
      </c>
      <c r="CD161" s="59">
        <f ca="1">AVERAGE(OFFSET($CC$3,0,0,'Données projet'!$E$12+1,1))-AVERAGE(OFFSET($H$3,0,0,'Données projet'!$E$12+1,1))</f>
        <v>292.22737648725354</v>
      </c>
      <c r="CE161" s="59">
        <f t="shared" si="148"/>
        <v>182.84038581199871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142.613370047914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142.613370047914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-1.0197709343628959E-13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261.10917418234862</v>
      </c>
      <c r="T162" s="59">
        <f t="shared" si="142"/>
        <v>327.65691162938418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89.041666666666202</v>
      </c>
      <c r="AJ162" s="13">
        <f>AI162*VLOOKUP('Données projet'!$B$10,Paramètres!$A$1:$I$89,3,0)*VLOOKUP('Données projet'!$B$10,Paramètres!$A$1:$I$89,5,0)</f>
        <v>80.564899999999582</v>
      </c>
      <c r="AK162" s="13">
        <f t="shared" si="164"/>
        <v>22.275248501153126</v>
      </c>
      <c r="AL162" s="20">
        <f t="shared" si="165"/>
        <v>179.11325863950762</v>
      </c>
      <c r="AM162" s="59">
        <f t="shared" si="113"/>
        <v>472.44659197284091</v>
      </c>
      <c r="AN162" s="59">
        <f ca="1">AVERAGE(OFFSET($AM$3,0,0,'Données projet'!$E$10+1,1))-AVERAGE(OFFSET($H$3,0,0,'Données projet'!$E$10+1,1))</f>
        <v>213.54857791046686</v>
      </c>
      <c r="AO162" s="59">
        <f t="shared" si="144"/>
        <v>138.46877538074244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111.08732757694216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111.08732757694216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89.041666666666202</v>
      </c>
      <c r="BE162" s="13">
        <f>BD162*VLOOKUP('Données projet'!$B$11,Paramètres!$A$1:$I$89,3,0)*VLOOKUP('Données projet'!$B$11,Paramètres!$A$1:$I$89,5,0)</f>
        <v>88.899199999999539</v>
      </c>
      <c r="BF162" s="13">
        <f t="shared" si="167"/>
        <v>24.299548688606226</v>
      </c>
      <c r="BG162" s="20">
        <f t="shared" si="168"/>
        <v>197.15448729932169</v>
      </c>
      <c r="BH162" s="59">
        <f t="shared" si="116"/>
        <v>490.48782063265503</v>
      </c>
      <c r="BI162" s="59">
        <f ca="1">AVERAGE(OFFSET($BH$3,0,0,'Données projet'!$E$11+1,1))-AVERAGE(OFFSET($H$3,0,0,'Données projet'!$E$11+1,1))</f>
        <v>245.06609107649069</v>
      </c>
      <c r="BJ162" s="59">
        <f t="shared" si="146"/>
        <v>156.24531945456499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122.57912008490167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122.57912008490167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1.1618589743589709</v>
      </c>
      <c r="BY162" s="12">
        <f>IF('Données projet'!$A$114&gt;35,BY161+BX162-CG161,IF(A162&lt;'Données projet'!$A$114,$BV$205^A162,IF(A162='Données projet'!$A$114,'Données projet'!$B$114,BY161+BX162-CG161)))</f>
        <v>89.041666666666202</v>
      </c>
      <c r="BZ162" s="13">
        <f>BY162*VLOOKUP('Données projet'!$B$12,Paramètres!$A$1:$I$89,3,0)*VLOOKUP('Données projet'!$B$12,Paramètres!$A$1:$I$89,5,0)</f>
        <v>101.40064999999947</v>
      </c>
      <c r="CA162" s="13">
        <f t="shared" si="170"/>
        <v>27.295412490536197</v>
      </c>
      <c r="CB162" s="20">
        <f t="shared" si="171"/>
        <v>224.14564217101625</v>
      </c>
      <c r="CC162" s="59">
        <f t="shared" si="119"/>
        <v>517.47897550434959</v>
      </c>
      <c r="CD162" s="59">
        <f ca="1">AVERAGE(OFFSET($CC$3,0,0,'Données projet'!$E$12+1,1))-AVERAGE(OFFSET($H$3,0,0,'Données projet'!$E$12+1,1))</f>
        <v>292.22737648725354</v>
      </c>
      <c r="CE162" s="59">
        <f t="shared" si="148"/>
        <v>182.84038581199871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139.81680884684101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139.81680884684101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-1.0197709343628959E-13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261.10917418234862</v>
      </c>
      <c r="T163" s="59">
        <f t="shared" si="142"/>
        <v>327.65691162938418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90.20352564102518</v>
      </c>
      <c r="AJ163" s="13">
        <f>AI163*VLOOKUP('Données projet'!$B$10,Paramètres!$A$1:$I$89,3,0)*VLOOKUP('Données projet'!$B$10,Paramètres!$A$1:$I$89,5,0)</f>
        <v>81.616149999999578</v>
      </c>
      <c r="AK163" s="13">
        <f t="shared" si="164"/>
        <v>22.531880055892035</v>
      </c>
      <c r="AL163" s="20">
        <f t="shared" si="165"/>
        <v>181.39115234734456</v>
      </c>
      <c r="AM163" s="59">
        <f t="shared" si="113"/>
        <v>474.72448568067784</v>
      </c>
      <c r="AN163" s="59">
        <f ca="1">AVERAGE(OFFSET($AM$3,0,0,'Données projet'!$E$10+1,1))-AVERAGE(OFFSET($H$3,0,0,'Données projet'!$E$10+1,1))</f>
        <v>213.54857791046686</v>
      </c>
      <c r="AO163" s="59">
        <f t="shared" si="144"/>
        <v>138.46877538074244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108.90897283973774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108.90897283973774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90.20352564102518</v>
      </c>
      <c r="BE163" s="13">
        <f>BD163*VLOOKUP('Données projet'!$B$11,Paramètres!$A$1:$I$89,3,0)*VLOOKUP('Données projet'!$B$11,Paramètres!$A$1:$I$89,5,0)</f>
        <v>90.059199999999549</v>
      </c>
      <c r="BF163" s="13">
        <f t="shared" si="167"/>
        <v>24.579502061924959</v>
      </c>
      <c r="BG163" s="20">
        <f t="shared" si="168"/>
        <v>199.66240609118518</v>
      </c>
      <c r="BH163" s="59">
        <f t="shared" si="116"/>
        <v>492.99573942451849</v>
      </c>
      <c r="BI163" s="59">
        <f ca="1">AVERAGE(OFFSET($BH$3,0,0,'Données projet'!$E$11+1,1))-AVERAGE(OFFSET($H$3,0,0,'Données projet'!$E$11+1,1))</f>
        <v>245.06609107649069</v>
      </c>
      <c r="BJ163" s="59">
        <f t="shared" si="146"/>
        <v>156.24531945456499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120.17541830591749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120.17541830591749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1.1618589743589709</v>
      </c>
      <c r="BY163" s="12">
        <f>IF('Données projet'!$A$114&gt;35,BY162+BX163-CG162,IF(A163&lt;'Données projet'!$A$114,$BV$205^A163,IF(A163='Données projet'!$A$114,'Données projet'!$B$114,BY162+BX163-CG162)))</f>
        <v>90.20352564102518</v>
      </c>
      <c r="BZ163" s="13">
        <f>BY163*VLOOKUP('Données projet'!$B$12,Paramètres!$A$1:$I$89,3,0)*VLOOKUP('Données projet'!$B$12,Paramètres!$A$1:$I$89,5,0)</f>
        <v>102.72377499999948</v>
      </c>
      <c r="CA163" s="13">
        <f t="shared" si="170"/>
        <v>27.609880997781968</v>
      </c>
      <c r="CB163" s="20">
        <f t="shared" si="171"/>
        <v>226.997784196136</v>
      </c>
      <c r="CC163" s="59">
        <f t="shared" si="119"/>
        <v>520.33111752946934</v>
      </c>
      <c r="CD163" s="59">
        <f ca="1">AVERAGE(OFFSET($CC$3,0,0,'Données projet'!$E$12+1,1))-AVERAGE(OFFSET($H$3,0,0,'Données projet'!$E$12+1,1))</f>
        <v>292.22737648725354</v>
      </c>
      <c r="CE163" s="59">
        <f t="shared" si="148"/>
        <v>182.84038581199871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137.07508650518719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137.07508650518719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-1.0197709343628959E-13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261.10917418234862</v>
      </c>
      <c r="T164" s="59">
        <f t="shared" si="142"/>
        <v>327.65691162938418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91.365384615384158</v>
      </c>
      <c r="AJ164" s="13">
        <f>AI164*VLOOKUP('Données projet'!$B$10,Paramètres!$A$1:$I$89,3,0)*VLOOKUP('Données projet'!$B$10,Paramètres!$A$1:$I$89,5,0)</f>
        <v>82.667399999999589</v>
      </c>
      <c r="AK164" s="13">
        <f t="shared" si="164"/>
        <v>22.788127124999455</v>
      </c>
      <c r="AL164" s="20">
        <f t="shared" si="165"/>
        <v>183.66837640937331</v>
      </c>
      <c r="AM164" s="59">
        <f t="shared" si="113"/>
        <v>477.00170974270662</v>
      </c>
      <c r="AN164" s="59">
        <f ca="1">AVERAGE(OFFSET($AM$3,0,0,'Données projet'!$E$10+1,1))-AVERAGE(OFFSET($H$3,0,0,'Données projet'!$E$10+1,1))</f>
        <v>213.54857791046686</v>
      </c>
      <c r="AO164" s="59">
        <f t="shared" si="144"/>
        <v>138.46877538074244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0.38700000000000001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142.13985642477655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142.13985642477655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91.365384615384158</v>
      </c>
      <c r="BE164" s="13">
        <f>BD164*VLOOKUP('Données projet'!$B$11,Paramètres!$A$1:$I$89,3,0)*VLOOKUP('Données projet'!$B$11,Paramètres!$A$1:$I$89,5,0)</f>
        <v>91.219199999999546</v>
      </c>
      <c r="BF164" s="13">
        <f t="shared" si="167"/>
        <v>24.859036008842143</v>
      </c>
      <c r="BG164" s="20">
        <f t="shared" si="168"/>
        <v>202.16959438206592</v>
      </c>
      <c r="BH164" s="59">
        <f t="shared" si="116"/>
        <v>495.50292771539921</v>
      </c>
      <c r="BI164" s="59">
        <f ca="1">AVERAGE(OFFSET($BH$3,0,0,'Données projet'!$E$11+1,1))-AVERAGE(OFFSET($H$3,0,0,'Données projet'!$E$11+1,1))</f>
        <v>245.06609107649069</v>
      </c>
      <c r="BJ164" s="59">
        <f t="shared" si="146"/>
        <v>156.24531945456499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0.38700000000000001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156.84397950320169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156.84397950320169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91.365384615384613</v>
      </c>
      <c r="BW164" s="12">
        <f>VLOOKUP(A164,'Données projet'!$A$113:$I$133,9,0)</f>
        <v>1.1618589743589709</v>
      </c>
      <c r="BX164" s="12">
        <f t="array" ref="BX164">INDEX(BW:BW,MIN(IF(ISNUMBER(BW164:BW360),ROW(BW164:BW360),"")))</f>
        <v>1.1618589743589709</v>
      </c>
      <c r="BY164" s="12">
        <f>IF('Données projet'!$A$114&gt;35,BY163+BX164-CG163,IF(A164&lt;'Données projet'!$A$114,$BV$205^A164,IF(A164='Données projet'!$A$114,'Données projet'!$B$114,BY163+BX164-CG163)))</f>
        <v>91.365384615384158</v>
      </c>
      <c r="BZ164" s="13">
        <f>BY164*VLOOKUP('Données projet'!$B$12,Paramètres!$A$1:$I$89,3,0)*VLOOKUP('Données projet'!$B$12,Paramètres!$A$1:$I$89,5,0)</f>
        <v>104.04689999999947</v>
      </c>
      <c r="CA164" s="13">
        <f t="shared" si="170"/>
        <v>27.923878368020773</v>
      </c>
      <c r="CB164" s="20">
        <f t="shared" si="171"/>
        <v>229.84910565763525</v>
      </c>
      <c r="CC164" s="59">
        <f t="shared" si="119"/>
        <v>523.18243899096854</v>
      </c>
      <c r="CD164" s="59">
        <f ca="1">AVERAGE(OFFSET($CC$3,0,0,'Données projet'!$E$12+1,1))-AVERAGE(OFFSET($H$3,0,0,'Données projet'!$E$12+1,1))</f>
        <v>292.22737648725354</v>
      </c>
      <c r="CE164" s="59">
        <f t="shared" si="148"/>
        <v>182.84038581199871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91.365384615384613</v>
      </c>
      <c r="CH164" s="16">
        <f>IF(ISNA(VLOOKUP(A164,'Données projet'!$A$113:$I$133,5,0)),0%,VLOOKUP(A164,'Données projet'!$A$113:$I$133,5,0)*VLOOKUP('Données projet'!$B$12,Paramètres!$A$1:$I$89,7,0))</f>
        <v>0.38700000000000001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178.90016412083946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178.90016412083946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-1.0197709343628959E-13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261.10917418234862</v>
      </c>
      <c r="T165" s="59">
        <f t="shared" si="142"/>
        <v>327.65691162938418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-4.1145540308207271E-13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213.54857791046686</v>
      </c>
      <c r="AO165" s="59">
        <f t="shared" si="144"/>
        <v>138.46877538074244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139.35258053703851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139.35258053703851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-4.5401975512504581E-13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245.06609107649069</v>
      </c>
      <c r="BJ165" s="59">
        <f t="shared" si="146"/>
        <v>156.24531945456499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153.76836473052524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153.76836473052524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-5.1786628318950535E-13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292.22737648725354</v>
      </c>
      <c r="CE165" s="59">
        <f t="shared" si="148"/>
        <v>182.84038581199871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175.39204102075539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175.39204102075539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-1.0197709343628959E-13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261.10917418234862</v>
      </c>
      <c r="T166" s="59">
        <f t="shared" si="142"/>
        <v>327.65691162938418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-4.1145540308207271E-13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213.54857791046686</v>
      </c>
      <c r="AO166" s="59">
        <f t="shared" si="144"/>
        <v>138.46877538074244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136.61996142938858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136.61996142938858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-4.5401975512504581E-13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245.06609107649069</v>
      </c>
      <c r="BJ166" s="59">
        <f t="shared" si="146"/>
        <v>156.24531945456499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150.75306088760118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150.75306088760118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-5.1786628318950535E-13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292.22737648725354</v>
      </c>
      <c r="CE166" s="59">
        <f t="shared" si="148"/>
        <v>182.84038581199871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171.95271007492013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171.95271007492013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-1.0197709343628959E-13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261.10917418234862</v>
      </c>
      <c r="T167" s="59">
        <f t="shared" si="142"/>
        <v>327.65691162938418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-4.1145540308207271E-13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213.54857791046686</v>
      </c>
      <c r="AO167" s="59">
        <f t="shared" si="144"/>
        <v>138.46877538074244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133.9409273157066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133.9409273157066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-4.5401975512504581E-13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245.06609107649069</v>
      </c>
      <c r="BJ167" s="59">
        <f t="shared" si="146"/>
        <v>156.24531945456499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147.79688531388314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147.79688531388314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-5.1786628318950535E-13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292.22737648725354</v>
      </c>
      <c r="CE167" s="59">
        <f t="shared" si="148"/>
        <v>182.84038581199871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168.58082231114798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168.58082231114798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-1.0197709343628959E-13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261.10917418234862</v>
      </c>
      <c r="T168" s="59">
        <f t="shared" si="142"/>
        <v>327.65691162938418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-4.1145540308207271E-13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213.54857791046686</v>
      </c>
      <c r="AO168" s="59">
        <f t="shared" si="144"/>
        <v>138.46877538074244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131.31442742694446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131.31442742694446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-4.5401975512504581E-13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245.06609107649069</v>
      </c>
      <c r="BJ168" s="59">
        <f t="shared" si="146"/>
        <v>156.24531945456499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144.89867854007665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144.89867854007665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-5.1786628318950535E-13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292.22737648725354</v>
      </c>
      <c r="CE168" s="59">
        <f t="shared" si="148"/>
        <v>182.84038581199871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165.27505520977493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165.27505520977493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-1.0197709343628959E-13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261.10917418234862</v>
      </c>
      <c r="T169" s="59">
        <f t="shared" si="142"/>
        <v>327.65691162938418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-4.1145540308207271E-13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213.54857791046686</v>
      </c>
      <c r="AO169" s="59">
        <f t="shared" si="144"/>
        <v>138.46877538074244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128.7394315989942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128.7394315989942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-4.5401975512504581E-13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245.06609107649069</v>
      </c>
      <c r="BJ169" s="59">
        <f t="shared" si="146"/>
        <v>156.24531945456499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142.05730383337291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142.05730383337291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-5.1786628318950535E-13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292.22737648725354</v>
      </c>
      <c r="CE169" s="59">
        <f t="shared" si="148"/>
        <v>182.84038581199871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162.03411218494097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162.03411218494097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-1.0197709343628959E-13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261.10917418234862</v>
      </c>
      <c r="T170" s="59">
        <f t="shared" si="142"/>
        <v>327.65691162938418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-4.1145540308207271E-13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213.54857791046686</v>
      </c>
      <c r="AO170" s="59">
        <f t="shared" si="144"/>
        <v>138.46877538074244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126.21492986863767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126.21492986863767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-4.5401975512504581E-13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245.06609107649069</v>
      </c>
      <c r="BJ170" s="59">
        <f t="shared" si="146"/>
        <v>156.24531945456499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139.2716467516002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139.2716467516002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-5.1786628318950535E-13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292.22737648725354</v>
      </c>
      <c r="CE170" s="59">
        <f t="shared" si="148"/>
        <v>182.84038581199871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158.85672207604395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158.85672207604395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-1.0197709343628959E-13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261.10917418234862</v>
      </c>
      <c r="T171" s="59">
        <f t="shared" si="142"/>
        <v>327.65691162938418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-4.1145540308207271E-13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213.54857791046686</v>
      </c>
      <c r="AO171" s="59">
        <f t="shared" si="144"/>
        <v>138.46877538074244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123.73993207741941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123.73993207741941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-4.5401975512504581E-13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245.06609107649069</v>
      </c>
      <c r="BJ171" s="59">
        <f t="shared" si="146"/>
        <v>156.24531945456499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136.54061470611799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136.54061470611799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-5.1786628318950535E-13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292.22737648725354</v>
      </c>
      <c r="CE171" s="59">
        <f t="shared" si="148"/>
        <v>182.84038581199871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155.74163864916579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155.74163864916579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-1.0197709343628959E-13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261.10917418234862</v>
      </c>
      <c r="T172" s="59">
        <f t="shared" si="142"/>
        <v>327.65691162938418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-4.1145540308207271E-13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213.54857791046686</v>
      </c>
      <c r="AO172" s="59">
        <f t="shared" si="144"/>
        <v>138.46877538074244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121.31346748328735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121.31346748328735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-4.5401975512504581E-13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245.06609107649069</v>
      </c>
      <c r="BJ172" s="59">
        <f t="shared" si="146"/>
        <v>156.24531945456499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133.86313653328261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133.86313653328261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-5.1786628318950535E-13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292.22737648725354</v>
      </c>
      <c r="CE172" s="59">
        <f t="shared" si="148"/>
        <v>182.84038581199871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152.68764010827545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152.68764010827545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-1.0197709343628959E-13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261.10917418234862</v>
      </c>
      <c r="T173" s="59">
        <f t="shared" si="142"/>
        <v>327.65691162938418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-4.1145540308207271E-13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213.54857791046686</v>
      </c>
      <c r="AO173" s="59">
        <f t="shared" si="144"/>
        <v>138.46877538074244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118.93458437984896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118.93458437984896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-4.5401975512504581E-13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245.06609107649069</v>
      </c>
      <c r="BJ173" s="59">
        <f t="shared" si="146"/>
        <v>156.24531945456499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131.23816207431611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131.23816207431611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-5.1786628318950535E-13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292.22737648725354</v>
      </c>
      <c r="CE173" s="59">
        <f t="shared" si="148"/>
        <v>182.84038581199871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149.69352861601678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149.69352861601678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-1.0197709343628959E-13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261.10917418234862</v>
      </c>
      <c r="T174" s="59">
        <f t="shared" si="142"/>
        <v>327.65691162938418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-4.1145540308207271E-13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213.54857791046686</v>
      </c>
      <c r="AO174" s="59">
        <f t="shared" si="144"/>
        <v>138.46877538074244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116.60234972309357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116.60234972309357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-4.5401975512504581E-13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245.06609107649069</v>
      </c>
      <c r="BJ174" s="59">
        <f t="shared" si="146"/>
        <v>156.24531945456499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128.66466176341362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128.66466176341362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-5.1786628318950535E-13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292.22737648725354</v>
      </c>
      <c r="CE174" s="59">
        <f t="shared" si="148"/>
        <v>182.84038581199871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146.75812982389363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146.75812982389363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-1.0197709343628959E-13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261.10917418234862</v>
      </c>
      <c r="T175" s="59">
        <f t="shared" si="142"/>
        <v>327.65691162938418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-4.1145540308207271E-13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213.54857791046686</v>
      </c>
      <c r="AO175" s="59">
        <f t="shared" si="144"/>
        <v>138.46877538074244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114.31584876543448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114.31584876543448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-4.5401975512504581E-13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245.06609107649069</v>
      </c>
      <c r="BJ175" s="59">
        <f t="shared" si="146"/>
        <v>156.24531945456499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126.14162622392773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126.14162622392773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-5.1786628318950535E-13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292.22737648725354</v>
      </c>
      <c r="CE175" s="59">
        <f t="shared" si="148"/>
        <v>182.84038581199871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143.88029241166754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143.88029241166754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-1.0197709343628959E-13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261.10917418234862</v>
      </c>
      <c r="T176" s="59">
        <f t="shared" si="142"/>
        <v>327.65691162938418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-4.1145540308207271E-13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213.54857791046686</v>
      </c>
      <c r="AO176" s="59">
        <f t="shared" si="144"/>
        <v>138.46877538074244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112.0741846969272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112.0741846969272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-4.5401975512504581E-13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245.06609107649069</v>
      </c>
      <c r="BJ176" s="59">
        <f t="shared" si="146"/>
        <v>156.24531945456499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123.66806587247143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123.66806587247143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-5.1786628318950535E-13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292.22737648725354</v>
      </c>
      <c r="CE176" s="59">
        <f t="shared" si="148"/>
        <v>182.84038581199871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141.0588876357877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141.0588876357877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-1.0197709343628959E-13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261.10917418234862</v>
      </c>
      <c r="T177" s="59">
        <f t="shared" si="142"/>
        <v>327.65691162938418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-4.1145540308207271E-13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213.54857791046686</v>
      </c>
      <c r="AO177" s="59">
        <f t="shared" si="144"/>
        <v>138.46877538074244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109.87647829352329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109.87647829352329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-4.5401975512504581E-13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245.06609107649069</v>
      </c>
      <c r="BJ177" s="59">
        <f t="shared" si="146"/>
        <v>156.24531945456499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121.24301053078435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121.24301053078435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-5.1786628318950535E-13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292.22737648725354</v>
      </c>
      <c r="CE177" s="59">
        <f t="shared" si="148"/>
        <v>182.84038581199871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138.29280888667586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138.29280888667586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-1.0197709343628959E-13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261.10917418234862</v>
      </c>
      <c r="T178" s="59">
        <f t="shared" si="142"/>
        <v>327.65691162938418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-4.1145540308207271E-13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213.54857791046686</v>
      </c>
      <c r="AO178" s="59">
        <f t="shared" si="144"/>
        <v>138.46877538074244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107.72186757222158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107.72186757222158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-4.5401975512504581E-13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245.06609107649069</v>
      </c>
      <c r="BJ178" s="59">
        <f t="shared" si="146"/>
        <v>156.24531945456499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118.86550904521005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118.86550904521005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-5.1786628318950535E-13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292.22737648725354</v>
      </c>
      <c r="CE178" s="59">
        <f t="shared" si="148"/>
        <v>182.84038581199871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135.58097125469266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135.58097125469266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-1.0197709343628959E-13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261.10917418234862</v>
      </c>
      <c r="T179" s="59">
        <f t="shared" si="142"/>
        <v>327.65691162938418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-4.1145540308207271E-13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213.54857791046686</v>
      </c>
      <c r="AO179" s="59">
        <f t="shared" si="144"/>
        <v>138.46877538074244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105.60950745298182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105.60950745298182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-4.5401975512504581E-13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245.06609107649069</v>
      </c>
      <c r="BJ179" s="59">
        <f t="shared" si="146"/>
        <v>156.24531945456499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116.53462891363513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116.53462891363513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-5.1786628318950535E-13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292.22737648725354</v>
      </c>
      <c r="CE179" s="59">
        <f t="shared" si="148"/>
        <v>182.84038581199871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132.92231110461503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132.92231110461503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-1.0197709343628959E-13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261.10917418234862</v>
      </c>
      <c r="T180" s="59">
        <f t="shared" si="142"/>
        <v>327.65691162938418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-4.1145540308207271E-13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213.54857791046686</v>
      </c>
      <c r="AO180" s="59">
        <f t="shared" si="144"/>
        <v>138.46877538074244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103.53856942726789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103.53856942726789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-4.5401975512504581E-13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245.06609107649069</v>
      </c>
      <c r="BJ180" s="59">
        <f t="shared" si="146"/>
        <v>156.24531945456499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114.24945591974391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114.24945591974391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-5.1786628318950535E-13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292.22737648725354</v>
      </c>
      <c r="CE180" s="59">
        <f t="shared" si="148"/>
        <v>182.84038581199871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130.31578565845786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130.31578565845786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-1.0197709343628959E-13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261.10917418234862</v>
      </c>
      <c r="T181" s="59">
        <f t="shared" si="142"/>
        <v>327.65691162938418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-4.1145540308207271E-13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213.54857791046686</v>
      </c>
      <c r="AO181" s="59">
        <f t="shared" si="144"/>
        <v>138.46877538074244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101.50824123309074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101.50824123309074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-4.5401975512504581E-13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245.06609107649069</v>
      </c>
      <c r="BJ181" s="59">
        <f t="shared" si="146"/>
        <v>156.24531945456499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112.00909377444499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112.00909377444499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-5.1786628318950535E-13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292.22737648725354</v>
      </c>
      <c r="CE181" s="59">
        <f t="shared" si="148"/>
        <v>182.84038581199871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127.76037258647628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127.76037258647628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-1.0197709343628959E-13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261.10917418234862</v>
      </c>
      <c r="T182" s="59">
        <f t="shared" si="142"/>
        <v>327.65691162938418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-4.1145540308207271E-13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213.54857791046686</v>
      </c>
      <c r="AO182" s="59">
        <f t="shared" si="144"/>
        <v>138.46877538074244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99.517726536423496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99.517726536423496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-4.5401975512504581E-13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245.06609107649069</v>
      </c>
      <c r="BJ182" s="59">
        <f t="shared" si="146"/>
        <v>156.24531945456499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109.8126637643294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109.8126637643294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-5.1786628318950535E-13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292.22737648725354</v>
      </c>
      <c r="CE182" s="59">
        <f t="shared" si="148"/>
        <v>182.84038581199871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125.25506960618819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125.25506960618819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-1.0197709343628959E-13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261.10917418234862</v>
      </c>
      <c r="T183" s="59">
        <f t="shared" si="142"/>
        <v>327.65691162938418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-4.1145540308207271E-13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213.54857791046686</v>
      </c>
      <c r="AO183" s="59">
        <f t="shared" si="144"/>
        <v>138.46877538074244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97.566244618863806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97.566244618863806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-4.5401975512504581E-13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245.06609107649069</v>
      </c>
      <c r="BJ183" s="59">
        <f t="shared" si="146"/>
        <v>156.24531945456499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107.65930440702216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107.65930440702216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-5.1786628318950535E-13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292.22737648725354</v>
      </c>
      <c r="CE183" s="59">
        <f t="shared" si="148"/>
        <v>182.84038581199871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122.79889408925962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122.79889408925962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-1.0197709343628959E-13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261.10917418234862</v>
      </c>
      <c r="T184" s="59">
        <f t="shared" si="142"/>
        <v>327.65691162938418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-4.1145540308207271E-13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213.54857791046686</v>
      </c>
      <c r="AO184" s="59">
        <f t="shared" si="144"/>
        <v>138.46877538074244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95.653030071421028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95.653030071421028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-4.5401975512504581E-13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245.06609107649069</v>
      </c>
      <c r="BJ184" s="59">
        <f t="shared" si="146"/>
        <v>156.24531945456499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105.5481711132922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105.5481711132922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-5.1786628318950535E-13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292.22737648725354</v>
      </c>
      <c r="CE184" s="59">
        <f t="shared" si="148"/>
        <v>182.84038581199871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120.39088267609888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120.39088267609888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-1.0197709343628959E-13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261.10917418234862</v>
      </c>
      <c r="T185" s="59">
        <f t="shared" si="142"/>
        <v>327.65691162938418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-4.1145540308207271E-13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213.54857791046686</v>
      </c>
      <c r="AO185" s="59">
        <f t="shared" si="144"/>
        <v>138.46877538074244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93.777332494307956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93.777332494307956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-4.5401975512504581E-13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245.06609107649069</v>
      </c>
      <c r="BJ185" s="59">
        <f t="shared" si="146"/>
        <v>156.24531945456499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103.47843585578812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103.47843585578812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-5.1786628318950535E-13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292.22737648725354</v>
      </c>
      <c r="CE185" s="59">
        <f t="shared" si="148"/>
        <v>182.84038581199871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118.03009089800828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118.03009089800828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-1.0197709343628959E-13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261.10917418234862</v>
      </c>
      <c r="T186" s="59">
        <f t="shared" si="142"/>
        <v>327.65691162938418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-4.1145540308207271E-13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213.54857791046686</v>
      </c>
      <c r="AO186" s="59">
        <f t="shared" si="144"/>
        <v>138.46877538074244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91.938416202619507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91.938416202619507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-4.5401975512504581E-13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245.06609107649069</v>
      </c>
      <c r="BJ186" s="59">
        <f t="shared" si="146"/>
        <v>156.24531945456499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101.44928684426984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101.44928684426984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-5.1786628318950535E-13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292.22737648725354</v>
      </c>
      <c r="CE186" s="59">
        <f t="shared" si="148"/>
        <v>182.84038581199871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115.71559280674525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115.71559280674525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-1.0197709343628959E-13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261.10917418234862</v>
      </c>
      <c r="T187" s="59">
        <f t="shared" si="142"/>
        <v>327.65691162938418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-4.1145540308207271E-13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213.54857791046686</v>
      </c>
      <c r="AO187" s="59">
        <f t="shared" si="144"/>
        <v>138.46877538074244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90.135559937782887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90.135559937782887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-4.5401975512504581E-13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245.06609107649069</v>
      </c>
      <c r="BJ187" s="59">
        <f t="shared" si="146"/>
        <v>156.24531945456499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99.459928207208733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99.459928207208733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-5.1786628318950535E-13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292.22737648725354</v>
      </c>
      <c r="CE187" s="59">
        <f t="shared" si="148"/>
        <v>182.84038581199871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113.44648061134744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113.44648061134744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-1.0197709343628959E-13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261.10917418234862</v>
      </c>
      <c r="T188" s="59">
        <f t="shared" si="142"/>
        <v>327.65691162938418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-4.1145540308207271E-13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213.54857791046686</v>
      </c>
      <c r="AO188" s="59">
        <f t="shared" si="144"/>
        <v>138.46877538074244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88.368056584665979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88.368056584665979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-4.5401975512504581E-13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245.06609107649069</v>
      </c>
      <c r="BJ188" s="59">
        <f t="shared" si="146"/>
        <v>156.24531945456499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97.509579679631443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97.509579679631443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-5.1786628318950535E-13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292.22737648725354</v>
      </c>
      <c r="CE188" s="59">
        <f t="shared" si="148"/>
        <v>182.84038581199871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111.2218643220796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111.2218643220796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-1.0197709343628959E-13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261.10917418234862</v>
      </c>
      <c r="T189" s="59">
        <f t="shared" si="142"/>
        <v>327.65691162938418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-4.1145540308207271E-13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213.54857791046686</v>
      </c>
      <c r="AO189" s="59">
        <f t="shared" si="144"/>
        <v>138.46877538074244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86.635212894233092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86.635212894233092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-4.5401975512504581E-13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245.06609107649069</v>
      </c>
      <c r="BJ189" s="59">
        <f t="shared" si="146"/>
        <v>156.24531945456499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95.59747629708481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95.59747629708481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-5.1786628318950535E-13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292.22737648725354</v>
      </c>
      <c r="CE189" s="59">
        <f t="shared" si="148"/>
        <v>182.84038581199871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109.04087140136234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109.04087140136234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-1.0197709343628959E-13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261.10917418234862</v>
      </c>
      <c r="T190" s="59">
        <f t="shared" si="142"/>
        <v>327.65691162938418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-4.1145540308207271E-13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213.54857791046686</v>
      </c>
      <c r="AO190" s="59">
        <f t="shared" si="144"/>
        <v>138.46877538074244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84.93634921163931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84.93634921163931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-4.5401975512504581E-13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245.06609107649069</v>
      </c>
      <c r="BJ190" s="59">
        <f t="shared" si="146"/>
        <v>156.24531945456499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93.72286809560201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93.72286809560201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-5.1786628318950535E-13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292.22737648725354</v>
      </c>
      <c r="CE190" s="59">
        <f t="shared" si="148"/>
        <v>182.84038581199871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106.90264642154602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106.90264642154602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-1.0197709343628959E-13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261.10917418234862</v>
      </c>
      <c r="T191" s="59">
        <f t="shared" si="142"/>
        <v>327.65691162938418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-4.1145540308207271E-13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213.54857791046686</v>
      </c>
      <c r="AO191" s="59">
        <f t="shared" si="144"/>
        <v>138.46877538074244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83.270799209656658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83.270799209656658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-4.5401975512504581E-13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245.06609107649069</v>
      </c>
      <c r="BJ191" s="59">
        <f t="shared" si="146"/>
        <v>156.24531945456499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91.885019817552191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91.885019817552191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-5.1786628318950535E-13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292.22737648725354</v>
      </c>
      <c r="CE191" s="59">
        <f t="shared" si="148"/>
        <v>182.84038581199871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104.80635072939545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104.80635072939545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-1.0197709343628959E-13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261.10917418234862</v>
      </c>
      <c r="T192" s="59">
        <f t="shared" si="142"/>
        <v>327.65691162938418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-4.1145540308207271E-13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213.54857791046686</v>
      </c>
      <c r="AO192" s="59">
        <f t="shared" si="144"/>
        <v>138.46877538074244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81.637909627327701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81.637909627327701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-4.5401975512504581E-13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245.06609107649069</v>
      </c>
      <c r="BJ192" s="59">
        <f t="shared" si="146"/>
        <v>156.24531945456499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90.083210623258168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90.083210623258168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-5.1786628318950535E-13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292.22737648725354</v>
      </c>
      <c r="CE192" s="59">
        <f t="shared" si="148"/>
        <v>182.84038581199871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102.75116211715383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102.75116211715383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-1.0197709343628959E-13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261.10917418234862</v>
      </c>
      <c r="T193" s="59">
        <f t="shared" si="142"/>
        <v>327.65691162938418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-4.1145540308207271E-13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213.54857791046686</v>
      </c>
      <c r="AO193" s="59">
        <f t="shared" si="144"/>
        <v>138.46877538074244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80.037040013743905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80.037040013743905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-4.5401975512504581E-13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245.06609107649069</v>
      </c>
      <c r="BJ193" s="59">
        <f t="shared" si="146"/>
        <v>156.24531945456499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88.316733808269149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88.316733808269149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-5.1786628318950535E-13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292.22737648725354</v>
      </c>
      <c r="CE193" s="59">
        <f t="shared" si="148"/>
        <v>182.84038581199871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100.73627450005698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100.73627450005698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-1.0197709343628959E-13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261.10917418234862</v>
      </c>
      <c r="T194" s="59">
        <f t="shared" si="142"/>
        <v>327.65691162938418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-4.1145540308207271E-13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213.54857791046686</v>
      </c>
      <c r="AO194" s="59">
        <f t="shared" si="144"/>
        <v>138.46877538074244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78.467562476848443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78.467562476848443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-4.5401975512504581E-13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245.06609107649069</v>
      </c>
      <c r="BJ194" s="59">
        <f t="shared" si="146"/>
        <v>156.24531945456499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86.584896526177602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86.584896526177602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-5.1786628318950535E-13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292.22737648725354</v>
      </c>
      <c r="CE194" s="59">
        <f t="shared" si="148"/>
        <v>182.84038581199871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98.760897600171305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98.760897600171305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-1.0197709343628959E-13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261.10917418234862</v>
      </c>
      <c r="T195" s="59">
        <f t="shared" si="142"/>
        <v>327.65691162938418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-4.1145540308207271E-13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213.54857791046686</v>
      </c>
      <c r="AO195" s="59">
        <f t="shared" si="144"/>
        <v>138.46877538074244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76.928861437164727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76.928861437164727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-4.5401975512504581E-13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245.06609107649069</v>
      </c>
      <c r="BJ195" s="59">
        <f t="shared" si="146"/>
        <v>156.24531945456499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84.887019516871433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84.887019516871433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-5.1786628318950535E-13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292.22737648725354</v>
      </c>
      <c r="CE195" s="59">
        <f t="shared" si="148"/>
        <v>182.84038581199871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96.824256636431457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96.824256636431457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-1.0197709343628959E-13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261.10917418234862</v>
      </c>
      <c r="T196" s="59">
        <f t="shared" si="142"/>
        <v>327.65691162938418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-4.1145540308207271E-13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213.54857791046686</v>
      </c>
      <c r="AO196" s="59">
        <f t="shared" si="144"/>
        <v>138.46877538074244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75.420333386354244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75.420333386354244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-4.5401975512504581E-13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245.06609107649069</v>
      </c>
      <c r="BJ196" s="59">
        <f t="shared" si="146"/>
        <v>156.24531945456499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83.222436840115037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83.222436840115037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-5.1786628318950535E-13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292.22737648725354</v>
      </c>
      <c r="CE196" s="59">
        <f t="shared" si="148"/>
        <v>182.84038581199871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94.925592020756199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94.925592020756199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-1.0197709343628959E-13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261.10917418234862</v>
      </c>
      <c r="T197" s="59">
        <f t="shared" ref="T197:T203" si="204">$T$3</f>
        <v>327.65691162938418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-4.1145540308207271E-13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213.54857791046686</v>
      </c>
      <c r="AO197" s="59">
        <f t="shared" ref="AO197:AO203" si="205">$AO$3</f>
        <v>138.46877538074244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73.941386650508903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73.941386650508903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-4.5401975512504581E-13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245.06609107649069</v>
      </c>
      <c r="BJ197" s="59">
        <f t="shared" ref="BJ197:BJ203" si="206">$BJ$3</f>
        <v>156.24531945456499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81.590495614354651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81.590495614354651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-5.1786628318950535E-13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292.22737648725354</v>
      </c>
      <c r="CE197" s="59">
        <f t="shared" ref="CE197:CE203" si="207">$CE$3</f>
        <v>182.84038581199871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93.064159060123259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93.064159060123259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-1.0197709343628959E-13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261.10917418234862</v>
      </c>
      <c r="T198" s="59">
        <f t="shared" si="204"/>
        <v>327.65691162938418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-4.1145540308207271E-13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213.54857791046686</v>
      </c>
      <c r="AO198" s="59">
        <f t="shared" si="205"/>
        <v>138.46877538074244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72.491441158085053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72.491441158085053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-4.5401975512504581E-13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245.06609107649069</v>
      </c>
      <c r="BJ198" s="59">
        <f t="shared" si="206"/>
        <v>156.24531945456499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79.990555760645563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79.990555760645563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-5.1786628318950535E-13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292.22737648725354</v>
      </c>
      <c r="CE198" s="59">
        <f t="shared" si="207"/>
        <v>182.84038581199871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91.239227664486336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91.239227664486336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-1.0197709343628959E-13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261.10917418234862</v>
      </c>
      <c r="T199" s="59">
        <f t="shared" si="204"/>
        <v>327.65691162938418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-4.1145540308207271E-13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213.54857791046686</v>
      </c>
      <c r="AO199" s="59">
        <f t="shared" si="205"/>
        <v>138.46877538074244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71.069928212388206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71.069928212388206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-4.5401975512504581E-13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245.06609107649069</v>
      </c>
      <c r="BJ199" s="59">
        <f t="shared" si="206"/>
        <v>156.24531945456499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78.421989751600762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78.421989751600762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-5.1786628318950535E-13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292.22737648725354</v>
      </c>
      <c r="CE199" s="59">
        <f t="shared" si="207"/>
        <v>182.84038581199871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89.450082060419604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89.450082060419604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-1.0197709343628959E-13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261.10917418234862</v>
      </c>
      <c r="T200" s="59">
        <f t="shared" si="204"/>
        <v>327.65691162938418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-4.1145540308207271E-13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213.54857791046686</v>
      </c>
      <c r="AO200" s="59">
        <f t="shared" si="205"/>
        <v>138.46877538074244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69.676290268519182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69.676290268519182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-4.5401975512504581E-13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245.06609107649069</v>
      </c>
      <c r="BJ200" s="59">
        <f t="shared" si="206"/>
        <v>156.24531945456499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76.884182365262532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76.884182365262532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-5.1786628318950535E-13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292.22737648725354</v>
      </c>
      <c r="CE200" s="59">
        <f t="shared" si="207"/>
        <v>182.84038581199871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87.696020510377565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87.696020510377565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-1.0197709343628959E-13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261.10917418234862</v>
      </c>
      <c r="T201" s="59">
        <f t="shared" si="204"/>
        <v>327.65691162938418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-4.1145540308207271E-13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213.54857791046686</v>
      </c>
      <c r="AO201" s="59">
        <f t="shared" si="205"/>
        <v>138.46877538074244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68.30998071469422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68.30998071469422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-4.5401975512504581E-13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245.06609107649069</v>
      </c>
      <c r="BJ201" s="59">
        <f t="shared" si="206"/>
        <v>156.24531945456499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75.376530443800505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75.376530443800505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-5.1786628318950535E-13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292.22737648725354</v>
      </c>
      <c r="CE201" s="59">
        <f t="shared" si="207"/>
        <v>182.84038581199871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85.976355037459939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85.976355037459939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-1.0197709343628959E-13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261.10917418234862</v>
      </c>
      <c r="T202" s="59">
        <f t="shared" si="204"/>
        <v>327.65691162938418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-4.1145540308207271E-13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213.54857791046686</v>
      </c>
      <c r="AO202" s="59">
        <f t="shared" si="205"/>
        <v>138.46877538074244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66.97046365785323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66.97046365785323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-4.5401975512504581E-13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245.06609107649069</v>
      </c>
      <c r="BJ202" s="59">
        <f t="shared" si="206"/>
        <v>156.24531945456499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73.898442656941484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73.898442656941484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-5.1786628318950535E-13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292.22737648725354</v>
      </c>
      <c r="CE202" s="59">
        <f t="shared" si="207"/>
        <v>182.84038581199871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84.290411155573864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84.290411155573864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-1.0197709343628959E-13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261.10917418234862</v>
      </c>
      <c r="T203" s="59">
        <f t="shared" si="204"/>
        <v>327.65691162938418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-4.1145540308207271E-13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213.54857791046686</v>
      </c>
      <c r="AO203" s="59">
        <f t="shared" si="205"/>
        <v>138.46877538074244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65.65721371347216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65.65721371347216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-4.5401975512504581E-13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245.06609107649069</v>
      </c>
      <c r="BJ203" s="59">
        <f t="shared" si="206"/>
        <v>156.24531945456499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72.449339270038237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72.449339270038237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-5.1786628318950535E-13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292.22737648725354</v>
      </c>
      <c r="CE203" s="59">
        <f t="shared" si="207"/>
        <v>182.84038581199871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82.637527604887339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82.637527604887339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>
        <f>EXP(LN('Données projet'!B88)/'Données projet'!A88)</f>
        <v>1.1608269964373037</v>
      </c>
      <c r="BV205" s="82">
        <f>EXP(LN('Données projet'!B114)/'Données projet'!A114)</f>
        <v>1.1608269964373037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59.84</v>
      </c>
      <c r="C6" s="147">
        <f ca="1">IF(OR('Données projet'!B9="",'Données projet'!C9="",'Données projet'!C9=0%),0,Calculateur!S3)</f>
        <v>261.10917418234862</v>
      </c>
      <c r="D6" s="147">
        <f>IF(OR('Données projet'!B9="",'Données projet'!C9="",'Données projet'!C9=0%),0,Calculateur!T3)</f>
        <v>327.65691162938418</v>
      </c>
      <c r="E6" s="147">
        <f ca="1">MIN(C6,D6)</f>
        <v>261.10917418234862</v>
      </c>
      <c r="F6" s="147">
        <f ca="1">E6*B6</f>
        <v>15624.772983071742</v>
      </c>
      <c r="G6" s="147">
        <f ca="1">F6*(100%-'Données projet'!$C$24)*(100%-'Données projet'!$C$25)*(100%-'Données projet'!$C$26)*(100%-'Données projet'!$C$27)</f>
        <v>11952.951332049883</v>
      </c>
      <c r="H6" s="148">
        <f>IF(OR('Données projet'!B9="",'Données projet'!C9="",'Données projet'!C9=0%),0,AVERAGE(Calculateur!$AC$3:$AC$33)*B6)</f>
        <v>779.05355550772595</v>
      </c>
      <c r="I6" s="149">
        <f>H6*(100%-'Données projet'!$C$24)*(100%-'Données projet'!$C$25)*(100%-'Données projet'!$C$26)*(100%-'Données projet'!$C$27)</f>
        <v>595.97596996341031</v>
      </c>
      <c r="J6" s="150">
        <f>IF(OR('Données projet'!B9="",'Données projet'!C9="",'Données projet'!C9=0%),0,SUM(Calculateur!$V$3:$V$33)*VLOOKUP('Données projet'!$B$9,Paramètres!$A$1:$I$89,9,0)*B6)</f>
        <v>5136.6932184615389</v>
      </c>
      <c r="K6" s="151">
        <f>J6*(100%-'Données projet'!$C$24)*(100%-'Données projet'!$C$25)*(100%-'Données projet'!$C$26)*(100%-'Données projet'!$C$27)</f>
        <v>3929.5703121230767</v>
      </c>
      <c r="L6" s="152">
        <f ca="1">G6+I6+K6</f>
        <v>16478.49761413637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9.3631999999999991</v>
      </c>
      <c r="C7" s="147">
        <f ca="1">IF(OR('Données projet'!B10="",'Données projet'!C10="",'Données projet'!C10=0%),0,Calculateur!AN3)</f>
        <v>213.54857791046686</v>
      </c>
      <c r="D7" s="147">
        <f>IF(OR('Données projet'!B10="",'Données projet'!C10="",'Données projet'!C10=0%),0,Calculateur!AO3)</f>
        <v>138.46877538074244</v>
      </c>
      <c r="E7" s="147">
        <f t="shared" ref="E7:E15" ca="1" si="0">MIN(C7,D7)</f>
        <v>138.46877538074244</v>
      </c>
      <c r="F7" s="147">
        <f t="shared" ref="F7:F15" ca="1" si="1">E7*B7</f>
        <v>1296.5108376449675</v>
      </c>
      <c r="G7" s="147">
        <f ca="1">F7*(100%-'Données projet'!$C$24)*(100%-'Données projet'!$C$25)*(100%-'Données projet'!$C$26)*(100%-'Données projet'!$C$27)</f>
        <v>991.83079079840024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991.83079079840024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tauzin</v>
      </c>
      <c r="B8" s="154">
        <f>'Données projet'!D11</f>
        <v>9.3631999999999991</v>
      </c>
      <c r="C8" s="147">
        <f ca="1">IF(OR('Données projet'!B11="",'Données projet'!C11="",'Données projet'!C11=0%),0,Calculateur!BI3)</f>
        <v>245.06609107649069</v>
      </c>
      <c r="D8" s="147">
        <f>IF(OR('Données projet'!B11="",'Données projet'!C11="",'Données projet'!C11=0%),0,Calculateur!BJ3)</f>
        <v>156.24531945456499</v>
      </c>
      <c r="E8" s="147">
        <f t="shared" ca="1" si="0"/>
        <v>156.24531945456499</v>
      </c>
      <c r="F8" s="147">
        <f t="shared" ca="1" si="1"/>
        <v>1462.9561751169829</v>
      </c>
      <c r="G8" s="147">
        <f ca="1">F8*(100%-'Données projet'!$C$24)*(100%-'Données projet'!$C$25)*(100%-'Données projet'!$C$26)*(100%-'Données projet'!$C$27)</f>
        <v>1119.161473964492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1119.161473964492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vert</v>
      </c>
      <c r="B9" s="154">
        <f>'Données projet'!D12</f>
        <v>9.3631999999999991</v>
      </c>
      <c r="C9" s="147">
        <f ca="1">IF(OR('Données projet'!B12="",'Données projet'!C12="",'Données projet'!C12=0%),0,Calculateur!CD3)</f>
        <v>292.22737648725354</v>
      </c>
      <c r="D9" s="147">
        <f>IF(OR('Données projet'!B12="",'Données projet'!C12="",'Données projet'!C12=0%),0,Calculateur!CE3)</f>
        <v>182.84038581199871</v>
      </c>
      <c r="E9" s="147">
        <f t="shared" ca="1" si="0"/>
        <v>182.84038581199871</v>
      </c>
      <c r="F9" s="147">
        <f t="shared" ca="1" si="1"/>
        <v>1711.9711004349062</v>
      </c>
      <c r="G9" s="147">
        <f ca="1">F9*(100%-'Données projet'!$C$24)*(100%-'Données projet'!$C$25)*(100%-'Données projet'!$C$26)*(100%-'Données projet'!$C$27)</f>
        <v>1309.6578918327034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1309.6578918327034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20096.211096268595</v>
      </c>
      <c r="G16" s="166">
        <f t="shared" ca="1" si="3"/>
        <v>15373.601488645478</v>
      </c>
      <c r="H16" s="167">
        <f t="shared" si="3"/>
        <v>779.05355550772595</v>
      </c>
      <c r="I16" s="167">
        <f t="shared" si="3"/>
        <v>595.97596996341031</v>
      </c>
      <c r="J16" s="168">
        <f t="shared" si="3"/>
        <v>5136.6932184615389</v>
      </c>
      <c r="K16" s="168">
        <f t="shared" si="3"/>
        <v>3929.5703121230767</v>
      </c>
      <c r="L16" s="169">
        <f t="shared" ca="1" si="3"/>
        <v>19899.147770731968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tauzin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0" zoomScale="80" zoomScaleNormal="80" workbookViewId="0">
      <selection activeCell="T25" sqref="T25:V25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2842.1346572880611</v>
      </c>
      <c r="U10" s="178">
        <f>'Données projet'!D9</f>
        <v>59.84</v>
      </c>
      <c r="V10" s="177">
        <f>U10*T10</f>
        <v>170073.33789211759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637.65949928917269</v>
      </c>
      <c r="U11" s="178">
        <f>'Données projet'!D10</f>
        <v>9.3631999999999991</v>
      </c>
      <c r="V11" s="177">
        <f t="shared" ref="V11" si="0">U11*T11</f>
        <v>5970.5334237443813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tauzin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708.90487280046784</v>
      </c>
      <c r="U12" s="178">
        <f>'Données projet'!D11</f>
        <v>9.3631999999999991</v>
      </c>
      <c r="V12" s="177">
        <f t="shared" ref="V12:V19" si="1">U12*T12</f>
        <v>6637.6181050053401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708.90487280046784</v>
      </c>
      <c r="U13" s="178">
        <f>'Données projet'!D12</f>
        <v>9.3631999999999991</v>
      </c>
      <c r="V13" s="177">
        <f t="shared" si="1"/>
        <v>6637.6181050053401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1</v>
      </c>
      <c r="I20" s="191">
        <v>6813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-384407.20826360106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5">
        <f ca="1">T23-T24</f>
        <v>-384407.20826360106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64.523076923076914</v>
      </c>
      <c r="C26" s="193">
        <v>0</v>
      </c>
      <c r="D26" s="182">
        <f t="shared" si="2"/>
        <v>0</v>
      </c>
      <c r="E26" s="193"/>
      <c r="F26" s="233"/>
      <c r="G26" s="229"/>
      <c r="H26" s="190"/>
      <c r="I26" s="191"/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40</v>
      </c>
      <c r="B27" s="181">
        <f>'Données projet'!D40</f>
        <v>92.661538461538456</v>
      </c>
      <c r="C27" s="193">
        <v>35</v>
      </c>
      <c r="D27" s="182">
        <f t="shared" si="2"/>
        <v>3243.1538461538457</v>
      </c>
      <c r="E27" s="193">
        <v>150</v>
      </c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83.969230769230762</v>
      </c>
      <c r="C28" s="193">
        <v>35</v>
      </c>
      <c r="D28" s="182">
        <f t="shared" si="2"/>
        <v>2938.9230769230767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56</v>
      </c>
      <c r="B29" s="181">
        <f>'Données projet'!D42</f>
        <v>446.47692307692301</v>
      </c>
      <c r="C29" s="193">
        <v>35</v>
      </c>
      <c r="D29" s="182">
        <f t="shared" si="2"/>
        <v>15626.692307692305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>
        <v>40</v>
      </c>
      <c r="D30" s="182">
        <f t="shared" si="2"/>
        <v>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thickBot="1" x14ac:dyDescent="0.4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thickBot="1" x14ac:dyDescent="0.4">
      <c r="A55" s="180">
        <f>'Données projet'!A63</f>
        <v>44</v>
      </c>
      <c r="B55" s="181">
        <f>'Données projet'!D63</f>
        <v>64.416666666666657</v>
      </c>
      <c r="C55" s="257">
        <v>10</v>
      </c>
      <c r="D55" s="179">
        <f t="shared" ref="D55:D73" si="4">B55*C55</f>
        <v>644.16666666666652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thickBot="1" x14ac:dyDescent="0.4">
      <c r="A56" s="180">
        <f>'Données projet'!A64</f>
        <v>51</v>
      </c>
      <c r="B56" s="181">
        <f>'Données projet'!D64</f>
        <v>37.685897435897431</v>
      </c>
      <c r="C56" s="258">
        <v>10</v>
      </c>
      <c r="D56" s="179">
        <f t="shared" si="4"/>
        <v>376.85897435897431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thickBot="1" x14ac:dyDescent="0.4">
      <c r="A57" s="180">
        <f>'Données projet'!A65</f>
        <v>59</v>
      </c>
      <c r="B57" s="181">
        <f>'Données projet'!D65</f>
        <v>38.942307692307693</v>
      </c>
      <c r="C57" s="258">
        <v>50</v>
      </c>
      <c r="D57" s="179">
        <f t="shared" si="4"/>
        <v>1947.1153846153848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thickBot="1" x14ac:dyDescent="0.4">
      <c r="A58" s="180">
        <f>'Données projet'!A66</f>
        <v>67</v>
      </c>
      <c r="B58" s="181">
        <f>'Données projet'!D66</f>
        <v>31.993589743589741</v>
      </c>
      <c r="C58" s="258">
        <v>50</v>
      </c>
      <c r="D58" s="179">
        <f t="shared" si="4"/>
        <v>1599.6794871794871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thickBot="1" x14ac:dyDescent="0.4">
      <c r="A59" s="180">
        <f>'Données projet'!A67</f>
        <v>75</v>
      </c>
      <c r="B59" s="181">
        <f>'Données projet'!D67</f>
        <v>30.916666666666664</v>
      </c>
      <c r="C59" s="258">
        <v>50</v>
      </c>
      <c r="D59" s="179">
        <f t="shared" si="4"/>
        <v>1545.8333333333333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ht="15" thickBot="1" x14ac:dyDescent="0.4">
      <c r="A60" s="180">
        <f>'Données projet'!A68</f>
        <v>84</v>
      </c>
      <c r="B60" s="181">
        <f>'Données projet'!D68</f>
        <v>35.083333333333329</v>
      </c>
      <c r="C60" s="258">
        <v>100</v>
      </c>
      <c r="D60" s="179">
        <f t="shared" si="4"/>
        <v>3508.333333333333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ht="15" thickBot="1" x14ac:dyDescent="0.4">
      <c r="A61" s="180">
        <f>'Données projet'!A69</f>
        <v>93</v>
      </c>
      <c r="B61" s="181">
        <f>'Données projet'!D69</f>
        <v>30.083333333333332</v>
      </c>
      <c r="C61" s="258">
        <v>100</v>
      </c>
      <c r="D61" s="179">
        <f t="shared" si="4"/>
        <v>3008.333333333333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ht="15" thickBot="1" x14ac:dyDescent="0.4">
      <c r="A62" s="180">
        <f>'Données projet'!A70</f>
        <v>103</v>
      </c>
      <c r="B62" s="181">
        <f>'Données projet'!D70</f>
        <v>39.512820512820511</v>
      </c>
      <c r="C62" s="258">
        <v>150</v>
      </c>
      <c r="D62" s="179">
        <f t="shared" si="4"/>
        <v>5926.9230769230762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ht="15" thickBot="1" x14ac:dyDescent="0.4">
      <c r="A63" s="180">
        <f>'Données projet'!A71</f>
        <v>113</v>
      </c>
      <c r="B63" s="181">
        <f>'Données projet'!D71</f>
        <v>31.602564102564099</v>
      </c>
      <c r="C63" s="258">
        <v>150</v>
      </c>
      <c r="D63" s="179">
        <f t="shared" si="4"/>
        <v>4740.3846153846152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ht="15" thickBot="1" x14ac:dyDescent="0.4">
      <c r="A64" s="180">
        <f>'Données projet'!A72</f>
        <v>125</v>
      </c>
      <c r="B64" s="181">
        <f>'Données projet'!D72</f>
        <v>48.160256410256409</v>
      </c>
      <c r="C64" s="258">
        <v>150</v>
      </c>
      <c r="D64" s="179">
        <f t="shared" si="4"/>
        <v>7224.038461538461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ht="15" thickBot="1" x14ac:dyDescent="0.4">
      <c r="A65" s="180">
        <f>'Données projet'!A73</f>
        <v>137</v>
      </c>
      <c r="B65" s="181">
        <f>'Données projet'!D73</f>
        <v>51.160256410256409</v>
      </c>
      <c r="C65" s="258">
        <v>200</v>
      </c>
      <c r="D65" s="179">
        <f t="shared" si="4"/>
        <v>10232.051282051281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ht="15" thickBot="1" x14ac:dyDescent="0.4">
      <c r="A66" s="180">
        <f>'Données projet'!A74</f>
        <v>149</v>
      </c>
      <c r="B66" s="181">
        <f>'Données projet'!D74</f>
        <v>120.50641025641026</v>
      </c>
      <c r="C66" s="258">
        <v>200</v>
      </c>
      <c r="D66" s="179">
        <f t="shared" si="4"/>
        <v>24101.282051282051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ht="15" thickBot="1" x14ac:dyDescent="0.4">
      <c r="A67" s="180">
        <f>'Données projet'!A75</f>
        <v>153</v>
      </c>
      <c r="B67" s="181">
        <f>'Données projet'!D75</f>
        <v>70.115384615384613</v>
      </c>
      <c r="C67" s="258">
        <v>200</v>
      </c>
      <c r="D67" s="179">
        <f t="shared" si="4"/>
        <v>14023.076923076922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ht="15" thickBot="1" x14ac:dyDescent="0.4">
      <c r="A68" s="180">
        <f>'Données projet'!A76</f>
        <v>157</v>
      </c>
      <c r="B68" s="181">
        <f>'Données projet'!D76</f>
        <v>45.71153846153846</v>
      </c>
      <c r="C68" s="258">
        <v>200</v>
      </c>
      <c r="D68" s="179">
        <f t="shared" si="4"/>
        <v>9142.3076923076915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ht="15" thickBot="1" x14ac:dyDescent="0.4">
      <c r="A69" s="180">
        <f>'Données projet'!A77</f>
        <v>161</v>
      </c>
      <c r="B69" s="181">
        <f>'Données projet'!D77</f>
        <v>91.365384615384613</v>
      </c>
      <c r="C69" s="258">
        <v>200</v>
      </c>
      <c r="D69" s="179">
        <f t="shared" si="4"/>
        <v>18273.076923076922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tauzin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thickBot="1" x14ac:dyDescent="0.4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thickBot="1" x14ac:dyDescent="0.4">
      <c r="A86" s="180">
        <f>'Données projet'!A89</f>
        <v>44</v>
      </c>
      <c r="B86" s="181">
        <f>'Données projet'!D89</f>
        <v>64.416666666666657</v>
      </c>
      <c r="C86" s="257">
        <v>10</v>
      </c>
      <c r="D86" s="179">
        <f t="shared" ref="D86:D104" si="6">B86*C86</f>
        <v>644.16666666666652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thickBot="1" x14ac:dyDescent="0.4">
      <c r="A87" s="180">
        <f>'Données projet'!A90</f>
        <v>51</v>
      </c>
      <c r="B87" s="181">
        <f>'Données projet'!D90</f>
        <v>37.685897435897431</v>
      </c>
      <c r="C87" s="258">
        <v>10</v>
      </c>
      <c r="D87" s="179">
        <f t="shared" si="6"/>
        <v>376.85897435897431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thickBot="1" x14ac:dyDescent="0.4">
      <c r="A88" s="180">
        <f>'Données projet'!A91</f>
        <v>59</v>
      </c>
      <c r="B88" s="181">
        <f>'Données projet'!D91</f>
        <v>38.942307692307693</v>
      </c>
      <c r="C88" s="258">
        <v>50</v>
      </c>
      <c r="D88" s="179">
        <f t="shared" si="6"/>
        <v>1947.1153846153848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thickBot="1" x14ac:dyDescent="0.4">
      <c r="A89" s="180">
        <f>'Données projet'!A92</f>
        <v>67</v>
      </c>
      <c r="B89" s="181">
        <f>'Données projet'!D92</f>
        <v>31.993589743589741</v>
      </c>
      <c r="C89" s="258">
        <v>50</v>
      </c>
      <c r="D89" s="179">
        <f t="shared" si="6"/>
        <v>1599.6794871794871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thickBot="1" x14ac:dyDescent="0.4">
      <c r="A90" s="180">
        <f>'Données projet'!A93</f>
        <v>75</v>
      </c>
      <c r="B90" s="181">
        <f>'Données projet'!D93</f>
        <v>30.916666666666664</v>
      </c>
      <c r="C90" s="258">
        <v>50</v>
      </c>
      <c r="D90" s="179">
        <f t="shared" si="6"/>
        <v>1545.8333333333333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ht="15" thickBot="1" x14ac:dyDescent="0.4">
      <c r="A91" s="180">
        <f>'Données projet'!A94</f>
        <v>84</v>
      </c>
      <c r="B91" s="181">
        <f>'Données projet'!D94</f>
        <v>35.083333333333329</v>
      </c>
      <c r="C91" s="258">
        <v>100</v>
      </c>
      <c r="D91" s="179">
        <f t="shared" si="6"/>
        <v>3508.333333333333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ht="15" thickBot="1" x14ac:dyDescent="0.4">
      <c r="A92" s="180">
        <f>'Données projet'!A95</f>
        <v>93</v>
      </c>
      <c r="B92" s="181">
        <f>'Données projet'!D95</f>
        <v>30.083333333333332</v>
      </c>
      <c r="C92" s="258">
        <v>100</v>
      </c>
      <c r="D92" s="179">
        <f t="shared" si="6"/>
        <v>3008.333333333333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ht="15" thickBot="1" x14ac:dyDescent="0.4">
      <c r="A93" s="180">
        <f>'Données projet'!A96</f>
        <v>103</v>
      </c>
      <c r="B93" s="181">
        <f>'Données projet'!D96</f>
        <v>39.512820512820511</v>
      </c>
      <c r="C93" s="258">
        <v>150</v>
      </c>
      <c r="D93" s="179">
        <f t="shared" si="6"/>
        <v>5926.9230769230762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ht="15" thickBot="1" x14ac:dyDescent="0.4">
      <c r="A94" s="180">
        <f>'Données projet'!A97</f>
        <v>113</v>
      </c>
      <c r="B94" s="181">
        <f>'Données projet'!D97</f>
        <v>31.602564102564099</v>
      </c>
      <c r="C94" s="258">
        <v>150</v>
      </c>
      <c r="D94" s="179">
        <f t="shared" si="6"/>
        <v>4740.3846153846152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ht="15" thickBot="1" x14ac:dyDescent="0.4">
      <c r="A95" s="180">
        <f>'Données projet'!A98</f>
        <v>125</v>
      </c>
      <c r="B95" s="181">
        <f>'Données projet'!D98</f>
        <v>48.160256410256409</v>
      </c>
      <c r="C95" s="258">
        <v>150</v>
      </c>
      <c r="D95" s="179">
        <f t="shared" si="6"/>
        <v>7224.038461538461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ht="15" thickBot="1" x14ac:dyDescent="0.4">
      <c r="A96" s="180">
        <f>'Données projet'!A99</f>
        <v>137</v>
      </c>
      <c r="B96" s="181">
        <f>'Données projet'!D99</f>
        <v>51.160256410256409</v>
      </c>
      <c r="C96" s="258">
        <v>200</v>
      </c>
      <c r="D96" s="179">
        <f t="shared" si="6"/>
        <v>10232.051282051281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ht="15" thickBot="1" x14ac:dyDescent="0.4">
      <c r="A97" s="180">
        <f>'Données projet'!A100</f>
        <v>149</v>
      </c>
      <c r="B97" s="181">
        <f>'Données projet'!D100</f>
        <v>120.50641025641026</v>
      </c>
      <c r="C97" s="258">
        <v>200</v>
      </c>
      <c r="D97" s="179">
        <f t="shared" si="6"/>
        <v>24101.282051282051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ht="15" thickBot="1" x14ac:dyDescent="0.4">
      <c r="A98" s="180">
        <f>'Données projet'!A101</f>
        <v>153</v>
      </c>
      <c r="B98" s="181">
        <f>'Données projet'!D101</f>
        <v>70.115384615384613</v>
      </c>
      <c r="C98" s="258">
        <v>200</v>
      </c>
      <c r="D98" s="179">
        <f t="shared" si="6"/>
        <v>14023.076923076922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ht="15" thickBot="1" x14ac:dyDescent="0.4">
      <c r="A99" s="180">
        <f>'Données projet'!A102</f>
        <v>157</v>
      </c>
      <c r="B99" s="181">
        <f>'Données projet'!D102</f>
        <v>45.71153846153846</v>
      </c>
      <c r="C99" s="258">
        <v>200</v>
      </c>
      <c r="D99" s="179">
        <f t="shared" si="6"/>
        <v>9142.3076923076915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ht="15" thickBot="1" x14ac:dyDescent="0.4">
      <c r="A100" s="180">
        <f>'Données projet'!A103</f>
        <v>161</v>
      </c>
      <c r="B100" s="181">
        <f>'Données projet'!D103</f>
        <v>91.365384615384613</v>
      </c>
      <c r="C100" s="258">
        <v>200</v>
      </c>
      <c r="D100" s="179">
        <f t="shared" si="6"/>
        <v>18273.076923076922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Chêne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thickBot="1" x14ac:dyDescent="0.4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thickBot="1" x14ac:dyDescent="0.4">
      <c r="A117" s="180">
        <f>'Données projet'!A115</f>
        <v>44</v>
      </c>
      <c r="B117" s="181">
        <f>'Données projet'!D115</f>
        <v>64.416666666666657</v>
      </c>
      <c r="C117" s="257">
        <v>10</v>
      </c>
      <c r="D117" s="179">
        <f t="shared" ref="D117:D135" si="8">B117*C117</f>
        <v>644.16666666666652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thickBot="1" x14ac:dyDescent="0.4">
      <c r="A118" s="180">
        <f>'Données projet'!A116</f>
        <v>51</v>
      </c>
      <c r="B118" s="181">
        <f>'Données projet'!D116</f>
        <v>37.685897435897431</v>
      </c>
      <c r="C118" s="258">
        <v>10</v>
      </c>
      <c r="D118" s="179">
        <f t="shared" si="8"/>
        <v>376.85897435897431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thickBot="1" x14ac:dyDescent="0.4">
      <c r="A119" s="180">
        <f>'Données projet'!A117</f>
        <v>59</v>
      </c>
      <c r="B119" s="181">
        <f>'Données projet'!D117</f>
        <v>38.942307692307693</v>
      </c>
      <c r="C119" s="258">
        <v>50</v>
      </c>
      <c r="D119" s="179">
        <f t="shared" si="8"/>
        <v>1947.1153846153848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thickBot="1" x14ac:dyDescent="0.4">
      <c r="A120" s="180">
        <f>'Données projet'!A118</f>
        <v>67</v>
      </c>
      <c r="B120" s="181">
        <f>'Données projet'!D118</f>
        <v>31.993589743589741</v>
      </c>
      <c r="C120" s="258">
        <v>50</v>
      </c>
      <c r="D120" s="179">
        <f t="shared" si="8"/>
        <v>1599.6794871794871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thickBot="1" x14ac:dyDescent="0.4">
      <c r="A121" s="180">
        <f>'Données projet'!A119</f>
        <v>75</v>
      </c>
      <c r="B121" s="181">
        <f>'Données projet'!D119</f>
        <v>30.916666666666664</v>
      </c>
      <c r="C121" s="258">
        <v>50</v>
      </c>
      <c r="D121" s="179">
        <f t="shared" si="8"/>
        <v>1545.8333333333333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ht="15" thickBot="1" x14ac:dyDescent="0.4">
      <c r="A122" s="180">
        <f>'Données projet'!A120</f>
        <v>84</v>
      </c>
      <c r="B122" s="181">
        <f>'Données projet'!D120</f>
        <v>35.083333333333329</v>
      </c>
      <c r="C122" s="258">
        <v>100</v>
      </c>
      <c r="D122" s="179">
        <f t="shared" si="8"/>
        <v>3508.333333333333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ht="15" thickBot="1" x14ac:dyDescent="0.4">
      <c r="A123" s="180">
        <f>'Données projet'!A121</f>
        <v>93</v>
      </c>
      <c r="B123" s="181">
        <f>'Données projet'!D121</f>
        <v>30.083333333333332</v>
      </c>
      <c r="C123" s="258">
        <v>100</v>
      </c>
      <c r="D123" s="179">
        <f t="shared" si="8"/>
        <v>3008.333333333333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ht="15" thickBot="1" x14ac:dyDescent="0.4">
      <c r="A124" s="180">
        <f>'Données projet'!A122</f>
        <v>103</v>
      </c>
      <c r="B124" s="181">
        <f>'Données projet'!D122</f>
        <v>39.512820512820511</v>
      </c>
      <c r="C124" s="258">
        <v>150</v>
      </c>
      <c r="D124" s="179">
        <f t="shared" si="8"/>
        <v>5926.9230769230762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ht="15" thickBot="1" x14ac:dyDescent="0.4">
      <c r="A125" s="180">
        <f>'Données projet'!A123</f>
        <v>113</v>
      </c>
      <c r="B125" s="181">
        <f>'Données projet'!D123</f>
        <v>31.602564102564099</v>
      </c>
      <c r="C125" s="258">
        <v>150</v>
      </c>
      <c r="D125" s="179">
        <f t="shared" si="8"/>
        <v>4740.3846153846152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ht="15" thickBot="1" x14ac:dyDescent="0.4">
      <c r="A126" s="180">
        <f>'Données projet'!A124</f>
        <v>125</v>
      </c>
      <c r="B126" s="181">
        <f>'Données projet'!D124</f>
        <v>48.160256410256409</v>
      </c>
      <c r="C126" s="258">
        <v>150</v>
      </c>
      <c r="D126" s="179">
        <f t="shared" si="8"/>
        <v>7224.038461538461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ht="15" thickBot="1" x14ac:dyDescent="0.4">
      <c r="A127" s="180">
        <f>'Données projet'!A125</f>
        <v>137</v>
      </c>
      <c r="B127" s="181">
        <f>'Données projet'!D125</f>
        <v>51.160256410256409</v>
      </c>
      <c r="C127" s="258">
        <v>200</v>
      </c>
      <c r="D127" s="179">
        <f t="shared" si="8"/>
        <v>10232.051282051281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ht="15" thickBot="1" x14ac:dyDescent="0.4">
      <c r="A128" s="180">
        <f>'Données projet'!A126</f>
        <v>149</v>
      </c>
      <c r="B128" s="181">
        <f>'Données projet'!D126</f>
        <v>120.50641025641026</v>
      </c>
      <c r="C128" s="258">
        <v>200</v>
      </c>
      <c r="D128" s="179">
        <f t="shared" si="8"/>
        <v>24101.282051282051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ht="15" thickBot="1" x14ac:dyDescent="0.4">
      <c r="A129" s="180">
        <f>'Données projet'!A127</f>
        <v>153</v>
      </c>
      <c r="B129" s="181">
        <f>'Données projet'!D127</f>
        <v>70.115384615384613</v>
      </c>
      <c r="C129" s="258">
        <v>200</v>
      </c>
      <c r="D129" s="179">
        <f t="shared" si="8"/>
        <v>14023.076923076922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ht="15" thickBot="1" x14ac:dyDescent="0.4">
      <c r="A130" s="180">
        <f>'Données projet'!A128</f>
        <v>157</v>
      </c>
      <c r="B130" s="181">
        <f>'Données projet'!D128</f>
        <v>45.71153846153846</v>
      </c>
      <c r="C130" s="258">
        <v>200</v>
      </c>
      <c r="D130" s="179">
        <f t="shared" si="8"/>
        <v>9142.3076923076915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ht="15" thickBot="1" x14ac:dyDescent="0.4">
      <c r="A131" s="180">
        <f>'Données projet'!A129</f>
        <v>161</v>
      </c>
      <c r="B131" s="181">
        <f>'Données projet'!D129</f>
        <v>91.365384615384613</v>
      </c>
      <c r="C131" s="258">
        <v>200</v>
      </c>
      <c r="D131" s="179">
        <f t="shared" si="8"/>
        <v>18273.076923076922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Nesrine Ahmed Tounsi</cp:lastModifiedBy>
  <dcterms:created xsi:type="dcterms:W3CDTF">2021-02-01T08:22:39Z</dcterms:created>
  <dcterms:modified xsi:type="dcterms:W3CDTF">2024-03-18T15:39:19Z</dcterms:modified>
</cp:coreProperties>
</file>