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s Naudet\Reboisement Naudet_Marcilly-la-Gueurce (71)\Dossier d_instruction\"/>
    </mc:Choice>
  </mc:AlternateContent>
  <xr:revisionPtr revIDLastSave="0" documentId="13_ncr:1_{B440E3AE-2F2B-4629-9ADC-EF5B4CA3FF66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<sst xmlns="http://schemas.openxmlformats.org/spreadsheetml/2006/main" count="1173" uniqueCount="326">
  <si>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</si>
  <si>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</si>
  <si>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</si>
  <si>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</si>
  <si>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</si>
  <si>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</si>
  <si>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</si>
  <si>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</si>
  <si>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</si>
  <si>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</si>
  <si>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</si>
  <si>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</si>
  <si>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</si>
  <si>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</si>
  <si>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</si>
  <si>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</si>
  <si>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</si>
  <si>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</si>
  <si>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</si>
  <si>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</si>
  <si>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</si>
  <si>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</si>
  <si>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</si>
  <si>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</si>
  <si>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</si>
  <si>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</si>
  <si>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</si>
  <si>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</si>
  <si>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</si>
  <si>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</si>
  <si>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</si>
  <si>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</si>
  <si>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</si>
  <si>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</si>
  <si>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</si>
  <si>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</si>
  <si>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</si>
  <si>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</si>
  <si>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</si>
  <si>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</si>
  <si>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</si>
  <si>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</si>
  <si>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</si>
  <si>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</si>
  <si>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</si>
  <si>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</si>
  <si>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</si>
  <si>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</si>
  <si>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</si>
  <si>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</si>
  <si>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</si>
  <si>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</si>
  <si>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</si>
  <si>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</si>
  <si>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</si>
  <si>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</si>
  <si>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</si>
  <si>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</si>
  <si>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</si>
  <si>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</si>
  <si>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</si>
  <si>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</si>
  <si>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</si>
  <si>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</si>
  <si>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</si>
  <si>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</si>
  <si>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</si>
  <si>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</si>
  <si>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</si>
  <si>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</si>
  <si>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</si>
  <si>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</si>
  <si>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</si>
  <si>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</si>
  <si>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</si>
  <si>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</si>
  <si>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</si>
  <si>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</si>
  <si>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</si>
  <si>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</si>
  <si>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</si>
  <si>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</si>
  <si>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</si>
  <si>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</si>
  <si>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</si>
  <si>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</si>
  <si>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</si>
  <si>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</si>
  <si>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</si>
  <si>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</si>
  <si>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</si>
  <si>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</si>
  <si>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</si>
  <si>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</si>
  <si>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</si>
  <si>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</si>
  <si>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</si>
  <si>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</si>
  <si>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</si>
  <si>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</si>
  <si>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</si>
  <si>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</si>
  <si>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</si>
  <si>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</si>
  <si>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</si>
  <si>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</si>
  <si>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</si>
  <si>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</si>
  <si>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</si>
  <si>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</si>
  <si>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</si>
  <si>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</si>
  <si>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</si>
  <si>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</si>
  <si>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</si>
  <si>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</si>
  <si>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</si>
  <si>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</si>
  <si>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</si>
  <si>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</si>
  <si>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</si>
  <si>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</si>
  <si>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</si>
  <si>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</si>
  <si>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</si>
  <si>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</si>
  <si>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</si>
  <si>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</si>
  <si>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</si>
  <si>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</si>
  <si>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</si>
  <si>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</si>
  <si>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</si>
  <si>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</si>
  <si>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</si>
  <si>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</si>
  <si>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</si>
  <si>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</si>
  <si>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</si>
  <si>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</si>
  <si>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</si>
  <si>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</si>
  <si>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</si>
  <si>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</si>
  <si>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</si>
  <si>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</si>
  <si>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</si>
  <si>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</si>
  <si>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</si>
  <si>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</si>
  <si>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</si>
  <si>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</si>
  <si>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</si>
  <si>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</si>
  <si>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</si>
  <si>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</si>
  <si>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</si>
  <si>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</si>
  <si>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</si>
  <si>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</si>
  <si>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</si>
  <si>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</si>
  <si>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</si>
  <si>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</si>
  <si>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</si>
  <si>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</si>
  <si>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</si>
  <si>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</si>
  <si>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</si>
  <si>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</si>
  <si>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</si>
  <si>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</si>
  <si>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</si>
  <si>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</si>
  <si>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</si>
  <si>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</si>
  <si>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</si>
  <si>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</si>
  <si>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</si>
  <si>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</si>
  <si>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</si>
  <si>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</si>
  <si>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</si>
  <si>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</si>
  <si>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</si>
  <si>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</si>
  <si>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</si>
  <si>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</si>
  <si>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</si>
  <si>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</si>
  <si>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</si>
  <si>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</si>
  <si>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</si>
  <si>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</si>
  <si>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</si>
  <si>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</si>
  <si>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</si>
  <si>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</si>
  <si>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</si>
  <si>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</si>
  <si>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</si>
  <si>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</si>
  <si>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</si>
  <si>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</si>
  <si>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</si>
  <si>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</si>
  <si>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</si>
  <si>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</si>
  <si>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</si>
  <si>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</si>
  <si>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</si>
  <si>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</si>
  <si>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</si>
  <si>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</si>
  <si>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</si>
  <si>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</si>
  <si>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</si>
  <si>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</si>
  <si>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</si>
  <si>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</si>
  <si>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</si>
  <si>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</si>
  <si>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</si>
  <si>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</si>
  <si>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</si>
  <si>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</si>
  <si>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</si>
  <si>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</si>
  <si>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</si>
  <si>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</si>
  <si>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</si>
  <si>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</si>
  <si>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</si>
  <si>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</si>
  <si>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</si>
  <si>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</si>
  <si>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</si>
  <si>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</si>
  <si>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</si>
  <si>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</si>
  <si>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</si>
  <si>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</si>
  <si>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</si>
  <si>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</si>
  <si>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</si>
  <si>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</si>
  <si>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</si>
  <si>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</si>
  <si>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</si>
  <si>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</si>
  <si>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</si>
  <si>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</si>
  <si>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</si>
  <si>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</si>
  <si>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</si>
  <si>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</si>
  <si>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</si>
  <si>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</si>
  <si>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</si>
  <si>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</si>
  <si>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</si>
  <si>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</si>
  <si>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</si>
  <si>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</si>
  <si>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</si>
  <si>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</si>
  <si>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</si>
  <si>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</si>
  <si>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</si>
  <si>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</si>
  <si>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</si>
  <si>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</si>
  <si>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</si>
  <si>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</si>
  <si>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</si>
  <si>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</si>
  <si>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</si>
  <si>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</si>
  <si>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</si>
  <si>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</si>
  <si>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</si>
  <si>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</si>
  <si>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</si>
  <si>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</si>
  <si>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</si>
  <si>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</si>
  <si>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</si>
  <si>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</si>
  <si>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</si>
  <si>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</si>
  <si>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</si>
  <si>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</si>
  <si>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</si>
  <si>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</si>
  <si>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</si>
  <si>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</si>
  <si>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</si>
  <si>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</si>
  <si>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</si>
  <si>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</si>
  <si>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</si>
  <si>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</si>
  <si>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</si>
  <si>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</si>
  <si>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</si>
  <si>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</si>
  <si>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</si>
  <si>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</si>
  <si>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</si>
  <si>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</si>
  <si>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</si>
  <si>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</si>
  <si>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</si>
  <si>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</si>
  <si>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</si>
  <si>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</si>
  <si>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</si>
  <si>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</si>
  <si>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</si>
  <si>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</si>
  <si>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</si>
  <si>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</si>
  <si>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</si>
  <si>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</si>
  <si>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Classre 1/5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</si>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</sst>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461.05288028198476</c:v>
                </c:pt>
                <c:pt idx="97">
                  <c:v>466.61294333655422</c:v>
                </c:pt>
                <c:pt idx="98">
                  <c:v>472.17159422788433</c:v>
                </c:pt>
                <c:pt idx="99">
                  <c:v>477.72885193803222</c:v>
                </c:pt>
                <c:pt idx="100">
                  <c:v>483.28473497109491</c:v>
                </c:pt>
                <c:pt idx="101">
                  <c:v>461.05288028198476</c:v>
                </c:pt>
                <c:pt idx="102">
                  <c:v>461.05288028198476</c:v>
                </c:pt>
                <c:pt idx="103">
                  <c:v>461.05288028198476</c:v>
                </c:pt>
                <c:pt idx="104">
                  <c:v>461.05288028198476</c:v>
                </c:pt>
                <c:pt idx="105">
                  <c:v>461.05288028198476</c:v>
                </c:pt>
                <c:pt idx="106">
                  <c:v>461.05288028198476</c:v>
                </c:pt>
                <c:pt idx="107">
                  <c:v>461.05288028198476</c:v>
                </c:pt>
                <c:pt idx="108">
                  <c:v>461.05288028198476</c:v>
                </c:pt>
                <c:pt idx="109">
                  <c:v>461.05288028198476</c:v>
                </c:pt>
                <c:pt idx="110">
                  <c:v>461.05288028198476</c:v>
                </c:pt>
                <c:pt idx="111">
                  <c:v>461.05288028198476</c:v>
                </c:pt>
                <c:pt idx="112">
                  <c:v>461.05288028198476</c:v>
                </c:pt>
                <c:pt idx="113">
                  <c:v>461.05288028198476</c:v>
                </c:pt>
                <c:pt idx="114">
                  <c:v>461.05288028198476</c:v>
                </c:pt>
                <c:pt idx="115">
                  <c:v>461.05288028198476</c:v>
                </c:pt>
                <c:pt idx="116">
                  <c:v>461.05288028198476</c:v>
                </c:pt>
                <c:pt idx="117">
                  <c:v>461.05288028198476</c:v>
                </c:pt>
                <c:pt idx="118">
                  <c:v>461.05288028198476</c:v>
                </c:pt>
                <c:pt idx="119">
                  <c:v>461.05288028198476</c:v>
                </c:pt>
                <c:pt idx="120">
                  <c:v>461.05288028198476</c:v>
                </c:pt>
                <c:pt idx="121">
                  <c:v>461.05288028198476</c:v>
                </c:pt>
                <c:pt idx="122">
                  <c:v>461.05288028198476</c:v>
                </c:pt>
                <c:pt idx="123">
                  <c:v>461.05288028198476</c:v>
                </c:pt>
                <c:pt idx="124">
                  <c:v>461.05288028198476</c:v>
                </c:pt>
                <c:pt idx="125">
                  <c:v>461.05288028198476</c:v>
                </c:pt>
                <c:pt idx="126">
                  <c:v>461.05288028198476</c:v>
                </c:pt>
                <c:pt idx="127">
                  <c:v>461.05288028198476</c:v>
                </c:pt>
                <c:pt idx="128">
                  <c:v>461.05288028198476</c:v>
                </c:pt>
                <c:pt idx="129">
                  <c:v>461.05288028198476</c:v>
                </c:pt>
                <c:pt idx="130">
                  <c:v>461.05288028198476</c:v>
                </c:pt>
                <c:pt idx="131">
                  <c:v>461.05288028198476</c:v>
                </c:pt>
                <c:pt idx="132">
                  <c:v>461.05288028198476</c:v>
                </c:pt>
                <c:pt idx="133">
                  <c:v>461.05288028198476</c:v>
                </c:pt>
                <c:pt idx="134">
                  <c:v>461.05288028198476</c:v>
                </c:pt>
                <c:pt idx="135">
                  <c:v>461.05288028198476</c:v>
                </c:pt>
                <c:pt idx="136">
                  <c:v>461.05288028198476</c:v>
                </c:pt>
                <c:pt idx="137">
                  <c:v>461.05288028198476</c:v>
                </c:pt>
                <c:pt idx="138">
                  <c:v>461.05288028198476</c:v>
                </c:pt>
                <c:pt idx="139">
                  <c:v>461.05288028198476</c:v>
                </c:pt>
                <c:pt idx="140">
                  <c:v>461.05288028198476</c:v>
                </c:pt>
                <c:pt idx="141">
                  <c:v>461.05288028198476</c:v>
                </c:pt>
                <c:pt idx="142">
                  <c:v>461.05288028198476</c:v>
                </c:pt>
                <c:pt idx="143">
                  <c:v>461.05288028198476</c:v>
                </c:pt>
                <c:pt idx="144">
                  <c:v>461.05288028198476</c:v>
                </c:pt>
                <c:pt idx="145">
                  <c:v>461.05288028198476</c:v>
                </c:pt>
                <c:pt idx="146">
                  <c:v>461.05288028198476</c:v>
                </c:pt>
                <c:pt idx="147">
                  <c:v>461.05288028198476</c:v>
                </c:pt>
                <c:pt idx="148">
                  <c:v>461.05288028198476</c:v>
                </c:pt>
                <c:pt idx="149">
                  <c:v>461.05288028198476</c:v>
                </c:pt>
                <c:pt idx="150">
                  <c:v>461.05288028198476</c:v>
                </c:pt>
                <c:pt idx="151">
                  <c:v>461.05288028198476</c:v>
                </c:pt>
                <c:pt idx="152">
                  <c:v>461.05288028198476</c:v>
                </c:pt>
                <c:pt idx="153">
                  <c:v>461.05288028198476</c:v>
                </c:pt>
                <c:pt idx="154">
                  <c:v>461.05288028198476</c:v>
                </c:pt>
                <c:pt idx="155">
                  <c:v>461.05288028198476</c:v>
                </c:pt>
                <c:pt idx="156">
                  <c:v>461.05288028198476</c:v>
                </c:pt>
                <c:pt idx="157">
                  <c:v>461.05288028198476</c:v>
                </c:pt>
                <c:pt idx="158">
                  <c:v>461.05288028198476</c:v>
                </c:pt>
                <c:pt idx="159">
                  <c:v>461.05288028198476</c:v>
                </c:pt>
                <c:pt idx="160">
                  <c:v>461.05288028198476</c:v>
                </c:pt>
                <c:pt idx="161">
                  <c:v>461.05288028198476</c:v>
                </c:pt>
                <c:pt idx="162">
                  <c:v>461.05288028198476</c:v>
                </c:pt>
                <c:pt idx="163">
                  <c:v>461.05288028198476</c:v>
                </c:pt>
                <c:pt idx="164">
                  <c:v>461.05288028198476</c:v>
                </c:pt>
                <c:pt idx="165">
                  <c:v>461.05288028198476</c:v>
                </c:pt>
                <c:pt idx="166">
                  <c:v>461.05288028198476</c:v>
                </c:pt>
                <c:pt idx="167">
                  <c:v>461.05288028198476</c:v>
                </c:pt>
                <c:pt idx="168">
                  <c:v>461.05288028198476</c:v>
                </c:pt>
                <c:pt idx="169">
                  <c:v>461.05288028198476</c:v>
                </c:pt>
                <c:pt idx="170">
                  <c:v>461.05288028198476</c:v>
                </c:pt>
                <c:pt idx="171">
                  <c:v>461.05288028198476</c:v>
                </c:pt>
                <c:pt idx="172">
                  <c:v>461.05288028198476</c:v>
                </c:pt>
                <c:pt idx="173">
                  <c:v>461.05288028198476</c:v>
                </c:pt>
                <c:pt idx="174">
                  <c:v>461.05288028198476</c:v>
                </c:pt>
                <c:pt idx="175">
                  <c:v>461.05288028198476</c:v>
                </c:pt>
                <c:pt idx="176">
                  <c:v>461.05288028198476</c:v>
                </c:pt>
                <c:pt idx="177">
                  <c:v>461.05288028198476</c:v>
                </c:pt>
                <c:pt idx="178">
                  <c:v>461.05288028198476</c:v>
                </c:pt>
                <c:pt idx="179">
                  <c:v>461.05288028198476</c:v>
                </c:pt>
                <c:pt idx="180">
                  <c:v>461.05288028198476</c:v>
                </c:pt>
                <c:pt idx="181">
                  <c:v>461.05288028198476</c:v>
                </c:pt>
                <c:pt idx="182">
                  <c:v>461.05288028198476</c:v>
                </c:pt>
                <c:pt idx="183">
                  <c:v>461.05288028198476</c:v>
                </c:pt>
                <c:pt idx="184">
                  <c:v>461.05288028198476</c:v>
                </c:pt>
                <c:pt idx="185">
                  <c:v>461.05288028198476</c:v>
                </c:pt>
                <c:pt idx="186">
                  <c:v>461.05288028198476</c:v>
                </c:pt>
                <c:pt idx="187">
                  <c:v>461.05288028198476</c:v>
                </c:pt>
                <c:pt idx="188">
                  <c:v>461.05288028198476</c:v>
                </c:pt>
                <c:pt idx="189">
                  <c:v>461.05288028198476</c:v>
                </c:pt>
                <c:pt idx="190">
                  <c:v>461.05288028198476</c:v>
                </c:pt>
                <c:pt idx="191">
                  <c:v>461.05288028198476</c:v>
                </c:pt>
                <c:pt idx="192">
                  <c:v>461.05288028198476</c:v>
                </c:pt>
                <c:pt idx="193">
                  <c:v>461.05288028198476</c:v>
                </c:pt>
                <c:pt idx="194">
                  <c:v>461.05288028198476</c:v>
                </c:pt>
                <c:pt idx="195">
                  <c:v>461.05288028198476</c:v>
                </c:pt>
                <c:pt idx="196">
                  <c:v>461.05288028198476</c:v>
                </c:pt>
                <c:pt idx="197">
                  <c:v>461.05288028198476</c:v>
                </c:pt>
                <c:pt idx="198">
                  <c:v>461.05288028198476</c:v>
                </c:pt>
                <c:pt idx="199">
                  <c:v>461.05288028198476</c:v>
                </c:pt>
                <c:pt idx="200">
                  <c:v>461.05288028198476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G77" sqref="G7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2.8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36</v>
      </c>
      <c r="C9" s="262">
        <v>0.69630000000000003</v>
      </c>
      <c r="D9" s="33">
        <f t="shared" ref="D9:D18" si="0">C9*$C$5</f>
        <v>1.94964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13</v>
      </c>
      <c r="C10" s="262">
        <v>0.30370000000000003</v>
      </c>
      <c r="D10" s="33">
        <f t="shared" si="0"/>
        <v>0.85036</v>
      </c>
      <c r="E10" s="263">
        <v>100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2.8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rouge d'Amérique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0">
        <v>10</v>
      </c>
      <c r="B62" s="260">
        <v>29</v>
      </c>
      <c r="C62" s="260"/>
      <c r="D62" s="260">
        <v>0</v>
      </c>
      <c r="E62" s="259"/>
      <c r="F62" s="259"/>
      <c r="G62" s="259"/>
      <c r="H62" s="259"/>
      <c r="I62" s="53">
        <f>IFERROR(B62/A62,"")</f>
        <v>2.9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0">
        <v>15</v>
      </c>
      <c r="B63" s="260">
        <v>73</v>
      </c>
      <c r="C63" s="260"/>
      <c r="D63" s="260">
        <v>0</v>
      </c>
      <c r="E63" s="259"/>
      <c r="F63" s="259"/>
      <c r="G63" s="259"/>
      <c r="H63" s="259"/>
      <c r="I63" s="49">
        <f>IF(A63&lt;&gt;0,(B63-(B62-D62))/(A63-A62),"")</f>
        <v>8.8000000000000007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0">
        <v>20</v>
      </c>
      <c r="B64" s="260">
        <v>129</v>
      </c>
      <c r="C64" s="260">
        <v>1</v>
      </c>
      <c r="D64" s="260">
        <v>54</v>
      </c>
      <c r="E64" s="259"/>
      <c r="F64" s="259"/>
      <c r="G64" s="259"/>
      <c r="H64" s="259">
        <v>1</v>
      </c>
      <c r="I64" s="49">
        <f>IF(A64&lt;&gt;0,(B64-(B63-D63))/(A64-A63),"")</f>
        <v>11.2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0">
        <v>25</v>
      </c>
      <c r="B65" s="260">
        <v>126</v>
      </c>
      <c r="C65" s="260">
        <v>2</v>
      </c>
      <c r="D65" s="260">
        <v>26</v>
      </c>
      <c r="E65" s="259"/>
      <c r="F65" s="259"/>
      <c r="G65" s="259"/>
      <c r="H65" s="259">
        <v>1</v>
      </c>
      <c r="I65" s="49">
        <f>IF(A65&lt;&gt;0,(B65-(B64-D64))/(A65-A64),"")</f>
        <v>10.199999999999999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0">
        <v>30</v>
      </c>
      <c r="B66" s="260">
        <v>149</v>
      </c>
      <c r="C66" s="260">
        <v>3</v>
      </c>
      <c r="D66" s="260">
        <v>27</v>
      </c>
      <c r="E66" s="259"/>
      <c r="F66" s="259"/>
      <c r="G66" s="259"/>
      <c r="H66" s="259">
        <v>1</v>
      </c>
      <c r="I66" s="49">
        <f t="shared" ref="I66:I81" si="2">IF(A66&lt;&gt;0,(B66-(B65-D65))/(A66-A65),"")</f>
        <v>9.8000000000000007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0">
        <v>35</v>
      </c>
      <c r="B67" s="260">
        <v>168</v>
      </c>
      <c r="C67" s="260">
        <v>4</v>
      </c>
      <c r="D67" s="260">
        <v>27</v>
      </c>
      <c r="E67" s="259">
        <v>1</v>
      </c>
      <c r="F67" s="259"/>
      <c r="G67" s="259"/>
      <c r="H67" s="259"/>
      <c r="I67" s="49">
        <f t="shared" si="2"/>
        <v>9.1999999999999993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0">
        <v>40</v>
      </c>
      <c r="B68" s="260">
        <v>185</v>
      </c>
      <c r="C68" s="260">
        <v>5</v>
      </c>
      <c r="D68" s="260">
        <v>27</v>
      </c>
      <c r="E68" s="259">
        <v>1</v>
      </c>
      <c r="F68" s="259"/>
      <c r="G68" s="259"/>
      <c r="H68" s="259"/>
      <c r="I68" s="49">
        <f t="shared" si="2"/>
        <v>8.8000000000000007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0">
        <v>45</v>
      </c>
      <c r="B69" s="260">
        <v>198</v>
      </c>
      <c r="C69" s="260">
        <v>6</v>
      </c>
      <c r="D69" s="260">
        <v>26</v>
      </c>
      <c r="E69" s="259">
        <v>1</v>
      </c>
      <c r="F69" s="259"/>
      <c r="G69" s="259"/>
      <c r="H69" s="259"/>
      <c r="I69" s="49">
        <f t="shared" si="2"/>
        <v>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0">
        <v>50</v>
      </c>
      <c r="B70" s="260">
        <v>209</v>
      </c>
      <c r="C70" s="260">
        <v>7</v>
      </c>
      <c r="D70" s="260">
        <v>24</v>
      </c>
      <c r="E70" s="259">
        <v>1</v>
      </c>
      <c r="F70" s="259"/>
      <c r="G70" s="259"/>
      <c r="H70" s="259"/>
      <c r="I70" s="49">
        <f t="shared" si="2"/>
        <v>7.4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0">
        <v>55</v>
      </c>
      <c r="B71" s="260">
        <v>218</v>
      </c>
      <c r="C71" s="260">
        <v>8</v>
      </c>
      <c r="D71" s="260">
        <v>23</v>
      </c>
      <c r="E71" s="259">
        <v>1</v>
      </c>
      <c r="F71" s="259"/>
      <c r="G71" s="259"/>
      <c r="H71" s="259"/>
      <c r="I71" s="49">
        <f t="shared" si="2"/>
        <v>6.6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0">
        <v>60</v>
      </c>
      <c r="B72" s="260">
        <v>225</v>
      </c>
      <c r="C72" s="260">
        <v>9</v>
      </c>
      <c r="D72" s="260">
        <v>21</v>
      </c>
      <c r="E72" s="259">
        <v>1</v>
      </c>
      <c r="F72" s="259"/>
      <c r="G72" s="259"/>
      <c r="H72" s="259"/>
      <c r="I72" s="49">
        <f t="shared" si="2"/>
        <v>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>
        <v>65</v>
      </c>
      <c r="B73" s="260">
        <v>232</v>
      </c>
      <c r="C73" s="260">
        <v>10</v>
      </c>
      <c r="D73" s="260">
        <v>20</v>
      </c>
      <c r="E73" s="259">
        <v>1</v>
      </c>
      <c r="F73" s="259"/>
      <c r="G73" s="259"/>
      <c r="H73" s="259"/>
      <c r="I73" s="49">
        <f t="shared" si="2"/>
        <v>5.6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>
        <v>70</v>
      </c>
      <c r="B74" s="260">
        <v>237</v>
      </c>
      <c r="C74" s="260">
        <v>11</v>
      </c>
      <c r="D74" s="260">
        <v>18</v>
      </c>
      <c r="E74" s="259">
        <v>1</v>
      </c>
      <c r="F74" s="259"/>
      <c r="G74" s="259"/>
      <c r="H74" s="259"/>
      <c r="I74" s="49">
        <f t="shared" si="2"/>
        <v>5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>
        <v>75</v>
      </c>
      <c r="B75" s="260">
        <v>241</v>
      </c>
      <c r="C75" s="260">
        <v>12</v>
      </c>
      <c r="D75" s="260">
        <v>16</v>
      </c>
      <c r="E75" s="259">
        <v>1</v>
      </c>
      <c r="F75" s="259"/>
      <c r="G75" s="259"/>
      <c r="H75" s="259"/>
      <c r="I75" s="49">
        <f t="shared" si="2"/>
        <v>4.4000000000000004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>
        <v>80</v>
      </c>
      <c r="B76" s="260">
        <v>245</v>
      </c>
      <c r="C76" s="260">
        <v>13</v>
      </c>
      <c r="D76" s="260">
        <v>15</v>
      </c>
      <c r="E76" s="259">
        <v>1</v>
      </c>
      <c r="F76" s="259"/>
      <c r="G76" s="259"/>
      <c r="H76" s="259"/>
      <c r="I76" s="49">
        <f t="shared" si="2"/>
        <v>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85</v>
      </c>
      <c r="B77" s="257">
        <v>248</v>
      </c>
      <c r="C77" s="256">
        <v>14</v>
      </c>
      <c r="D77" s="256">
        <v>14</v>
      </c>
      <c r="E77" s="255">
        <v>1</v>
      </c>
      <c r="F77" s="255"/>
      <c r="G77" s="255"/>
      <c r="H77" s="255"/>
      <c r="I77" s="49">
        <f t="shared" si="2"/>
        <v>3.6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90</v>
      </c>
      <c r="B78" s="257">
        <v>249</v>
      </c>
      <c r="C78" s="256">
        <v>15</v>
      </c>
      <c r="D78" s="256">
        <v>12</v>
      </c>
      <c r="E78" s="255">
        <v>1</v>
      </c>
      <c r="F78" s="255"/>
      <c r="G78" s="255"/>
      <c r="H78" s="255"/>
      <c r="I78" s="49">
        <f t="shared" si="2"/>
        <v>3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95</v>
      </c>
      <c r="B79" s="257">
        <v>252</v>
      </c>
      <c r="C79" s="256">
        <v>16</v>
      </c>
      <c r="D79" s="256">
        <v>12</v>
      </c>
      <c r="E79" s="255">
        <v>1</v>
      </c>
      <c r="F79" s="255"/>
      <c r="G79" s="255"/>
      <c r="H79" s="255"/>
      <c r="I79" s="49">
        <f t="shared" si="2"/>
        <v>3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100</v>
      </c>
      <c r="B80" s="257">
        <v>255</v>
      </c>
      <c r="C80" s="256">
        <v>17</v>
      </c>
      <c r="D80" s="256">
        <v>12</v>
      </c>
      <c r="E80" s="255">
        <v>1</v>
      </c>
      <c r="F80" s="255"/>
      <c r="G80" s="255"/>
      <c r="H80" s="255"/>
      <c r="I80" s="49">
        <f t="shared" si="2"/>
        <v>3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rouge d'Amérique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137.97244371990928</v>
      </c>
      <c r="T3" s="59">
        <f>IF('Données projet'!E9&gt;30,$R$33-$H$33,LOOKUP('Données projet'!$E$9,$A$3:$A$203,R3:R203)-LOOKUP('Données projet'!$E$9,$A$3:$A$203,$H$3:$H$203))</f>
        <v>340.50331317844757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221.60664526243391</v>
      </c>
      <c r="AO3" s="59">
        <f>IF('Données projet'!E10&gt;30,$AM$33-$H$33,LOOKUP('Données projet'!$E$10,$A$3:$A$203,AM3:AM203)-LOOKUP('Données projet'!$E$10,$A$3:$A$203,$H$3:$H$203))</f>
        <v>223.87215638991677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0.90479999999999994</v>
      </c>
      <c r="D4" s="11">
        <f>IFERROR(EXP(-1.0587+0.8836*LN(C4)+0.284),0)</f>
        <v>0.42185377043488931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10.240836122655287</v>
      </c>
      <c r="H4" s="66">
        <f t="shared" ref="H4:H67" si="1">(B4+E4+F4)*44/12+(C4+D4)*0.475*44/12</f>
        <v>295.64392198350743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137.97244371990928</v>
      </c>
      <c r="T4" s="59">
        <f>$T$3</f>
        <v>340.50331317844757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2.9</v>
      </c>
      <c r="AI4" s="13">
        <f>IF('Données projet'!$A$62&gt;35,AI3+AH4-AQ3,IF(A4&lt;'Données projet'!$A$62,$AF$205^A4,IF(A4='Données projet'!$A$62,'Données projet'!$B$62,AI3+AH4-AQ3)))</f>
        <v>1.4003603312913959</v>
      </c>
      <c r="AJ4" s="13">
        <f>AI4*VLOOKUP('Données projet'!$B$10,Paramètres!$A$1:$I$89,3,0)*VLOOKUP('Données projet'!$B$10,Paramètres!$A$1:$I$89,5,0)</f>
        <v>1.2233547854161635</v>
      </c>
      <c r="AK4" s="13">
        <f>EXP(-1.0587+0.8836*LN(AJ4)+0.284)</f>
        <v>0.55069785861405296</v>
      </c>
      <c r="AL4" s="20">
        <f t="shared" ref="AL4:AL67" si="4">(AJ4+AK4)*0.475*44/12</f>
        <v>3.0898083550192936</v>
      </c>
      <c r="AM4" s="59">
        <f t="shared" ref="AM4:AM67" si="5">AL4+(AD4+AE4)*44/12</f>
        <v>296.42314168835259</v>
      </c>
      <c r="AN4" s="59">
        <f ca="1">AVERAGE(OFFSET($AM$3,0,0,'Données projet'!$E$10+1,1))-AVERAGE(OFFSET($H$3,0,0,'Données projet'!$E$10+1,1))</f>
        <v>221.60664526243391</v>
      </c>
      <c r="AO4" s="59">
        <f>$AO$3</f>
        <v>223.87215638991677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1.8095999999999999</v>
      </c>
      <c r="D5" s="11">
        <f t="shared" ref="D5:D68" si="32">IFERROR(EXP(-1.0587+0.8836*LN(C5)+0.284),0)</f>
        <v>0.778308976345926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19.976841220915922</v>
      </c>
      <c r="H5" s="66">
        <f t="shared" si="1"/>
        <v>297.84060813380245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137.97244371990928</v>
      </c>
      <c r="T5" s="59">
        <f t="shared" ref="T5:T68" si="34">$T$3</f>
        <v>340.50331317844757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2.9</v>
      </c>
      <c r="AI5" s="13">
        <f>IF('Données projet'!$A$62&gt;35,AI4+AH5-AQ4,IF(A5&lt;'Données projet'!$A$62,$AF$205^A5,IF(A5='Données projet'!$A$62,'Données projet'!$B$62,AI4+AH5-AQ4)))</f>
        <v>1.9610090574545482</v>
      </c>
      <c r="AJ5" s="13">
        <f>AI5*VLOOKUP('Données projet'!$B$10,Paramètres!$A$1:$I$89,3,0)*VLOOKUP('Données projet'!$B$10,Paramètres!$A$1:$I$89,5,0)</f>
        <v>1.7131375125922934</v>
      </c>
      <c r="AK5" s="13">
        <f t="shared" ref="AK5:AK68" si="35">EXP(-1.0587+0.8836*LN(AJ5)+0.284)</f>
        <v>0.74153366912094132</v>
      </c>
      <c r="AL5" s="20">
        <f t="shared" si="4"/>
        <v>4.2752189748172169</v>
      </c>
      <c r="AM5" s="59">
        <f t="shared" si="5"/>
        <v>297.60855230815054</v>
      </c>
      <c r="AN5" s="59">
        <f ca="1">AVERAGE(OFFSET($AM$3,0,0,'Données projet'!$E$10+1,1))-AVERAGE(OFFSET($H$3,0,0,'Données projet'!$E$10+1,1))</f>
        <v>221.60664526243391</v>
      </c>
      <c r="AO5" s="59">
        <f t="shared" ref="AO5:AO68" si="36">$AO$3</f>
        <v>223.87215638991677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2.7143999999999999</v>
      </c>
      <c r="D6" s="11">
        <f t="shared" si="32"/>
        <v>1.1136437287183383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29.549811239229282</v>
      </c>
      <c r="H6" s="66">
        <f t="shared" si="1"/>
        <v>300.00050949418443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137.97244371990928</v>
      </c>
      <c r="T6" s="59">
        <f t="shared" si="34"/>
        <v>340.50331317844757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2.9</v>
      </c>
      <c r="AI6" s="13">
        <f>IF('Données projet'!$A$62&gt;35,AI5+AH6-AQ5,IF(A6&lt;'Données projet'!$A$62,$AF$205^A6,IF(A6='Données projet'!$A$62,'Données projet'!$B$62,AI5+AH6-AQ5)))</f>
        <v>2.7461192933624794</v>
      </c>
      <c r="AJ6" s="13">
        <f>AI6*VLOOKUP('Données projet'!$B$10,Paramètres!$A$1:$I$89,3,0)*VLOOKUP('Données projet'!$B$10,Paramètres!$A$1:$I$89,5,0)</f>
        <v>2.3990098146814622</v>
      </c>
      <c r="AK6" s="13">
        <f t="shared" si="35"/>
        <v>0.99850067298942213</v>
      </c>
      <c r="AL6" s="20">
        <f t="shared" si="4"/>
        <v>5.9173307660267902</v>
      </c>
      <c r="AM6" s="59">
        <f t="shared" si="5"/>
        <v>299.25066409936011</v>
      </c>
      <c r="AN6" s="59">
        <f ca="1">AVERAGE(OFFSET($AM$3,0,0,'Données projet'!$E$10+1,1))-AVERAGE(OFFSET($H$3,0,0,'Données projet'!$E$10+1,1))</f>
        <v>221.60664526243391</v>
      </c>
      <c r="AO6" s="59">
        <f t="shared" si="36"/>
        <v>223.87215638991677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3.6191999999999998</v>
      </c>
      <c r="D7" s="11">
        <f t="shared" si="32"/>
        <v>1.4359593421107981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39.022282640855288</v>
      </c>
      <c r="H7" s="66">
        <f t="shared" si="1"/>
        <v>302.1377358541763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137.97244371990928</v>
      </c>
      <c r="T7" s="59">
        <f t="shared" si="34"/>
        <v>340.50331317844757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2.9</v>
      </c>
      <c r="AI7" s="13">
        <f>IF('Données projet'!$A$62&gt;35,AI6+AH7-AQ6,IF(A7&lt;'Données projet'!$A$62,$AF$205^A7,IF(A7='Données projet'!$A$62,'Données projet'!$B$62,AI6+AH7-AQ6)))</f>
        <v>3.8455565234187756</v>
      </c>
      <c r="AJ7" s="13">
        <f>AI7*VLOOKUP('Données projet'!$B$10,Paramètres!$A$1:$I$89,3,0)*VLOOKUP('Données projet'!$B$10,Paramètres!$A$1:$I$89,5,0)</f>
        <v>3.3594781788586427</v>
      </c>
      <c r="AK7" s="13">
        <f t="shared" si="35"/>
        <v>1.3445156106562728</v>
      </c>
      <c r="AL7" s="20">
        <f t="shared" si="4"/>
        <v>8.1927891834051447</v>
      </c>
      <c r="AM7" s="59">
        <f t="shared" si="5"/>
        <v>301.52612251673844</v>
      </c>
      <c r="AN7" s="59">
        <f ca="1">AVERAGE(OFFSET($AM$3,0,0,'Données projet'!$E$10+1,1))-AVERAGE(OFFSET($H$3,0,0,'Données projet'!$E$10+1,1))</f>
        <v>221.60664526243391</v>
      </c>
      <c r="AO7" s="59">
        <f t="shared" si="36"/>
        <v>223.87215638991677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4.524</v>
      </c>
      <c r="D8" s="11">
        <f t="shared" si="32"/>
        <v>1.7489275978599472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48.42259900102416</v>
      </c>
      <c r="H8" s="66">
        <f t="shared" si="1"/>
        <v>304.25868223293941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137.97244371990928</v>
      </c>
      <c r="T8" s="59">
        <f t="shared" si="34"/>
        <v>340.50331317844757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2.9</v>
      </c>
      <c r="AI8" s="13">
        <f>IF('Données projet'!$A$62&gt;35,AI7+AH8-AQ7,IF(A8&lt;'Données projet'!$A$62,$AF$205^A8,IF(A8='Données projet'!$A$62,'Données projet'!$B$62,AI7+AH8-AQ7)))</f>
        <v>5.3851648071345055</v>
      </c>
      <c r="AJ8" s="13">
        <f>AI8*VLOOKUP('Données projet'!$B$10,Paramètres!$A$1:$I$89,3,0)*VLOOKUP('Données projet'!$B$10,Paramètres!$A$1:$I$89,5,0)</f>
        <v>4.7044799755127045</v>
      </c>
      <c r="AK8" s="13">
        <f t="shared" si="35"/>
        <v>1.8104366638895204</v>
      </c>
      <c r="AL8" s="20">
        <f t="shared" si="4"/>
        <v>11.346813146958874</v>
      </c>
      <c r="AM8" s="59">
        <f t="shared" si="5"/>
        <v>304.68014648029219</v>
      </c>
      <c r="AN8" s="59">
        <f ca="1">AVERAGE(OFFSET($AM$3,0,0,'Données projet'!$E$10+1,1))-AVERAGE(OFFSET($H$3,0,0,'Données projet'!$E$10+1,1))</f>
        <v>221.60664526243391</v>
      </c>
      <c r="AO8" s="59">
        <f t="shared" si="36"/>
        <v>223.87215638991677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5.4287999999999998</v>
      </c>
      <c r="D9" s="11">
        <f t="shared" si="32"/>
        <v>2.0546430333413586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57.766928678424527</v>
      </c>
      <c r="H9" s="66">
        <f t="shared" si="1"/>
        <v>306.36699661640284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137.97244371990928</v>
      </c>
      <c r="T9" s="59">
        <f t="shared" si="34"/>
        <v>340.50331317844757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2.9</v>
      </c>
      <c r="AI9" s="13">
        <f>IF('Données projet'!$A$62&gt;35,AI8+AH9-AQ8,IF(A9&lt;'Données projet'!$A$62,$AF$205^A9,IF(A9='Données projet'!$A$62,'Données projet'!$B$62,AI8+AH9-AQ8)))</f>
        <v>7.5411711733776423</v>
      </c>
      <c r="AJ9" s="13">
        <f>AI9*VLOOKUP('Données projet'!$B$10,Paramètres!$A$1:$I$89,3,0)*VLOOKUP('Données projet'!$B$10,Paramètres!$A$1:$I$89,5,0)</f>
        <v>6.5879671370627086</v>
      </c>
      <c r="AK9" s="13">
        <f t="shared" si="35"/>
        <v>2.4378154392387783</v>
      </c>
      <c r="AL9" s="20">
        <f t="shared" si="4"/>
        <v>15.71990465372509</v>
      </c>
      <c r="AM9" s="59">
        <f t="shared" si="5"/>
        <v>309.05323798705842</v>
      </c>
      <c r="AN9" s="59">
        <f ca="1">AVERAGE(OFFSET($AM$3,0,0,'Données projet'!$E$10+1,1))-AVERAGE(OFFSET($H$3,0,0,'Données projet'!$E$10+1,1))</f>
        <v>221.60664526243391</v>
      </c>
      <c r="AO9" s="59">
        <f t="shared" si="36"/>
        <v>223.87215638991677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6.3335999999999997</v>
      </c>
      <c r="D10" s="11">
        <f t="shared" si="32"/>
        <v>2.3544559158145972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67.065694788744267</v>
      </c>
      <c r="H10" s="66">
        <f t="shared" si="1"/>
        <v>308.46503072004373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137.97244371990928</v>
      </c>
      <c r="T10" s="59">
        <f t="shared" si="34"/>
        <v>340.50331317844757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2.9</v>
      </c>
      <c r="AI10" s="13">
        <f>IF('Données projet'!$A$62&gt;35,AI9+AH10-AQ9,IF(A10&lt;'Données projet'!$A$62,$AF$205^A10,IF(A10='Données projet'!$A$62,'Données projet'!$B$62,AI9+AH10-AQ9)))</f>
        <v>10.560356962676241</v>
      </c>
      <c r="AJ10" s="13">
        <f>AI10*VLOOKUP('Données projet'!$B$10,Paramètres!$A$1:$I$89,3,0)*VLOOKUP('Données projet'!$B$10,Paramètres!$A$1:$I$89,5,0)</f>
        <v>9.2255278425939657</v>
      </c>
      <c r="AK10" s="13">
        <f t="shared" si="35"/>
        <v>3.282602608711652</v>
      </c>
      <c r="AL10" s="20">
        <f t="shared" si="4"/>
        <v>21.784993869357283</v>
      </c>
      <c r="AM10" s="59">
        <f t="shared" si="5"/>
        <v>315.11832720269058</v>
      </c>
      <c r="AN10" s="59">
        <f ca="1">AVERAGE(OFFSET($AM$3,0,0,'Données projet'!$E$10+1,1))-AVERAGE(OFFSET($H$3,0,0,'Données projet'!$E$10+1,1))</f>
        <v>221.60664526243391</v>
      </c>
      <c r="AO10" s="59">
        <f t="shared" si="36"/>
        <v>223.87215638991677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7.2383999999999995</v>
      </c>
      <c r="D11" s="11">
        <f t="shared" si="32"/>
        <v>2.6493067597344675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76.326157443564313</v>
      </c>
      <c r="H11" s="66">
        <f t="shared" si="1"/>
        <v>310.55442260653751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137.97244371990928</v>
      </c>
      <c r="T11" s="59">
        <f t="shared" si="34"/>
        <v>340.50331317844757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2.9</v>
      </c>
      <c r="AI11" s="13">
        <f>IF('Données projet'!$A$62&gt;35,AI10+AH11-AQ10,IF(A11&lt;'Données projet'!$A$62,$AF$205^A11,IF(A11='Données projet'!$A$62,'Données projet'!$B$62,AI10+AH11-AQ10)))</f>
        <v>14.7883049748087</v>
      </c>
      <c r="AJ11" s="13">
        <f>AI11*VLOOKUP('Données projet'!$B$10,Paramètres!$A$1:$I$89,3,0)*VLOOKUP('Données projet'!$B$10,Paramètres!$A$1:$I$89,5,0)</f>
        <v>12.919063225992881</v>
      </c>
      <c r="AK11" s="13">
        <f t="shared" si="35"/>
        <v>4.4201376828121335</v>
      </c>
      <c r="AL11" s="20">
        <f t="shared" si="4"/>
        <v>30.199108249502064</v>
      </c>
      <c r="AM11" s="59">
        <f t="shared" si="5"/>
        <v>323.53244158283536</v>
      </c>
      <c r="AN11" s="59">
        <f ca="1">AVERAGE(OFFSET($AM$3,0,0,'Données projet'!$E$10+1,1))-AVERAGE(OFFSET($H$3,0,0,'Données projet'!$E$10+1,1))</f>
        <v>221.60664526243391</v>
      </c>
      <c r="AO11" s="59">
        <f t="shared" si="36"/>
        <v>223.87215638991677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8.1432000000000002</v>
      </c>
      <c r="D12" s="11">
        <f t="shared" si="32"/>
        <v>2.9398868551895574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85.553652917252734</v>
      </c>
      <c r="H12" s="66">
        <f t="shared" si="1"/>
        <v>312.63637627278848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137.97244371990928</v>
      </c>
      <c r="T12" s="59">
        <f t="shared" si="34"/>
        <v>340.50331317844757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2.9</v>
      </c>
      <c r="AI12" s="13">
        <f>IF('Données projet'!$A$62&gt;35,AI11+AH12-AQ11,IF(A12&lt;'Données projet'!$A$62,$AF$205^A12,IF(A12='Données projet'!$A$62,'Données projet'!$B$62,AI11+AH12-AQ11)))</f>
        <v>20.708955653761308</v>
      </c>
      <c r="AJ12" s="13">
        <f>AI12*VLOOKUP('Données projet'!$B$10,Paramètres!$A$1:$I$89,3,0)*VLOOKUP('Données projet'!$B$10,Paramètres!$A$1:$I$89,5,0)</f>
        <v>18.091343659125879</v>
      </c>
      <c r="AK12" s="13">
        <f t="shared" si="35"/>
        <v>5.9518679121149844</v>
      </c>
      <c r="AL12" s="20">
        <f t="shared" si="4"/>
        <v>41.875260153244504</v>
      </c>
      <c r="AM12" s="59">
        <f t="shared" si="5"/>
        <v>335.2085934865778</v>
      </c>
      <c r="AN12" s="59">
        <f ca="1">AVERAGE(OFFSET($AM$3,0,0,'Données projet'!$E$10+1,1))-AVERAGE(OFFSET($H$3,0,0,'Données projet'!$E$10+1,1))</f>
        <v>221.60664526243391</v>
      </c>
      <c r="AO12" s="59">
        <f t="shared" si="36"/>
        <v>223.87215638991677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9.048</v>
      </c>
      <c r="D13" s="11">
        <f t="shared" si="32"/>
        <v>3.226724860110286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94.752262078044325</v>
      </c>
      <c r="H13" s="66">
        <f t="shared" si="1"/>
        <v>314.71181246469206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137.97244371990928</v>
      </c>
      <c r="T13" s="59">
        <f t="shared" si="34"/>
        <v>340.50331317844757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29</v>
      </c>
      <c r="AG13" s="12">
        <f>VLOOKUP(A13,'Données projet'!$A$61:$I$81,9,0)</f>
        <v>2.9</v>
      </c>
      <c r="AH13" s="12">
        <f t="array" ref="AH13">INDEX(AG:AG,MIN(IF(ISNUMBER(AG13:AG209),ROW(AG13:AG209),"")))</f>
        <v>2.9</v>
      </c>
      <c r="AI13" s="13">
        <f>IF('Données projet'!$A$62&gt;35,AI12+AH13-AQ12,IF(A13&lt;'Données projet'!$A$62,$AF$205^A13,IF(A13='Données projet'!$A$62,'Données projet'!$B$62,AI12+AH13-AQ12)))</f>
        <v>29</v>
      </c>
      <c r="AJ13" s="13">
        <f>AI13*VLOOKUP('Données projet'!$B$10,Paramètres!$A$1:$I$89,3,0)*VLOOKUP('Données projet'!$B$10,Paramètres!$A$1:$I$89,5,0)</f>
        <v>25.334400000000002</v>
      </c>
      <c r="AK13" s="13">
        <f t="shared" si="35"/>
        <v>8.0143955200794572</v>
      </c>
      <c r="AL13" s="20">
        <f t="shared" si="4"/>
        <v>58.082485530805059</v>
      </c>
      <c r="AM13" s="59">
        <f t="shared" si="5"/>
        <v>351.41581886413837</v>
      </c>
      <c r="AN13" s="59">
        <f ca="1">AVERAGE(OFFSET($AM$3,0,0,'Données projet'!$E$10+1,1))-AVERAGE(OFFSET($H$3,0,0,'Données projet'!$E$10+1,1))</f>
        <v>221.60664526243391</v>
      </c>
      <c r="AO13" s="59">
        <f t="shared" si="36"/>
        <v>223.87215638991677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9.9527999999999999</v>
      </c>
      <c r="D14" s="11">
        <f t="shared" si="32"/>
        <v>3.5102375824366896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103.92520239073936</v>
      </c>
      <c r="H14" s="66">
        <f t="shared" si="1"/>
        <v>316.78145712274386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137.97244371990928</v>
      </c>
      <c r="T14" s="59">
        <f t="shared" si="34"/>
        <v>340.50331317844757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8.8000000000000007</v>
      </c>
      <c r="AI14" s="13">
        <f>IF('Données projet'!$A$62&gt;35,AI13+AH14-AQ13,IF(A14&lt;'Données projet'!$A$62,$AF$205^A14,IF(A14='Données projet'!$A$62,'Données projet'!$B$62,AI13+AH14-AQ13)))</f>
        <v>37.799999999999997</v>
      </c>
      <c r="AJ14" s="13">
        <f>AI14*VLOOKUP('Données projet'!$B$10,Paramètres!$A$1:$I$89,3,0)*VLOOKUP('Données projet'!$B$10,Paramètres!$A$1:$I$89,5,0)</f>
        <v>33.022080000000003</v>
      </c>
      <c r="AK14" s="13">
        <f t="shared" si="35"/>
        <v>10.129025278332465</v>
      </c>
      <c r="AL14" s="20">
        <f t="shared" si="4"/>
        <v>75.154841693095705</v>
      </c>
      <c r="AM14" s="59">
        <f t="shared" si="5"/>
        <v>368.48817502642902</v>
      </c>
      <c r="AN14" s="59">
        <f ca="1">AVERAGE(OFFSET($AM$3,0,0,'Données projet'!$E$10+1,1))-AVERAGE(OFFSET($H$3,0,0,'Données projet'!$E$10+1,1))</f>
        <v>221.60664526243391</v>
      </c>
      <c r="AO14" s="59">
        <f t="shared" si="36"/>
        <v>223.87215638991677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10.8576</v>
      </c>
      <c r="D15" s="11">
        <f t="shared" si="32"/>
        <v>3.7907617001683773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113.07507277322958</v>
      </c>
      <c r="H15" s="66">
        <f t="shared" si="1"/>
        <v>318.84589662779325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137.97244371990928</v>
      </c>
      <c r="T15" s="59">
        <f t="shared" si="34"/>
        <v>340.50331317844757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8.8000000000000007</v>
      </c>
      <c r="AI15" s="13">
        <f>IF('Données projet'!$A$62&gt;35,AI14+AH15-AQ14,IF(A15&lt;'Données projet'!$A$62,$AF$205^A15,IF(A15='Données projet'!$A$62,'Données projet'!$B$62,AI14+AH15-AQ14)))</f>
        <v>46.599999999999994</v>
      </c>
      <c r="AJ15" s="13">
        <f>AI15*VLOOKUP('Données projet'!$B$10,Paramètres!$A$1:$I$89,3,0)*VLOOKUP('Données projet'!$B$10,Paramètres!$A$1:$I$89,5,0)</f>
        <v>40.709760000000003</v>
      </c>
      <c r="AK15" s="13">
        <f t="shared" si="35"/>
        <v>12.186575870088381</v>
      </c>
      <c r="AL15" s="20">
        <f t="shared" si="4"/>
        <v>92.127784973737278</v>
      </c>
      <c r="AM15" s="59">
        <f t="shared" si="5"/>
        <v>385.46111830707059</v>
      </c>
      <c r="AN15" s="59">
        <f ca="1">AVERAGE(OFFSET($AM$3,0,0,'Données projet'!$E$10+1,1))-AVERAGE(OFFSET($H$3,0,0,'Données projet'!$E$10+1,1))</f>
        <v>221.60664526243391</v>
      </c>
      <c r="AO15" s="59">
        <f t="shared" si="36"/>
        <v>223.87215638991677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11.7624</v>
      </c>
      <c r="D16" s="11">
        <f t="shared" si="32"/>
        <v>4.0685745785050127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122.20401429021415</v>
      </c>
      <c r="H16" s="66">
        <f t="shared" si="1"/>
        <v>320.9056140575629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137.97244371990928</v>
      </c>
      <c r="T16" s="59">
        <f t="shared" si="34"/>
        <v>340.50331317844757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8.8000000000000007</v>
      </c>
      <c r="AI16" s="13">
        <f>IF('Données projet'!$A$62&gt;35,AI15+AH16-AQ15,IF(A16&lt;'Données projet'!$A$62,$AF$205^A16,IF(A16='Données projet'!$A$62,'Données projet'!$B$62,AI15+AH16-AQ15)))</f>
        <v>55.399999999999991</v>
      </c>
      <c r="AJ16" s="13">
        <f>AI16*VLOOKUP('Données projet'!$B$10,Paramètres!$A$1:$I$89,3,0)*VLOOKUP('Données projet'!$B$10,Paramètres!$A$1:$I$89,5,0)</f>
        <v>48.397439999999996</v>
      </c>
      <c r="AK16" s="13">
        <f t="shared" si="35"/>
        <v>14.199110166340073</v>
      </c>
      <c r="AL16" s="20">
        <f t="shared" si="4"/>
        <v>109.02232487304228</v>
      </c>
      <c r="AM16" s="59">
        <f t="shared" si="5"/>
        <v>402.35565820637561</v>
      </c>
      <c r="AN16" s="59">
        <f ca="1">AVERAGE(OFFSET($AM$3,0,0,'Données projet'!$E$10+1,1))-AVERAGE(OFFSET($H$3,0,0,'Données projet'!$E$10+1,1))</f>
        <v>221.60664526243391</v>
      </c>
      <c r="AO16" s="59">
        <f t="shared" si="36"/>
        <v>223.87215638991677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12.667199999999999</v>
      </c>
      <c r="D17" s="11">
        <f t="shared" si="32"/>
        <v>4.3439084870573748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131.31381990009203</v>
      </c>
      <c r="H17" s="66">
        <f t="shared" si="1"/>
        <v>322.96101394829157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137.97244371990928</v>
      </c>
      <c r="T17" s="59">
        <f t="shared" si="34"/>
        <v>340.50331317844757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8.8000000000000007</v>
      </c>
      <c r="AI17" s="13">
        <f>IF('Données projet'!$A$62&gt;35,AI16+AH17-AQ16,IF(A17&lt;'Données projet'!$A$62,$AF$205^A17,IF(A17='Données projet'!$A$62,'Données projet'!$B$62,AI16+AH17-AQ16)))</f>
        <v>64.199999999999989</v>
      </c>
      <c r="AJ17" s="13">
        <f>AI17*VLOOKUP('Données projet'!$B$10,Paramètres!$A$1:$I$89,3,0)*VLOOKUP('Données projet'!$B$10,Paramètres!$A$1:$I$89,5,0)</f>
        <v>56.085119999999996</v>
      </c>
      <c r="AK17" s="13">
        <f t="shared" si="35"/>
        <v>16.174611252215492</v>
      </c>
      <c r="AL17" s="20">
        <f t="shared" si="4"/>
        <v>125.85236526427531</v>
      </c>
      <c r="AM17" s="59">
        <f t="shared" si="5"/>
        <v>419.18569859760862</v>
      </c>
      <c r="AN17" s="59">
        <f ca="1">AVERAGE(OFFSET($AM$3,0,0,'Données projet'!$E$10+1,1))-AVERAGE(OFFSET($H$3,0,0,'Données projet'!$E$10+1,1))</f>
        <v>221.60664526243391</v>
      </c>
      <c r="AO17" s="59">
        <f t="shared" si="36"/>
        <v>223.87215638991677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13.571999999999999</v>
      </c>
      <c r="D18" s="11">
        <f t="shared" si="32"/>
        <v>4.6169606338501863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140.40601191042251</v>
      </c>
      <c r="H18" s="66">
        <f t="shared" si="1"/>
        <v>325.01243977062239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137.97244371990928</v>
      </c>
      <c r="T18" s="59">
        <f t="shared" si="34"/>
        <v>340.50331317844757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73</v>
      </c>
      <c r="AG18" s="12">
        <f>VLOOKUP(A18,'Données projet'!$A$61:$I$81,9,0)</f>
        <v>8.8000000000000007</v>
      </c>
      <c r="AH18" s="12">
        <f t="array" ref="AH18">INDEX(AG:AG,MIN(IF(ISNUMBER(AG18:AG214),ROW(AG18:AG214),"")))</f>
        <v>8.8000000000000007</v>
      </c>
      <c r="AI18" s="13">
        <f>IF('Données projet'!$A$62&gt;35,AI17+AH18-AQ17,IF(A18&lt;'Données projet'!$A$62,$AF$205^A18,IF(A18='Données projet'!$A$62,'Données projet'!$B$62,AI17+AH18-AQ17)))</f>
        <v>72.999999999999986</v>
      </c>
      <c r="AJ18" s="13">
        <f>AI18*VLOOKUP('Données projet'!$B$10,Paramètres!$A$1:$I$89,3,0)*VLOOKUP('Données projet'!$B$10,Paramètres!$A$1:$I$89,5,0)</f>
        <v>63.772799999999997</v>
      </c>
      <c r="AK18" s="13">
        <f t="shared" si="35"/>
        <v>18.118739450759566</v>
      </c>
      <c r="AL18" s="20">
        <f t="shared" si="4"/>
        <v>142.62776454340624</v>
      </c>
      <c r="AM18" s="59">
        <f t="shared" si="5"/>
        <v>435.96109787673959</v>
      </c>
      <c r="AN18" s="59">
        <f ca="1">AVERAGE(OFFSET($AM$3,0,0,'Données projet'!$E$10+1,1))-AVERAGE(OFFSET($H$3,0,0,'Données projet'!$E$10+1,1))</f>
        <v>221.60664526243391</v>
      </c>
      <c r="AO18" s="59">
        <f t="shared" si="36"/>
        <v>223.87215638991677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14.476799999999999</v>
      </c>
      <c r="D19" s="11">
        <f t="shared" si="32"/>
        <v>4.8879004449090973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149.48189817122815</v>
      </c>
      <c r="H19" s="66">
        <f t="shared" si="1"/>
        <v>327.06018660821667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137.97244371990928</v>
      </c>
      <c r="T19" s="59">
        <f t="shared" si="34"/>
        <v>340.50331317844757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11.2</v>
      </c>
      <c r="AI19" s="13">
        <f>IF('Données projet'!$A$62&gt;35,AI18+AH19-AQ18,IF(A19&lt;'Données projet'!$A$62,$AF$205^A19,IF(A19='Données projet'!$A$62,'Données projet'!$B$62,AI18+AH19-AQ18)))</f>
        <v>84.199999999999989</v>
      </c>
      <c r="AJ19" s="13">
        <f>AI19*VLOOKUP('Données projet'!$B$10,Paramètres!$A$1:$I$89,3,0)*VLOOKUP('Données projet'!$B$10,Paramètres!$A$1:$I$89,5,0)</f>
        <v>73.557119999999998</v>
      </c>
      <c r="AK19" s="13">
        <f t="shared" si="35"/>
        <v>20.554251427792224</v>
      </c>
      <c r="AL19" s="20">
        <f t="shared" si="4"/>
        <v>163.91063857007143</v>
      </c>
      <c r="AM19" s="59">
        <f t="shared" si="5"/>
        <v>457.24397190340471</v>
      </c>
      <c r="AN19" s="59">
        <f ca="1">AVERAGE(OFFSET($AM$3,0,0,'Données projet'!$E$10+1,1))-AVERAGE(OFFSET($H$3,0,0,'Données projet'!$E$10+1,1))</f>
        <v>221.60664526243391</v>
      </c>
      <c r="AO19" s="59">
        <f t="shared" si="36"/>
        <v>223.87215638991677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15.381599999999999</v>
      </c>
      <c r="D20" s="11">
        <f t="shared" si="32"/>
        <v>5.1568749710078112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158.54261381128836</v>
      </c>
      <c r="H20" s="66">
        <f t="shared" si="1"/>
        <v>329.10451057450524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137.97244371990928</v>
      </c>
      <c r="T20" s="59">
        <f t="shared" si="34"/>
        <v>340.50331317844757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11.2</v>
      </c>
      <c r="AI20" s="13">
        <f>IF('Données projet'!$A$62&gt;35,AI19+AH20-AQ19,IF(A20&lt;'Données projet'!$A$62,$AF$205^A20,IF(A20='Données projet'!$A$62,'Données projet'!$B$62,AI19+AH20-AQ19)))</f>
        <v>95.399999999999991</v>
      </c>
      <c r="AJ20" s="13">
        <f>AI20*VLOOKUP('Données projet'!$B$10,Paramètres!$A$1:$I$89,3,0)*VLOOKUP('Données projet'!$B$10,Paramètres!$A$1:$I$89,5,0)</f>
        <v>83.341440000000006</v>
      </c>
      <c r="AK20" s="13">
        <f t="shared" si="35"/>
        <v>22.952227742446681</v>
      </c>
      <c r="AL20" s="20">
        <f t="shared" si="4"/>
        <v>185.12813798476131</v>
      </c>
      <c r="AM20" s="59">
        <f t="shared" si="5"/>
        <v>478.4614713180946</v>
      </c>
      <c r="AN20" s="59">
        <f ca="1">AVERAGE(OFFSET($AM$3,0,0,'Données projet'!$E$10+1,1))-AVERAGE(OFFSET($H$3,0,0,'Données projet'!$E$10+1,1))</f>
        <v>221.60664526243391</v>
      </c>
      <c r="AO20" s="59">
        <f t="shared" si="36"/>
        <v>223.87215638991677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16.2864</v>
      </c>
      <c r="D21" s="11">
        <f t="shared" si="32"/>
        <v>5.4240129855342607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167.5891528707908</v>
      </c>
      <c r="H21" s="66">
        <f t="shared" si="1"/>
        <v>331.14563594980547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137.97244371990928</v>
      </c>
      <c r="T21" s="59">
        <f t="shared" si="34"/>
        <v>340.50331317844757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11.2</v>
      </c>
      <c r="AI21" s="13">
        <f>IF('Données projet'!$A$62&gt;35,AI20+AH21-AQ20,IF(A21&lt;'Données projet'!$A$62,$AF$205^A21,IF(A21='Données projet'!$A$62,'Données projet'!$B$62,AI20+AH21-AQ20)))</f>
        <v>106.6</v>
      </c>
      <c r="AJ21" s="13">
        <f>AI21*VLOOKUP('Données projet'!$B$10,Paramètres!$A$1:$I$89,3,0)*VLOOKUP('Données projet'!$B$10,Paramètres!$A$1:$I$89,5,0)</f>
        <v>93.125760000000014</v>
      </c>
      <c r="AK21" s="13">
        <f t="shared" si="35"/>
        <v>25.317578585717406</v>
      </c>
      <c r="AL21" s="20">
        <f t="shared" si="4"/>
        <v>206.2888147034578</v>
      </c>
      <c r="AM21" s="59">
        <f t="shared" si="5"/>
        <v>499.62214803679115</v>
      </c>
      <c r="AN21" s="59">
        <f ca="1">AVERAGE(OFFSET($AM$3,0,0,'Données projet'!$E$10+1,1))-AVERAGE(OFFSET($H$3,0,0,'Données projet'!$E$10+1,1))</f>
        <v>221.60664526243391</v>
      </c>
      <c r="AO21" s="59">
        <f t="shared" si="36"/>
        <v>223.87215638991677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17.191200000000002</v>
      </c>
      <c r="D22" s="11">
        <f t="shared" si="32"/>
        <v>5.6894281456126885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176.62239270297516</v>
      </c>
      <c r="H22" s="66">
        <f t="shared" si="1"/>
        <v>333.18376068694209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137.97244371990928</v>
      </c>
      <c r="T22" s="59">
        <f t="shared" si="34"/>
        <v>340.50331317844757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11.2</v>
      </c>
      <c r="AI22" s="13">
        <f>IF('Données projet'!$A$62&gt;35,AI21+AH22-AQ21,IF(A22&lt;'Données projet'!$A$62,$AF$205^A22,IF(A22='Données projet'!$A$62,'Données projet'!$B$62,AI21+AH22-AQ21)))</f>
        <v>117.8</v>
      </c>
      <c r="AJ22" s="13">
        <f>AI22*VLOOKUP('Données projet'!$B$10,Paramètres!$A$1:$I$89,3,0)*VLOOKUP('Données projet'!$B$10,Paramètres!$A$1:$I$89,5,0)</f>
        <v>102.91008000000001</v>
      </c>
      <c r="AK22" s="13">
        <f t="shared" si="35"/>
        <v>27.654122306790427</v>
      </c>
      <c r="AL22" s="20">
        <f t="shared" si="4"/>
        <v>227.39931901765999</v>
      </c>
      <c r="AM22" s="59">
        <f t="shared" si="5"/>
        <v>520.73265235099325</v>
      </c>
      <c r="AN22" s="59">
        <f ca="1">AVERAGE(OFFSET($AM$3,0,0,'Données projet'!$E$10+1,1))-AVERAGE(OFFSET($H$3,0,0,'Données projet'!$E$10+1,1))</f>
        <v>221.60664526243391</v>
      </c>
      <c r="AO22" s="59">
        <f t="shared" si="36"/>
        <v>223.87215638991677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18.096000000000004</v>
      </c>
      <c r="D23" s="11">
        <f t="shared" si="32"/>
        <v>5.9532214687411624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185.64311309203708</v>
      </c>
      <c r="H23" s="66">
        <f t="shared" si="1"/>
        <v>335.21906072472416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137.97244371990928</v>
      </c>
      <c r="T23" s="59">
        <f t="shared" si="34"/>
        <v>340.50331317844757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129</v>
      </c>
      <c r="AG23" s="12">
        <f>VLOOKUP(A23,'Données projet'!$A$61:$I$81,9,0)</f>
        <v>11.2</v>
      </c>
      <c r="AH23" s="12">
        <f t="array" ref="AH23">INDEX(AG:AG,MIN(IF(ISNUMBER(AG23:AG219),ROW(AG23:AG219),"")))</f>
        <v>11.2</v>
      </c>
      <c r="AI23" s="13">
        <f>IF('Données projet'!$A$62&gt;35,AI22+AH23-AQ22,IF(A23&lt;'Données projet'!$A$62,$AF$205^A23,IF(A23='Données projet'!$A$62,'Données projet'!$B$62,AI22+AH23-AQ22)))</f>
        <v>129</v>
      </c>
      <c r="AJ23" s="13">
        <f>AI23*VLOOKUP('Données projet'!$B$10,Paramètres!$A$1:$I$89,3,0)*VLOOKUP('Données projet'!$B$10,Paramètres!$A$1:$I$89,5,0)</f>
        <v>112.69440000000002</v>
      </c>
      <c r="AK23" s="13">
        <f t="shared" si="35"/>
        <v>29.964909381330632</v>
      </c>
      <c r="AL23" s="20">
        <f t="shared" si="4"/>
        <v>248.46496383915087</v>
      </c>
      <c r="AM23" s="59">
        <f t="shared" si="5"/>
        <v>541.79829717248413</v>
      </c>
      <c r="AN23" s="59">
        <f ca="1">AVERAGE(OFFSET($AM$3,0,0,'Données projet'!$E$10+1,1))-AVERAGE(OFFSET($H$3,0,0,'Données projet'!$E$10+1,1))</f>
        <v>221.60664526243391</v>
      </c>
      <c r="AO23" s="59">
        <f t="shared" si="36"/>
        <v>223.87215638991677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54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19.000800000000005</v>
      </c>
      <c r="D24" s="11">
        <f t="shared" si="32"/>
        <v>6.2154833000252001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194.65201143879105</v>
      </c>
      <c r="H24" s="66">
        <f t="shared" si="1"/>
        <v>337.25169341421054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137.97244371990928</v>
      </c>
      <c r="T24" s="59">
        <f t="shared" si="34"/>
        <v>340.50331317844757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10.199999999999999</v>
      </c>
      <c r="AI24" s="13">
        <f>IF('Données projet'!$A$62&gt;35,AI23+AH24-AQ23,IF(A24&lt;'Données projet'!$A$62,$AF$205^A24,IF(A24='Données projet'!$A$62,'Données projet'!$B$62,AI23+AH24-AQ23)))</f>
        <v>85.199999999999989</v>
      </c>
      <c r="AJ24" s="13">
        <f>AI24*VLOOKUP('Données projet'!$B$10,Paramètres!$A$1:$I$89,3,0)*VLOOKUP('Données projet'!$B$10,Paramètres!$A$1:$I$89,5,0)</f>
        <v>74.430719999999994</v>
      </c>
      <c r="AK24" s="13">
        <f t="shared" si="35"/>
        <v>20.76980057385482</v>
      </c>
      <c r="AL24" s="20">
        <f t="shared" si="4"/>
        <v>165.80757333279712</v>
      </c>
      <c r="AM24" s="59">
        <f t="shared" si="5"/>
        <v>459.14090666613043</v>
      </c>
      <c r="AN24" s="59">
        <f ca="1">AVERAGE(OFFSET($AM$3,0,0,'Données projet'!$E$10+1,1))-AVERAGE(OFFSET($H$3,0,0,'Données projet'!$E$10+1,1))</f>
        <v>221.60664526243391</v>
      </c>
      <c r="AO24" s="59">
        <f t="shared" si="36"/>
        <v>223.87215638991677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19.905600000000007</v>
      </c>
      <c r="D25" s="11">
        <f t="shared" si="32"/>
        <v>6.4762948940833889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203.64971497187184</v>
      </c>
      <c r="H25" s="66">
        <f t="shared" si="1"/>
        <v>339.2818002738619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137.97244371990928</v>
      </c>
      <c r="T25" s="59">
        <f t="shared" si="34"/>
        <v>340.50331317844757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10.199999999999999</v>
      </c>
      <c r="AI25" s="13">
        <f>IF('Données projet'!$A$62&gt;35,AI24+AH25-AQ24,IF(A25&lt;'Données projet'!$A$62,$AF$205^A25,IF(A25='Données projet'!$A$62,'Données projet'!$B$62,AI24+AH25-AQ24)))</f>
        <v>95.399999999999991</v>
      </c>
      <c r="AJ25" s="13">
        <f>AI25*VLOOKUP('Données projet'!$B$10,Paramètres!$A$1:$I$89,3,0)*VLOOKUP('Données projet'!$B$10,Paramètres!$A$1:$I$89,5,0)</f>
        <v>83.341440000000006</v>
      </c>
      <c r="AK25" s="13">
        <f t="shared" si="35"/>
        <v>22.952227742446681</v>
      </c>
      <c r="AL25" s="20">
        <f t="shared" si="4"/>
        <v>185.12813798476131</v>
      </c>
      <c r="AM25" s="59">
        <f t="shared" si="5"/>
        <v>478.4614713180946</v>
      </c>
      <c r="AN25" s="59">
        <f ca="1">AVERAGE(OFFSET($AM$3,0,0,'Données projet'!$E$10+1,1))-AVERAGE(OFFSET($H$3,0,0,'Données projet'!$E$10+1,1))</f>
        <v>221.60664526243391</v>
      </c>
      <c r="AO25" s="59">
        <f t="shared" si="36"/>
        <v>223.87215638991677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20.810400000000008</v>
      </c>
      <c r="D26" s="11">
        <f t="shared" si="32"/>
        <v>6.7357297012034678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212.63679067595663</v>
      </c>
      <c r="H26" s="66">
        <f t="shared" si="1"/>
        <v>341.30950922959602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137.97244371990928</v>
      </c>
      <c r="T26" s="59">
        <f t="shared" si="34"/>
        <v>340.50331317844757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10.199999999999999</v>
      </c>
      <c r="AI26" s="13">
        <f>IF('Données projet'!$A$62&gt;35,AI25+AH26-AQ25,IF(A26&lt;'Données projet'!$A$62,$AF$205^A26,IF(A26='Données projet'!$A$62,'Données projet'!$B$62,AI25+AH26-AQ25)))</f>
        <v>105.6</v>
      </c>
      <c r="AJ26" s="13">
        <f>AI26*VLOOKUP('Données projet'!$B$10,Paramètres!$A$1:$I$89,3,0)*VLOOKUP('Données projet'!$B$10,Paramètres!$A$1:$I$89,5,0)</f>
        <v>92.252160000000003</v>
      </c>
      <c r="AK26" s="13">
        <f t="shared" si="35"/>
        <v>25.107607958259987</v>
      </c>
      <c r="AL26" s="20">
        <f t="shared" si="4"/>
        <v>204.40159586063612</v>
      </c>
      <c r="AM26" s="59">
        <f t="shared" si="5"/>
        <v>497.73492919396944</v>
      </c>
      <c r="AN26" s="59">
        <f ca="1">AVERAGE(OFFSET($AM$3,0,0,'Données projet'!$E$10+1,1))-AVERAGE(OFFSET($H$3,0,0,'Données projet'!$E$10+1,1))</f>
        <v>221.60664526243391</v>
      </c>
      <c r="AO26" s="59">
        <f t="shared" si="36"/>
        <v>223.87215638991677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21.71520000000001</v>
      </c>
      <c r="D27" s="11">
        <f t="shared" si="32"/>
        <v>6.9938544235075604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221.61375344461987</v>
      </c>
      <c r="H27" s="66">
        <f t="shared" si="1"/>
        <v>343.33493645427563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137.97244371990928</v>
      </c>
      <c r="T27" s="59">
        <f t="shared" si="34"/>
        <v>340.50331317844757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10.199999999999999</v>
      </c>
      <c r="AI27" s="13">
        <f>IF('Données projet'!$A$62&gt;35,AI26+AH27-AQ26,IF(A27&lt;'Données projet'!$A$62,$AF$205^A27,IF(A27='Données projet'!$A$62,'Données projet'!$B$62,AI26+AH27-AQ26)))</f>
        <v>115.8</v>
      </c>
      <c r="AJ27" s="13">
        <f>AI27*VLOOKUP('Données projet'!$B$10,Paramètres!$A$1:$I$89,3,0)*VLOOKUP('Données projet'!$B$10,Paramètres!$A$1:$I$89,5,0)</f>
        <v>101.16288</v>
      </c>
      <c r="AK27" s="13">
        <f t="shared" si="35"/>
        <v>27.238850979377386</v>
      </c>
      <c r="AL27" s="20">
        <f t="shared" si="4"/>
        <v>223.63301478908227</v>
      </c>
      <c r="AM27" s="59">
        <f t="shared" si="5"/>
        <v>516.96634812241564</v>
      </c>
      <c r="AN27" s="59">
        <f ca="1">AVERAGE(OFFSET($AM$3,0,0,'Données projet'!$E$10+1,1))-AVERAGE(OFFSET($H$3,0,0,'Données projet'!$E$10+1,1))</f>
        <v>221.60664526243391</v>
      </c>
      <c r="AO27" s="59">
        <f t="shared" si="36"/>
        <v>223.87215638991677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22.620000000000012</v>
      </c>
      <c r="D28" s="11">
        <f t="shared" si="32"/>
        <v>7.2507298901297039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230.58107283608908</v>
      </c>
      <c r="H28" s="66">
        <f t="shared" si="1"/>
        <v>345.35818789197589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137.97244371990928</v>
      </c>
      <c r="T28" s="59">
        <f t="shared" si="34"/>
        <v>340.50331317844757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126</v>
      </c>
      <c r="AG28" s="12">
        <f>VLOOKUP(A28,'Données projet'!$A$61:$I$81,9,0)</f>
        <v>10.199999999999999</v>
      </c>
      <c r="AH28" s="12">
        <f t="array" ref="AH28">INDEX(AG:AG,MIN(IF(ISNUMBER(AG28:AG224),ROW(AG28:AG224),"")))</f>
        <v>10.199999999999999</v>
      </c>
      <c r="AI28" s="13">
        <f>IF('Données projet'!$A$62&gt;35,AI27+AH28-AQ27,IF(A28&lt;'Données projet'!$A$62,$AF$205^A28,IF(A28='Données projet'!$A$62,'Données projet'!$B$62,AI27+AH28-AQ27)))</f>
        <v>126</v>
      </c>
      <c r="AJ28" s="13">
        <f>AI28*VLOOKUP('Données projet'!$B$10,Paramètres!$A$1:$I$89,3,0)*VLOOKUP('Données projet'!$B$10,Paramètres!$A$1:$I$89,5,0)</f>
        <v>110.07360000000001</v>
      </c>
      <c r="AK28" s="13">
        <f t="shared" si="35"/>
        <v>29.348324631518828</v>
      </c>
      <c r="AL28" s="20">
        <f t="shared" si="4"/>
        <v>242.8265187332286</v>
      </c>
      <c r="AM28" s="59">
        <f t="shared" si="5"/>
        <v>536.15985206656194</v>
      </c>
      <c r="AN28" s="59">
        <f ca="1">AVERAGE(OFFSET($AM$3,0,0,'Données projet'!$E$10+1,1))-AVERAGE(OFFSET($H$3,0,0,'Données projet'!$E$10+1,1))</f>
        <v>221.60664526243391</v>
      </c>
      <c r="AO28" s="59">
        <f t="shared" si="36"/>
        <v>223.87215638991677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26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23.524800000000013</v>
      </c>
      <c r="D29" s="11">
        <f t="shared" si="32"/>
        <v>7.5064117884233585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239.53917871765407</v>
      </c>
      <c r="H29" s="66">
        <f t="shared" si="1"/>
        <v>347.37936053150401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137.97244371990928</v>
      </c>
      <c r="T29" s="59">
        <f t="shared" si="34"/>
        <v>340.50331317844757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9.8000000000000007</v>
      </c>
      <c r="AI29" s="13">
        <f>IF('Données projet'!$A$62&gt;35,AI28+AH29-AQ28,IF(A29&lt;'Données projet'!$A$62,$AF$205^A29,IF(A29='Données projet'!$A$62,'Données projet'!$B$62,AI28+AH29-AQ28)))</f>
        <v>109.80000000000001</v>
      </c>
      <c r="AJ29" s="13">
        <f>AI29*VLOOKUP('Données projet'!$B$10,Paramètres!$A$1:$I$89,3,0)*VLOOKUP('Données projet'!$B$10,Paramètres!$A$1:$I$89,5,0)</f>
        <v>95.921280000000024</v>
      </c>
      <c r="AK29" s="13">
        <f t="shared" si="35"/>
        <v>25.98795633328076</v>
      </c>
      <c r="AL29" s="20">
        <f t="shared" si="4"/>
        <v>212.32525328046404</v>
      </c>
      <c r="AM29" s="59">
        <f t="shared" si="5"/>
        <v>505.65858661379735</v>
      </c>
      <c r="AN29" s="59">
        <f ca="1">AVERAGE(OFFSET($AM$3,0,0,'Données projet'!$E$10+1,1))-AVERAGE(OFFSET($H$3,0,0,'Données projet'!$E$10+1,1))</f>
        <v>221.60664526243391</v>
      </c>
      <c r="AO29" s="59">
        <f t="shared" si="36"/>
        <v>223.87215638991677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24.429600000000015</v>
      </c>
      <c r="D30" s="11">
        <f t="shared" si="32"/>
        <v>7.760951279511322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248.48846601728056</v>
      </c>
      <c r="H30" s="66">
        <f t="shared" si="1"/>
        <v>349.39854347848222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137.97244371990928</v>
      </c>
      <c r="T30" s="59">
        <f t="shared" si="34"/>
        <v>340.50331317844757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9.8000000000000007</v>
      </c>
      <c r="AI30" s="13">
        <f>IF('Données projet'!$A$62&gt;35,AI29+AH30-AQ29,IF(A30&lt;'Données projet'!$A$62,$AF$205^A30,IF(A30='Données projet'!$A$62,'Données projet'!$B$62,AI29+AH30-AQ29)))</f>
        <v>119.60000000000001</v>
      </c>
      <c r="AJ30" s="13">
        <f>AI30*VLOOKUP('Données projet'!$B$10,Paramètres!$A$1:$I$89,3,0)*VLOOKUP('Données projet'!$B$10,Paramètres!$A$1:$I$89,5,0)</f>
        <v>104.48256000000002</v>
      </c>
      <c r="AK30" s="13">
        <f t="shared" si="35"/>
        <v>28.02716504477474</v>
      </c>
      <c r="AL30" s="20">
        <f t="shared" si="4"/>
        <v>230.78777111964939</v>
      </c>
      <c r="AM30" s="59">
        <f t="shared" si="5"/>
        <v>524.12110445298276</v>
      </c>
      <c r="AN30" s="59">
        <f ca="1">AVERAGE(OFFSET($AM$3,0,0,'Données projet'!$E$10+1,1))-AVERAGE(OFFSET($H$3,0,0,'Données projet'!$E$10+1,1))</f>
        <v>221.60664526243391</v>
      </c>
      <c r="AO30" s="59">
        <f t="shared" si="36"/>
        <v>223.87215638991677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25.334400000000016</v>
      </c>
      <c r="D31" s="11">
        <f t="shared" si="32"/>
        <v>8.0143955200794608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257.42929875149071</v>
      </c>
      <c r="H31" s="66">
        <f t="shared" si="1"/>
        <v>351.41581886413837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137.97244371990928</v>
      </c>
      <c r="T31" s="59">
        <f t="shared" si="34"/>
        <v>340.50331317844757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9.8000000000000007</v>
      </c>
      <c r="AI31" s="13">
        <f>IF('Données projet'!$A$62&gt;35,AI30+AH31-AQ30,IF(A31&lt;'Données projet'!$A$62,$AF$205^A31,IF(A31='Données projet'!$A$62,'Données projet'!$B$62,AI30+AH31-AQ30)))</f>
        <v>129.4</v>
      </c>
      <c r="AJ31" s="13">
        <f>AI31*VLOOKUP('Données projet'!$B$10,Paramètres!$A$1:$I$89,3,0)*VLOOKUP('Données projet'!$B$10,Paramètres!$A$1:$I$89,5,0)</f>
        <v>113.04384000000002</v>
      </c>
      <c r="AK31" s="13">
        <f t="shared" si="35"/>
        <v>30.046993788338579</v>
      </c>
      <c r="AL31" s="20">
        <f t="shared" si="4"/>
        <v>249.2165355146897</v>
      </c>
      <c r="AM31" s="59">
        <f t="shared" si="5"/>
        <v>542.54986884802304</v>
      </c>
      <c r="AN31" s="59">
        <f ca="1">AVERAGE(OFFSET($AM$3,0,0,'Données projet'!$E$10+1,1))-AVERAGE(OFFSET($H$3,0,0,'Données projet'!$E$10+1,1))</f>
        <v>221.60664526243391</v>
      </c>
      <c r="AO31" s="59">
        <f t="shared" si="36"/>
        <v>223.87215638991677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26.239200000000018</v>
      </c>
      <c r="D32" s="11">
        <f t="shared" si="32"/>
        <v>8.2667881075338148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266.36201346166467</v>
      </c>
      <c r="H32" s="66">
        <f t="shared" si="1"/>
        <v>353.4312626206214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137.97244371990928</v>
      </c>
      <c r="T32" s="59">
        <f t="shared" si="34"/>
        <v>340.50331317844757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9.8000000000000007</v>
      </c>
      <c r="AI32" s="13">
        <f>IF('Données projet'!$A$62&gt;35,AI31+AH32-AQ31,IF(A32&lt;'Données projet'!$A$62,$AF$205^A32,IF(A32='Données projet'!$A$62,'Données projet'!$B$62,AI31+AH32-AQ31)))</f>
        <v>139.20000000000002</v>
      </c>
      <c r="AJ32" s="13">
        <f>AI32*VLOOKUP('Données projet'!$B$10,Paramètres!$A$1:$I$89,3,0)*VLOOKUP('Données projet'!$B$10,Paramètres!$A$1:$I$89,5,0)</f>
        <v>121.60512000000003</v>
      </c>
      <c r="AK32" s="13">
        <f t="shared" si="35"/>
        <v>32.049077176455789</v>
      </c>
      <c r="AL32" s="20">
        <f t="shared" si="4"/>
        <v>267.61439341566057</v>
      </c>
      <c r="AM32" s="59">
        <f t="shared" si="5"/>
        <v>560.94772674899389</v>
      </c>
      <c r="AN32" s="59">
        <f ca="1">AVERAGE(OFFSET($AM$3,0,0,'Données projet'!$E$10+1,1))-AVERAGE(OFFSET($H$3,0,0,'Données projet'!$E$10+1,1))</f>
        <v>221.60664526243391</v>
      </c>
      <c r="AO32" s="59">
        <f t="shared" si="36"/>
        <v>223.87215638991677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27.14400000000002</v>
      </c>
      <c r="D33" s="11">
        <f t="shared" si="32"/>
        <v>8.5181694620316382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275.28692216305143</v>
      </c>
      <c r="H33" s="66">
        <f t="shared" si="1"/>
        <v>355.44494514637177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137.97244371990928</v>
      </c>
      <c r="T33" s="59">
        <f t="shared" si="34"/>
        <v>340.50331317844757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149</v>
      </c>
      <c r="AG33" s="12">
        <f>VLOOKUP(A33,'Données projet'!$A$61:$I$81,9,0)</f>
        <v>9.8000000000000007</v>
      </c>
      <c r="AH33" s="12">
        <f t="array" ref="AH33">INDEX(AG:AG,MIN(IF(ISNUMBER(AG33:AG229),ROW(AG33:AG229),"")))</f>
        <v>9.8000000000000007</v>
      </c>
      <c r="AI33" s="13">
        <f>IF('Données projet'!$A$62&gt;35,AI32+AH33-AQ32,IF(A33&lt;'Données projet'!$A$62,$AF$205^A33,IF(A33='Données projet'!$A$62,'Données projet'!$B$62,AI32+AH33-AQ32)))</f>
        <v>149.00000000000003</v>
      </c>
      <c r="AJ33" s="13">
        <f>AI33*VLOOKUP('Données projet'!$B$10,Paramètres!$A$1:$I$89,3,0)*VLOOKUP('Données projet'!$B$10,Paramètres!$A$1:$I$89,5,0)</f>
        <v>130.16640000000004</v>
      </c>
      <c r="AK33" s="13">
        <f t="shared" si="35"/>
        <v>34.034806623706302</v>
      </c>
      <c r="AL33" s="20">
        <f t="shared" si="4"/>
        <v>285.98376820295522</v>
      </c>
      <c r="AM33" s="59">
        <f t="shared" si="5"/>
        <v>579.31710153628853</v>
      </c>
      <c r="AN33" s="59">
        <f ca="1">AVERAGE(OFFSET($AM$3,0,0,'Données projet'!$E$10+1,1))-AVERAGE(OFFSET($H$3,0,0,'Données projet'!$E$10+1,1))</f>
        <v>221.60664526243391</v>
      </c>
      <c r="AO33" s="59">
        <f t="shared" si="36"/>
        <v>223.87215638991677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27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28.048800000000021</v>
      </c>
      <c r="D34" s="11">
        <f t="shared" si="32"/>
        <v>8.7685771561441008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284.20431488953358</v>
      </c>
      <c r="H34" s="66">
        <f t="shared" si="1"/>
        <v>357.45693188028429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137.97244371990928</v>
      </c>
      <c r="T34" s="59">
        <f t="shared" si="34"/>
        <v>340.50331317844757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9.1999999999999993</v>
      </c>
      <c r="AI34" s="13">
        <f>IF('Données projet'!$A$62&gt;35,AI33+AH34-AQ33,IF(A34&lt;'Données projet'!$A$62,$AF$205^A34,IF(A34='Données projet'!$A$62,'Données projet'!$B$62,AI33+AH34-AQ33)))</f>
        <v>131.20000000000002</v>
      </c>
      <c r="AJ34" s="13">
        <f>AI34*VLOOKUP('Données projet'!$B$10,Paramètres!$A$1:$I$89,3,0)*VLOOKUP('Données projet'!$B$10,Paramètres!$A$1:$I$89,5,0)</f>
        <v>114.61632000000004</v>
      </c>
      <c r="AK34" s="13">
        <f t="shared" si="35"/>
        <v>30.416009647934409</v>
      </c>
      <c r="AL34" s="20">
        <f t="shared" si="4"/>
        <v>252.59797413681915</v>
      </c>
      <c r="AM34" s="59">
        <f t="shared" si="5"/>
        <v>545.93130747015243</v>
      </c>
      <c r="AN34" s="59">
        <f ca="1">AVERAGE(OFFSET($AM$3,0,0,'Données projet'!$E$10+1,1))-AVERAGE(OFFSET($H$3,0,0,'Données projet'!$E$10+1,1))</f>
        <v>221.60664526243391</v>
      </c>
      <c r="AO34" s="59">
        <f t="shared" si="36"/>
        <v>223.87215638991677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28.953600000000023</v>
      </c>
      <c r="D35" s="11">
        <f t="shared" si="32"/>
        <v>9.0180462007869373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293.11446190081165</v>
      </c>
      <c r="H35" s="66">
        <f t="shared" si="1"/>
        <v>359.46728379970392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137.97244371990928</v>
      </c>
      <c r="T35" s="59">
        <f t="shared" si="34"/>
        <v>340.50331317844757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9.1999999999999993</v>
      </c>
      <c r="AI35" s="13">
        <f>IF('Données projet'!$A$62&gt;35,AI34+AH35-AQ34,IF(A35&lt;'Données projet'!$A$62,$AF$205^A35,IF(A35='Données projet'!$A$62,'Données projet'!$B$62,AI34+AH35-AQ34)))</f>
        <v>140.4</v>
      </c>
      <c r="AJ35" s="13">
        <f>AI35*VLOOKUP('Données projet'!$B$10,Paramètres!$A$1:$I$89,3,0)*VLOOKUP('Données projet'!$B$10,Paramètres!$A$1:$I$89,5,0)</f>
        <v>122.65344000000002</v>
      </c>
      <c r="AK35" s="13">
        <f t="shared" si="35"/>
        <v>32.293080640759037</v>
      </c>
      <c r="AL35" s="20">
        <f t="shared" si="4"/>
        <v>269.8651901159887</v>
      </c>
      <c r="AM35" s="59">
        <f t="shared" si="5"/>
        <v>563.19852344932201</v>
      </c>
      <c r="AN35" s="59">
        <f ca="1">AVERAGE(OFFSET($AM$3,0,0,'Données projet'!$E$10+1,1))-AVERAGE(OFFSET($H$3,0,0,'Données projet'!$E$10+1,1))</f>
        <v>221.60664526243391</v>
      </c>
      <c r="AO35" s="59">
        <f t="shared" si="36"/>
        <v>223.87215638991677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29.858400000000024</v>
      </c>
      <c r="D36" s="11">
        <f t="shared" si="32"/>
        <v>9.2666092944057183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302.01761560593906</v>
      </c>
      <c r="H36" s="66">
        <f t="shared" si="1"/>
        <v>361.47605785442329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137.97244371990928</v>
      </c>
      <c r="T36" s="59">
        <f t="shared" si="34"/>
        <v>340.50331317844757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9.1999999999999993</v>
      </c>
      <c r="AI36" s="13">
        <f>IF('Données projet'!$A$62&gt;35,AI35+AH36-AQ35,IF(A36&lt;'Données projet'!$A$62,$AF$205^A36,IF(A36='Données projet'!$A$62,'Données projet'!$B$62,AI35+AH36-AQ35)))</f>
        <v>149.6</v>
      </c>
      <c r="AJ36" s="13">
        <f>AI36*VLOOKUP('Données projet'!$B$10,Paramètres!$A$1:$I$89,3,0)*VLOOKUP('Données projet'!$B$10,Paramètres!$A$1:$I$89,5,0)</f>
        <v>130.69056000000003</v>
      </c>
      <c r="AK36" s="13">
        <f t="shared" si="35"/>
        <v>34.155878238422723</v>
      </c>
      <c r="AL36" s="20">
        <f t="shared" si="4"/>
        <v>287.10754659858628</v>
      </c>
      <c r="AM36" s="59">
        <f t="shared" si="5"/>
        <v>580.44087993191965</v>
      </c>
      <c r="AN36" s="59">
        <f ca="1">AVERAGE(OFFSET($AM$3,0,0,'Données projet'!$E$10+1,1))-AVERAGE(OFFSET($H$3,0,0,'Données projet'!$E$10+1,1))</f>
        <v>221.60664526243391</v>
      </c>
      <c r="AO36" s="59">
        <f t="shared" si="36"/>
        <v>223.87215638991677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30.763200000000026</v>
      </c>
      <c r="D37" s="11">
        <f t="shared" si="32"/>
        <v>9.5142970411082342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310.9140122471515</v>
      </c>
      <c r="H37" s="66">
        <f t="shared" si="1"/>
        <v>363.48330734659686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137.97244371990928</v>
      </c>
      <c r="T37" s="59">
        <f t="shared" si="34"/>
        <v>340.50331317844757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9.1999999999999993</v>
      </c>
      <c r="AI37" s="13">
        <f>IF('Données projet'!$A$62&gt;35,AI36+AH37-AQ36,IF(A37&lt;'Données projet'!$A$62,$AF$205^A37,IF(A37='Données projet'!$A$62,'Données projet'!$B$62,AI36+AH37-AQ36)))</f>
        <v>158.79999999999998</v>
      </c>
      <c r="AJ37" s="13">
        <f>AI37*VLOOKUP('Données projet'!$B$10,Paramètres!$A$1:$I$89,3,0)*VLOOKUP('Données projet'!$B$10,Paramètres!$A$1:$I$89,5,0)</f>
        <v>138.72767999999999</v>
      </c>
      <c r="AK37" s="13">
        <f t="shared" si="35"/>
        <v>36.005380160492741</v>
      </c>
      <c r="AL37" s="20">
        <f t="shared" si="4"/>
        <v>304.32674644619152</v>
      </c>
      <c r="AM37" s="59">
        <f t="shared" si="5"/>
        <v>597.66007977952484</v>
      </c>
      <c r="AN37" s="59">
        <f ca="1">AVERAGE(OFFSET($AM$3,0,0,'Données projet'!$E$10+1,1))-AVERAGE(OFFSET($H$3,0,0,'Données projet'!$E$10+1,1))</f>
        <v>221.60664526243391</v>
      </c>
      <c r="AO37" s="59">
        <f t="shared" si="36"/>
        <v>223.87215638991677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31.668000000000028</v>
      </c>
      <c r="D38" s="11">
        <f t="shared" si="32"/>
        <v>9.7611381424130741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319.80387338003095</v>
      </c>
      <c r="H38" s="66">
        <f t="shared" si="1"/>
        <v>365.4890822647028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137.97244371990928</v>
      </c>
      <c r="T38" s="59">
        <f t="shared" si="34"/>
        <v>340.50331317844757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168</v>
      </c>
      <c r="AG38" s="12">
        <f>VLOOKUP(A38,'Données projet'!$A$61:$I$81,9,0)</f>
        <v>9.1999999999999993</v>
      </c>
      <c r="AH38" s="12">
        <f t="array" ref="AH38">INDEX(AG:AG,MIN(IF(ISNUMBER(AG38:AG234),ROW(AG38:AG234),"")))</f>
        <v>9.1999999999999993</v>
      </c>
      <c r="AI38" s="13">
        <f>IF('Données projet'!$A$62&gt;35,AI37+AH38-AQ37,IF(A38&lt;'Données projet'!$A$62,$AF$205^A38,IF(A38='Données projet'!$A$62,'Données projet'!$B$62,AI37+AH38-AQ37)))</f>
        <v>167.99999999999997</v>
      </c>
      <c r="AJ38" s="13">
        <f>AI38*VLOOKUP('Données projet'!$B$10,Paramètres!$A$1:$I$89,3,0)*VLOOKUP('Données projet'!$B$10,Paramètres!$A$1:$I$89,5,0)</f>
        <v>146.76480000000001</v>
      </c>
      <c r="AK38" s="13">
        <f t="shared" si="35"/>
        <v>37.842444439956665</v>
      </c>
      <c r="AL38" s="20">
        <f t="shared" si="4"/>
        <v>321.52428406625785</v>
      </c>
      <c r="AM38" s="59">
        <f t="shared" si="5"/>
        <v>614.85761739959116</v>
      </c>
      <c r="AN38" s="59">
        <f ca="1">AVERAGE(OFFSET($AM$3,0,0,'Données projet'!$E$10+1,1))-AVERAGE(OFFSET($H$3,0,0,'Données projet'!$E$10+1,1))</f>
        <v>221.60664526243391</v>
      </c>
      <c r="AO38" s="59">
        <f t="shared" si="36"/>
        <v>223.87215638991677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27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11.212228902531429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11.212228902531429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32.572800000000029</v>
      </c>
      <c r="D39" s="11">
        <f t="shared" si="32"/>
        <v>10.007159566468198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328.68740717975476</v>
      </c>
      <c r="H39" s="66">
        <f t="shared" si="1"/>
        <v>367.49342957826548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137.97244371990928</v>
      </c>
      <c r="T39" s="59">
        <f t="shared" si="34"/>
        <v>340.50331317844757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8.8000000000000007</v>
      </c>
      <c r="AI39" s="13">
        <f>IF('Données projet'!$A$62&gt;35,AI38+AH39-AQ38,IF(A39&lt;'Données projet'!$A$62,$AF$205^A39,IF(A39='Données projet'!$A$62,'Données projet'!$B$62,AI38+AH39-AQ38)))</f>
        <v>149.79999999999998</v>
      </c>
      <c r="AJ39" s="13">
        <f>AI39*VLOOKUP('Données projet'!$B$10,Paramètres!$A$1:$I$89,3,0)*VLOOKUP('Données projet'!$B$10,Paramètres!$A$1:$I$89,5,0)</f>
        <v>130.86528000000001</v>
      </c>
      <c r="AK39" s="13">
        <f t="shared" si="35"/>
        <v>34.19622287336729</v>
      </c>
      <c r="AL39" s="20">
        <f t="shared" si="4"/>
        <v>287.48211750444801</v>
      </c>
      <c r="AM39" s="59">
        <f t="shared" si="5"/>
        <v>580.81545083778133</v>
      </c>
      <c r="AN39" s="59">
        <f ca="1">AVERAGE(OFFSET($AM$3,0,0,'Données projet'!$E$10+1,1))-AVERAGE(OFFSET($H$3,0,0,'Données projet'!$E$10+1,1))</f>
        <v>221.60664526243391</v>
      </c>
      <c r="AO39" s="59">
        <f t="shared" si="36"/>
        <v>223.87215638991677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10.992363932537144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10.992363932537144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33.477600000000031</v>
      </c>
      <c r="D40" s="11">
        <f t="shared" si="32"/>
        <v>10.252386697938803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337.56480959812433</v>
      </c>
      <c r="H40" s="66">
        <f t="shared" si="1"/>
        <v>369.49639349891009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137.97244371990928</v>
      </c>
      <c r="T40" s="59">
        <f t="shared" si="34"/>
        <v>340.50331317844757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8.8000000000000007</v>
      </c>
      <c r="AI40" s="13">
        <f>IF('Données projet'!$A$62&gt;35,AI39+AH40-AQ39,IF(A40&lt;'Données projet'!$A$62,$AF$205^A40,IF(A40='Données projet'!$A$62,'Données projet'!$B$62,AI39+AH40-AQ39)))</f>
        <v>158.6</v>
      </c>
      <c r="AJ40" s="13">
        <f>AI40*VLOOKUP('Données projet'!$B$10,Paramètres!$A$1:$I$89,3,0)*VLOOKUP('Données projet'!$B$10,Paramètres!$A$1:$I$89,5,0)</f>
        <v>138.55296000000001</v>
      </c>
      <c r="AK40" s="13">
        <f t="shared" si="35"/>
        <v>35.965308766301796</v>
      </c>
      <c r="AL40" s="20">
        <f t="shared" si="4"/>
        <v>303.95265143464229</v>
      </c>
      <c r="AM40" s="59">
        <f t="shared" si="5"/>
        <v>597.28598476797561</v>
      </c>
      <c r="AN40" s="59">
        <f ca="1">AVERAGE(OFFSET($AM$3,0,0,'Données projet'!$E$10+1,1))-AVERAGE(OFFSET($H$3,0,0,'Données projet'!$E$10+1,1))</f>
        <v>221.60664526243391</v>
      </c>
      <c r="AO40" s="59">
        <f t="shared" si="36"/>
        <v>223.87215638991677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10.776810380500057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10.776810380500057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34.382400000000032</v>
      </c>
      <c r="D41" s="11">
        <f t="shared" si="32"/>
        <v>10.496843471235424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346.43626539199295</v>
      </c>
      <c r="H41" s="66">
        <f t="shared" si="1"/>
        <v>371.49801571240175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137.97244371990928</v>
      </c>
      <c r="T41" s="59">
        <f t="shared" si="34"/>
        <v>340.50331317844757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8.8000000000000007</v>
      </c>
      <c r="AI41" s="13">
        <f>IF('Données projet'!$A$62&gt;35,AI40+AH41-AQ40,IF(A41&lt;'Données projet'!$A$62,$AF$205^A41,IF(A41='Données projet'!$A$62,'Données projet'!$B$62,AI40+AH41-AQ40)))</f>
        <v>167.4</v>
      </c>
      <c r="AJ41" s="13">
        <f>AI41*VLOOKUP('Données projet'!$B$10,Paramètres!$A$1:$I$89,3,0)*VLOOKUP('Données projet'!$B$10,Paramètres!$A$1:$I$89,5,0)</f>
        <v>146.24064000000001</v>
      </c>
      <c r="AK41" s="13">
        <f t="shared" si="35"/>
        <v>37.722999642090628</v>
      </c>
      <c r="AL41" s="20">
        <f t="shared" si="4"/>
        <v>320.40333904330788</v>
      </c>
      <c r="AM41" s="59">
        <f t="shared" si="5"/>
        <v>613.7366723766412</v>
      </c>
      <c r="AN41" s="59">
        <f ca="1">AVERAGE(OFFSET($AM$3,0,0,'Données projet'!$E$10+1,1))-AVERAGE(OFFSET($H$3,0,0,'Données projet'!$E$10+1,1))</f>
        <v>221.60664526243391</v>
      </c>
      <c r="AO41" s="59">
        <f t="shared" si="36"/>
        <v>223.87215638991677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10.565483702143734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10.565483702143734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35.287200000000034</v>
      </c>
      <c r="D42" s="11">
        <f t="shared" si="32"/>
        <v>10.740552489323534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355.30194904039246</v>
      </c>
      <c r="H42" s="66">
        <f t="shared" si="1"/>
        <v>373.49833558557185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137.97244371990928</v>
      </c>
      <c r="T42" s="59">
        <f t="shared" si="34"/>
        <v>340.50331317844757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8.8000000000000007</v>
      </c>
      <c r="AI42" s="13">
        <f>IF('Données projet'!$A$62&gt;35,AI41+AH42-AQ41,IF(A42&lt;'Données projet'!$A$62,$AF$205^A42,IF(A42='Données projet'!$A$62,'Données projet'!$B$62,AI41+AH42-AQ41)))</f>
        <v>176.20000000000002</v>
      </c>
      <c r="AJ42" s="13">
        <f>AI42*VLOOKUP('Données projet'!$B$10,Paramètres!$A$1:$I$89,3,0)*VLOOKUP('Données projet'!$B$10,Paramètres!$A$1:$I$89,5,0)</f>
        <v>153.92832000000004</v>
      </c>
      <c r="AK42" s="13">
        <f t="shared" si="35"/>
        <v>39.469962836517794</v>
      </c>
      <c r="AL42" s="20">
        <f t="shared" si="4"/>
        <v>336.83534260693523</v>
      </c>
      <c r="AM42" s="59">
        <f t="shared" si="5"/>
        <v>630.16867594026849</v>
      </c>
      <c r="AN42" s="59">
        <f ca="1">AVERAGE(OFFSET($AM$3,0,0,'Données projet'!$E$10+1,1))-AVERAGE(OFFSET($H$3,0,0,'Données projet'!$E$10+1,1))</f>
        <v>221.60664526243391</v>
      </c>
      <c r="AO42" s="59">
        <f t="shared" si="36"/>
        <v>223.87215638991677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10.358301011053431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10.358301011053431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36.192000000000036</v>
      </c>
      <c r="D43" s="11">
        <f t="shared" si="32"/>
        <v>10.983535130004659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364.16202556494858</v>
      </c>
      <c r="H43" s="66">
        <f t="shared" si="1"/>
        <v>375.49739035142483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137.97244371990928</v>
      </c>
      <c r="T43" s="59">
        <f t="shared" si="34"/>
        <v>340.50331317844757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185</v>
      </c>
      <c r="AG43" s="12">
        <f>VLOOKUP(A43,'Données projet'!$A$61:$I$81,9,0)</f>
        <v>8.8000000000000007</v>
      </c>
      <c r="AH43" s="12">
        <f t="array" ref="AH43">INDEX(AG:AG,MIN(IF(ISNUMBER(AG43:AG239),ROW(AG43:AG239),"")))</f>
        <v>8.8000000000000007</v>
      </c>
      <c r="AI43" s="13">
        <f>IF('Données projet'!$A$62&gt;35,AI42+AH43-AQ42,IF(A43&lt;'Données projet'!$A$62,$AF$205^A43,IF(A43='Données projet'!$A$62,'Données projet'!$B$62,AI42+AH43-AQ42)))</f>
        <v>185.00000000000003</v>
      </c>
      <c r="AJ43" s="13">
        <f>AI43*VLOOKUP('Données projet'!$B$10,Paramètres!$A$1:$I$89,3,0)*VLOOKUP('Données projet'!$B$10,Paramètres!$A$1:$I$89,5,0)</f>
        <v>161.61600000000004</v>
      </c>
      <c r="AK43" s="13">
        <f t="shared" si="35"/>
        <v>41.20679526204917</v>
      </c>
      <c r="AL43" s="20">
        <f t="shared" si="4"/>
        <v>353.24970174806907</v>
      </c>
      <c r="AM43" s="59">
        <f t="shared" si="5"/>
        <v>646.58303508140239</v>
      </c>
      <c r="AN43" s="59">
        <f ca="1">AVERAGE(OFFSET($AM$3,0,0,'Données projet'!$E$10+1,1))-AVERAGE(OFFSET($H$3,0,0,'Données projet'!$E$10+1,1))</f>
        <v>221.60664526243391</v>
      </c>
      <c r="AO43" s="59">
        <f t="shared" si="36"/>
        <v>223.87215638991677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27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21.367409948697876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21.367409948697876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37.096800000000037</v>
      </c>
      <c r="D44" s="11">
        <f t="shared" si="32"/>
        <v>11.225811641270198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373.01665126594571</v>
      </c>
      <c r="H44" s="66">
        <f t="shared" si="1"/>
        <v>377.49521527521233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137.97244371990928</v>
      </c>
      <c r="T44" s="59">
        <f t="shared" si="34"/>
        <v>340.50331317844757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</v>
      </c>
      <c r="AI44" s="13">
        <f>IF('Données projet'!$A$62&gt;35,AI43+AH44-AQ43,IF(A44&lt;'Données projet'!$A$62,$AF$205^A44,IF(A44='Données projet'!$A$62,'Données projet'!$B$62,AI43+AH44-AQ43)))</f>
        <v>166.00000000000003</v>
      </c>
      <c r="AJ44" s="13">
        <f>AI44*VLOOKUP('Données projet'!$B$10,Paramètres!$A$1:$I$89,3,0)*VLOOKUP('Données projet'!$B$10,Paramètres!$A$1:$I$89,5,0)</f>
        <v>145.01760000000004</v>
      </c>
      <c r="AK44" s="13">
        <f t="shared" si="35"/>
        <v>37.444100932065233</v>
      </c>
      <c r="AL44" s="20">
        <f t="shared" si="4"/>
        <v>317.78746245668032</v>
      </c>
      <c r="AM44" s="59">
        <f t="shared" si="5"/>
        <v>611.12079579001363</v>
      </c>
      <c r="AN44" s="59">
        <f ca="1">AVERAGE(OFFSET($AM$3,0,0,'Données projet'!$E$10+1,1))-AVERAGE(OFFSET($H$3,0,0,'Données projet'!$E$10+1,1))</f>
        <v>221.60664526243391</v>
      </c>
      <c r="AO44" s="59">
        <f t="shared" si="36"/>
        <v>223.87215638991677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20.948408072437093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20.948408072437093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38.001600000000039</v>
      </c>
      <c r="D45" s="11">
        <f t="shared" si="32"/>
        <v>11.467401227090523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381.86597438455874</v>
      </c>
      <c r="H45" s="66">
        <f t="shared" si="1"/>
        <v>379.49184380384935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137.97244371990928</v>
      </c>
      <c r="T45" s="59">
        <f t="shared" si="34"/>
        <v>340.50331317844757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</v>
      </c>
      <c r="AI45" s="13">
        <f>IF('Données projet'!$A$62&gt;35,AI44+AH45-AQ44,IF(A45&lt;'Données projet'!$A$62,$AF$205^A45,IF(A45='Données projet'!$A$62,'Données projet'!$B$62,AI44+AH45-AQ44)))</f>
        <v>174.00000000000003</v>
      </c>
      <c r="AJ45" s="13">
        <f>AI45*VLOOKUP('Données projet'!$B$10,Paramètres!$A$1:$I$89,3,0)*VLOOKUP('Données projet'!$B$10,Paramètres!$A$1:$I$89,5,0)</f>
        <v>152.00640000000004</v>
      </c>
      <c r="AK45" s="13">
        <f t="shared" si="35"/>
        <v>39.034194016561486</v>
      </c>
      <c r="AL45" s="20">
        <f t="shared" si="4"/>
        <v>332.72903457884462</v>
      </c>
      <c r="AM45" s="59">
        <f t="shared" si="5"/>
        <v>626.06236791217793</v>
      </c>
      <c r="AN45" s="59">
        <f ca="1">AVERAGE(OFFSET($AM$3,0,0,'Données projet'!$E$10+1,1))-AVERAGE(OFFSET($H$3,0,0,'Données projet'!$E$10+1,1))</f>
        <v>221.60664526243391</v>
      </c>
      <c r="AO45" s="59">
        <f t="shared" si="36"/>
        <v>223.87215638991677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20.537622567403876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20.537622567403876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38.906400000000041</v>
      </c>
      <c r="D46" s="11">
        <f t="shared" si="32"/>
        <v>11.708322124803493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390.7101357002378</v>
      </c>
      <c r="H46" s="66">
        <f t="shared" si="1"/>
        <v>381.48730770069949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137.97244371990928</v>
      </c>
      <c r="T46" s="59">
        <f t="shared" si="34"/>
        <v>340.50331317844757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</v>
      </c>
      <c r="AI46" s="13">
        <f>IF('Données projet'!$A$62&gt;35,AI45+AH46-AQ45,IF(A46&lt;'Données projet'!$A$62,$AF$205^A46,IF(A46='Données projet'!$A$62,'Données projet'!$B$62,AI45+AH46-AQ45)))</f>
        <v>182.00000000000003</v>
      </c>
      <c r="AJ46" s="13">
        <f>AI46*VLOOKUP('Données projet'!$B$10,Paramètres!$A$1:$I$89,3,0)*VLOOKUP('Données projet'!$B$10,Paramètres!$A$1:$I$89,5,0)</f>
        <v>158.99520000000004</v>
      </c>
      <c r="AK46" s="13">
        <f t="shared" si="35"/>
        <v>40.615796933386044</v>
      </c>
      <c r="AL46" s="20">
        <f t="shared" si="4"/>
        <v>347.65581965898076</v>
      </c>
      <c r="AM46" s="59">
        <f t="shared" si="5"/>
        <v>640.98915299231408</v>
      </c>
      <c r="AN46" s="59">
        <f ca="1">AVERAGE(OFFSET($AM$3,0,0,'Données projet'!$E$10+1,1))-AVERAGE(OFFSET($H$3,0,0,'Données projet'!$E$10+1,1))</f>
        <v>221.60664526243391</v>
      </c>
      <c r="AO46" s="59">
        <f t="shared" si="36"/>
        <v>223.87215638991677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20.134892315569942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20.134892315569942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39.811200000000042</v>
      </c>
      <c r="D47" s="11">
        <f t="shared" si="32"/>
        <v>11.948591675101248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399.54926907095734</v>
      </c>
      <c r="H47" s="66">
        <f t="shared" si="1"/>
        <v>383.48163716746808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137.97244371990928</v>
      </c>
      <c r="T47" s="59">
        <f t="shared" si="34"/>
        <v>340.50331317844757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</v>
      </c>
      <c r="AI47" s="13">
        <f>IF('Données projet'!$A$62&gt;35,AI46+AH47-AQ46,IF(A47&lt;'Données projet'!$A$62,$AF$205^A47,IF(A47='Données projet'!$A$62,'Données projet'!$B$62,AI46+AH47-AQ46)))</f>
        <v>190.00000000000003</v>
      </c>
      <c r="AJ47" s="13">
        <f>AI47*VLOOKUP('Données projet'!$B$10,Paramètres!$A$1:$I$89,3,0)*VLOOKUP('Données projet'!$B$10,Paramètres!$A$1:$I$89,5,0)</f>
        <v>165.98400000000004</v>
      </c>
      <c r="AK47" s="13">
        <f t="shared" si="35"/>
        <v>42.189325525922285</v>
      </c>
      <c r="AL47" s="20">
        <f t="shared" si="4"/>
        <v>362.56854195764805</v>
      </c>
      <c r="AM47" s="59">
        <f t="shared" si="5"/>
        <v>655.90187529098137</v>
      </c>
      <c r="AN47" s="59">
        <f ca="1">AVERAGE(OFFSET($AM$3,0,0,'Données projet'!$E$10+1,1))-AVERAGE(OFFSET($H$3,0,0,'Données projet'!$E$10+1,1))</f>
        <v>221.60664526243391</v>
      </c>
      <c r="AO47" s="59">
        <f t="shared" si="36"/>
        <v>223.87215638991677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19.740059358333273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19.740059358333273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40.716000000000044</v>
      </c>
      <c r="D48" s="11">
        <f t="shared" si="32"/>
        <v>12.188226385475186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408.38350192296667</v>
      </c>
      <c r="H48" s="66">
        <f t="shared" si="1"/>
        <v>385.47486095470265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137.97244371990928</v>
      </c>
      <c r="T48" s="59">
        <f t="shared" si="34"/>
        <v>340.50331317844757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198</v>
      </c>
      <c r="AG48" s="12">
        <f>VLOOKUP(A48,'Données projet'!$A$61:$I$81,9,0)</f>
        <v>8</v>
      </c>
      <c r="AH48" s="12">
        <f t="array" ref="AH48">INDEX(AG:AG,MIN(IF(ISNUMBER(AG48:AG244),ROW(AG48:AG244),"")))</f>
        <v>8</v>
      </c>
      <c r="AI48" s="13">
        <f>IF('Données projet'!$A$62&gt;35,AI47+AH48-AQ47,IF(A48&lt;'Données projet'!$A$62,$AF$205^A48,IF(A48='Données projet'!$A$62,'Données projet'!$B$62,AI47+AH48-AQ47)))</f>
        <v>198.00000000000003</v>
      </c>
      <c r="AJ48" s="13">
        <f>AI48*VLOOKUP('Données projet'!$B$10,Paramètres!$A$1:$I$89,3,0)*VLOOKUP('Données projet'!$B$10,Paramètres!$A$1:$I$89,5,0)</f>
        <v>172.97280000000003</v>
      </c>
      <c r="AK48" s="13">
        <f t="shared" si="35"/>
        <v>43.75515863819728</v>
      </c>
      <c r="AL48" s="20">
        <f t="shared" si="4"/>
        <v>377.46786129486031</v>
      </c>
      <c r="AM48" s="59">
        <f t="shared" si="5"/>
        <v>670.80119462819357</v>
      </c>
      <c r="AN48" s="59">
        <f ca="1">AVERAGE(OFFSET($AM$3,0,0,'Données projet'!$E$10+1,1))-AVERAGE(OFFSET($H$3,0,0,'Données projet'!$E$10+1,1))</f>
        <v>221.60664526243391</v>
      </c>
      <c r="AO48" s="59">
        <f t="shared" si="36"/>
        <v>223.87215638991677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26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30.149929999964328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30.149929999964328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41.620800000000045</v>
      </c>
      <c r="D49" s="11">
        <f t="shared" si="32"/>
        <v>12.427241987862402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417.21295569578029</v>
      </c>
      <c r="H49" s="66">
        <f t="shared" si="1"/>
        <v>387.46700646219375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137.97244371990928</v>
      </c>
      <c r="T49" s="59">
        <f t="shared" si="34"/>
        <v>340.50331317844757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7.4</v>
      </c>
      <c r="AI49" s="13">
        <f>IF('Données projet'!$A$62&gt;35,AI48+AH49-AQ48,IF(A49&lt;'Données projet'!$A$62,$AF$205^A49,IF(A49='Données projet'!$A$62,'Données projet'!$B$62,AI48+AH49-AQ48)))</f>
        <v>179.40000000000003</v>
      </c>
      <c r="AJ49" s="13">
        <f>AI49*VLOOKUP('Données projet'!$B$10,Paramètres!$A$1:$I$89,3,0)*VLOOKUP('Données projet'!$B$10,Paramètres!$A$1:$I$89,5,0)</f>
        <v>156.72384000000005</v>
      </c>
      <c r="AK49" s="13">
        <f t="shared" si="35"/>
        <v>40.102680984620484</v>
      </c>
      <c r="AL49" s="20">
        <f t="shared" si="4"/>
        <v>342.80619071488076</v>
      </c>
      <c r="AM49" s="59">
        <f t="shared" si="5"/>
        <v>636.13952404821407</v>
      </c>
      <c r="AN49" s="59">
        <f ca="1">AVERAGE(OFFSET($AM$3,0,0,'Données projet'!$E$10+1,1))-AVERAGE(OFFSET($H$3,0,0,'Données projet'!$E$10+1,1))</f>
        <v>221.60664526243391</v>
      </c>
      <c r="AO49" s="59">
        <f t="shared" si="36"/>
        <v>223.87215638991677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29.558708262306503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29.558708262306503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42.525600000000047</v>
      </c>
      <c r="D50" s="11">
        <f t="shared" si="32"/>
        <v>12.665653491137942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426.03774624738094</v>
      </c>
      <c r="H50" s="66">
        <f t="shared" si="1"/>
        <v>389.45809983039862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137.97244371990928</v>
      </c>
      <c r="T50" s="59">
        <f t="shared" si="34"/>
        <v>340.50331317844757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7.4</v>
      </c>
      <c r="AI50" s="13">
        <f>IF('Données projet'!$A$62&gt;35,AI49+AH50-AQ49,IF(A50&lt;'Données projet'!$A$62,$AF$205^A50,IF(A50='Données projet'!$A$62,'Données projet'!$B$62,AI49+AH50-AQ49)))</f>
        <v>186.80000000000004</v>
      </c>
      <c r="AJ50" s="13">
        <f>AI50*VLOOKUP('Données projet'!$B$10,Paramètres!$A$1:$I$89,3,0)*VLOOKUP('Données projet'!$B$10,Paramètres!$A$1:$I$89,5,0)</f>
        <v>163.18848000000006</v>
      </c>
      <c r="AK50" s="13">
        <f t="shared" si="35"/>
        <v>41.560857991048017</v>
      </c>
      <c r="AL50" s="20">
        <f t="shared" si="4"/>
        <v>356.60509700107536</v>
      </c>
      <c r="AM50" s="59">
        <f t="shared" si="5"/>
        <v>649.93843033440862</v>
      </c>
      <c r="AN50" s="59">
        <f ca="1">AVERAGE(OFFSET($AM$3,0,0,'Données projet'!$E$10+1,1))-AVERAGE(OFFSET($H$3,0,0,'Données projet'!$E$10+1,1))</f>
        <v>221.60664526243391</v>
      </c>
      <c r="AO50" s="59">
        <f t="shared" si="36"/>
        <v>223.87215638991677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28.979080022314495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28.979080022314495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43.430400000000049</v>
      </c>
      <c r="D51" s="11">
        <f t="shared" si="32"/>
        <v>12.903475229013631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434.85798422396527</v>
      </c>
      <c r="H51" s="66">
        <f t="shared" si="1"/>
        <v>391.44816602386544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137.97244371990928</v>
      </c>
      <c r="T51" s="59">
        <f t="shared" si="34"/>
        <v>340.50331317844757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7.4</v>
      </c>
      <c r="AI51" s="13">
        <f>IF('Données projet'!$A$62&gt;35,AI50+AH51-AQ50,IF(A51&lt;'Données projet'!$A$62,$AF$205^A51,IF(A51='Données projet'!$A$62,'Données projet'!$B$62,AI50+AH51-AQ50)))</f>
        <v>194.20000000000005</v>
      </c>
      <c r="AJ51" s="13">
        <f>AI51*VLOOKUP('Données projet'!$B$10,Paramètres!$A$1:$I$89,3,0)*VLOOKUP('Données projet'!$B$10,Paramètres!$A$1:$I$89,5,0)</f>
        <v>169.65312000000006</v>
      </c>
      <c r="AK51" s="13">
        <f t="shared" si="35"/>
        <v>43.012324771430336</v>
      </c>
      <c r="AL51" s="20">
        <f t="shared" si="4"/>
        <v>370.39231631024131</v>
      </c>
      <c r="AM51" s="59">
        <f t="shared" si="5"/>
        <v>663.72564964357457</v>
      </c>
      <c r="AN51" s="59">
        <f ca="1">AVERAGE(OFFSET($AM$3,0,0,'Données projet'!$E$10+1,1))-AVERAGE(OFFSET($H$3,0,0,'Données projet'!$E$10+1,1))</f>
        <v>221.60664526243391</v>
      </c>
      <c r="AO51" s="59">
        <f t="shared" si="36"/>
        <v>223.87215638991677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28.41081793857041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28.41081793857041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44.33520000000005</v>
      </c>
      <c r="D52" s="11">
        <f t="shared" si="32"/>
        <v>13.140720903832619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443.67377539800663</v>
      </c>
      <c r="H52" s="66">
        <f t="shared" si="1"/>
        <v>393.43722890750854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137.97244371990928</v>
      </c>
      <c r="T52" s="59">
        <f t="shared" si="34"/>
        <v>340.50331317844757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7.4</v>
      </c>
      <c r="AI52" s="13">
        <f>IF('Données projet'!$A$62&gt;35,AI51+AH52-AQ51,IF(A52&lt;'Données projet'!$A$62,$AF$205^A52,IF(A52='Données projet'!$A$62,'Données projet'!$B$62,AI51+AH52-AQ51)))</f>
        <v>201.60000000000005</v>
      </c>
      <c r="AJ52" s="13">
        <f>AI52*VLOOKUP('Données projet'!$B$10,Paramètres!$A$1:$I$89,3,0)*VLOOKUP('Données projet'!$B$10,Paramètres!$A$1:$I$89,5,0)</f>
        <v>176.11776000000006</v>
      </c>
      <c r="AK52" s="13">
        <f t="shared" si="35"/>
        <v>44.457366290237246</v>
      </c>
      <c r="AL52" s="20">
        <f t="shared" si="4"/>
        <v>384.16834495549665</v>
      </c>
      <c r="AM52" s="59">
        <f t="shared" si="5"/>
        <v>677.50167828882991</v>
      </c>
      <c r="AN52" s="59">
        <f ca="1">AVERAGE(OFFSET($AM$3,0,0,'Données projet'!$E$10+1,1))-AVERAGE(OFFSET($H$3,0,0,'Données projet'!$E$10+1,1))</f>
        <v>221.60664526243391</v>
      </c>
      <c r="AO52" s="59">
        <f t="shared" si="36"/>
        <v>223.87215638991677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27.853699127682901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27.853699127682901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45.240000000000052</v>
      </c>
      <c r="D53" s="11">
        <f t="shared" si="32"/>
        <v>13.377403626687917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452.48522097794222</v>
      </c>
      <c r="H53" s="66">
        <f t="shared" si="1"/>
        <v>395.4253113164815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137.97244371990928</v>
      </c>
      <c r="T53" s="59">
        <f t="shared" si="34"/>
        <v>340.50331317844757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209</v>
      </c>
      <c r="AG53" s="12">
        <f>VLOOKUP(A53,'Données projet'!$A$61:$I$81,9,0)</f>
        <v>7.4</v>
      </c>
      <c r="AH53" s="12">
        <f t="array" ref="AH53">INDEX(AG:AG,MIN(IF(ISNUMBER(AG53:AG249),ROW(AG53:AG249),"")))</f>
        <v>7.4</v>
      </c>
      <c r="AI53" s="13">
        <f>IF('Données projet'!$A$62&gt;35,AI52+AH53-AQ52,IF(A53&lt;'Données projet'!$A$62,$AF$205^A53,IF(A53='Données projet'!$A$62,'Données projet'!$B$62,AI52+AH53-AQ52)))</f>
        <v>209.00000000000006</v>
      </c>
      <c r="AJ53" s="13">
        <f>AI53*VLOOKUP('Données projet'!$B$10,Paramètres!$A$1:$I$89,3,0)*VLOOKUP('Données projet'!$B$10,Paramètres!$A$1:$I$89,5,0)</f>
        <v>182.58240000000009</v>
      </c>
      <c r="AK53" s="13">
        <f t="shared" si="35"/>
        <v>45.896245406460288</v>
      </c>
      <c r="AL53" s="20">
        <f t="shared" si="4"/>
        <v>397.93364074958509</v>
      </c>
      <c r="AM53" s="59">
        <f t="shared" si="5"/>
        <v>691.26697408291841</v>
      </c>
      <c r="AN53" s="59">
        <f ca="1">AVERAGE(OFFSET($AM$3,0,0,'Données projet'!$E$10+1,1))-AVERAGE(OFFSET($H$3,0,0,'Données projet'!$E$10+1,1))</f>
        <v>221.60664526243391</v>
      </c>
      <c r="AO53" s="59">
        <f t="shared" si="36"/>
        <v>223.87215638991677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24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37.273930768007027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37.273930768007027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46.144800000000053</v>
      </c>
      <c r="D54" s="11">
        <f t="shared" si="32"/>
        <v>13.613535954240819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461.29241789238569</v>
      </c>
      <c r="H54" s="66">
        <f t="shared" si="1"/>
        <v>397.4124351203028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137.97244371990928</v>
      </c>
      <c r="T54" s="59">
        <f t="shared" si="34"/>
        <v>340.50331317844757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6.6</v>
      </c>
      <c r="AI54" s="13">
        <f>IF('Données projet'!$A$62&gt;35,AI53+AH54-AQ53,IF(A54&lt;'Données projet'!$A$62,$AF$205^A54,IF(A54='Données projet'!$A$62,'Données projet'!$B$62,AI53+AH54-AQ53)))</f>
        <v>191.60000000000005</v>
      </c>
      <c r="AJ54" s="13">
        <f>AI54*VLOOKUP('Données projet'!$B$10,Paramètres!$A$1:$I$89,3,0)*VLOOKUP('Données projet'!$B$10,Paramètres!$A$1:$I$89,5,0)</f>
        <v>167.38176000000007</v>
      </c>
      <c r="AK54" s="13">
        <f t="shared" si="35"/>
        <v>42.503096259839239</v>
      </c>
      <c r="AL54" s="20">
        <f t="shared" si="4"/>
        <v>365.5494579858867</v>
      </c>
      <c r="AM54" s="59">
        <f t="shared" si="5"/>
        <v>658.88279131922002</v>
      </c>
      <c r="AN54" s="59">
        <f ca="1">AVERAGE(OFFSET($AM$3,0,0,'Données projet'!$E$10+1,1))-AVERAGE(OFFSET($H$3,0,0,'Données projet'!$E$10+1,1))</f>
        <v>221.60664526243391</v>
      </c>
      <c r="AO54" s="59">
        <f t="shared" si="36"/>
        <v>223.87215638991677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36.543011720499294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36.543011720499294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47.049600000000055</v>
      </c>
      <c r="D55" s="11">
        <f t="shared" si="32"/>
        <v>13.849129922569954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470.09545905141772</v>
      </c>
      <c r="H55" s="66">
        <f t="shared" si="1"/>
        <v>399.39862128180943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137.97244371990928</v>
      </c>
      <c r="T55" s="59">
        <f t="shared" si="34"/>
        <v>340.50331317844757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6.6</v>
      </c>
      <c r="AI55" s="13">
        <f>IF('Données projet'!$A$62&gt;35,AI54+AH55-AQ54,IF(A55&lt;'Données projet'!$A$62,$AF$205^A55,IF(A55='Données projet'!$A$62,'Données projet'!$B$62,AI54+AH55-AQ54)))</f>
        <v>198.20000000000005</v>
      </c>
      <c r="AJ55" s="13">
        <f>AI55*VLOOKUP('Données projet'!$B$10,Paramètres!$A$1:$I$89,3,0)*VLOOKUP('Données projet'!$B$10,Paramètres!$A$1:$I$89,5,0)</f>
        <v>173.14752000000007</v>
      </c>
      <c r="AK55" s="13">
        <f t="shared" si="35"/>
        <v>43.794208927254068</v>
      </c>
      <c r="AL55" s="20">
        <f t="shared" si="4"/>
        <v>377.84017788163425</v>
      </c>
      <c r="AM55" s="59">
        <f t="shared" si="5"/>
        <v>671.17351121496756</v>
      </c>
      <c r="AN55" s="59">
        <f ca="1">AVERAGE(OFFSET($AM$3,0,0,'Données projet'!$E$10+1,1))-AVERAGE(OFFSET($H$3,0,0,'Données projet'!$E$10+1,1))</f>
        <v>221.60664526243391</v>
      </c>
      <c r="AO55" s="59">
        <f t="shared" si="36"/>
        <v>223.87215638991677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35.826425549696594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35.826425549696594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47.954400000000057</v>
      </c>
      <c r="D56" s="11">
        <f t="shared" si="32"/>
        <v>14.08419707834301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478.89443358720968</v>
      </c>
      <c r="H56" s="66">
        <f t="shared" si="1"/>
        <v>401.38388991144751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137.97244371990928</v>
      </c>
      <c r="T56" s="59">
        <f t="shared" si="34"/>
        <v>340.50331317844757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6.6</v>
      </c>
      <c r="AI56" s="13">
        <f>IF('Données projet'!$A$62&gt;35,AI55+AH56-AQ55,IF(A56&lt;'Données projet'!$A$62,$AF$205^A56,IF(A56='Données projet'!$A$62,'Données projet'!$B$62,AI55+AH56-AQ55)))</f>
        <v>204.80000000000004</v>
      </c>
      <c r="AJ56" s="13">
        <f>AI56*VLOOKUP('Données projet'!$B$10,Paramètres!$A$1:$I$89,3,0)*VLOOKUP('Données projet'!$B$10,Paramètres!$A$1:$I$89,5,0)</f>
        <v>178.91328000000004</v>
      </c>
      <c r="AK56" s="13">
        <f t="shared" si="35"/>
        <v>45.080325843494848</v>
      </c>
      <c r="AL56" s="20">
        <f t="shared" si="4"/>
        <v>390.12219684408689</v>
      </c>
      <c r="AM56" s="59">
        <f t="shared" si="5"/>
        <v>683.4555301774202</v>
      </c>
      <c r="AN56" s="59">
        <f ca="1">AVERAGE(OFFSET($AM$3,0,0,'Données projet'!$E$10+1,1))-AVERAGE(OFFSET($H$3,0,0,'Données projet'!$E$10+1,1))</f>
        <v>221.60664526243391</v>
      </c>
      <c r="AO56" s="59">
        <f t="shared" si="36"/>
        <v>223.87215638991677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35.123891196628925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35.123891196628925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48.859200000000058</v>
      </c>
      <c r="D57" s="11">
        <f t="shared" si="32"/>
        <v>14.318748507569328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487.68942707597421</v>
      </c>
      <c r="H57" s="66">
        <f t="shared" si="1"/>
        <v>403.36826031735001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137.97244371990928</v>
      </c>
      <c r="T57" s="59">
        <f t="shared" si="34"/>
        <v>340.50331317844757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6.6</v>
      </c>
      <c r="AI57" s="13">
        <f>IF('Données projet'!$A$62&gt;35,AI56+AH57-AQ56,IF(A57&lt;'Données projet'!$A$62,$AF$205^A57,IF(A57='Données projet'!$A$62,'Données projet'!$B$62,AI56+AH57-AQ56)))</f>
        <v>211.40000000000003</v>
      </c>
      <c r="AJ57" s="13">
        <f>AI57*VLOOKUP('Données projet'!$B$10,Paramètres!$A$1:$I$89,3,0)*VLOOKUP('Données projet'!$B$10,Paramètres!$A$1:$I$89,5,0)</f>
        <v>184.67904000000004</v>
      </c>
      <c r="AK57" s="13">
        <f t="shared" si="35"/>
        <v>46.361626470742223</v>
      </c>
      <c r="AL57" s="20">
        <f t="shared" si="4"/>
        <v>402.39582743654279</v>
      </c>
      <c r="AM57" s="59">
        <f t="shared" si="5"/>
        <v>695.7291607698761</v>
      </c>
      <c r="AN57" s="59">
        <f ca="1">AVERAGE(OFFSET($AM$3,0,0,'Données projet'!$E$10+1,1))-AVERAGE(OFFSET($H$3,0,0,'Données projet'!$E$10+1,1))</f>
        <v>221.60664526243391</v>
      </c>
      <c r="AO57" s="59">
        <f t="shared" si="36"/>
        <v>223.87215638991677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34.435133113721271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34.435133113721271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49.76400000000006</v>
      </c>
      <c r="D58" s="11">
        <f t="shared" si="32"/>
        <v>14.552794862162447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496.48052174300886</v>
      </c>
      <c r="H58" s="66">
        <f t="shared" si="1"/>
        <v>405.35175105159971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137.97244371990928</v>
      </c>
      <c r="T58" s="59">
        <f t="shared" si="34"/>
        <v>340.50331317844757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218</v>
      </c>
      <c r="AG58" s="12">
        <f>VLOOKUP(A58,'Données projet'!$A$61:$I$81,9,0)</f>
        <v>6.6</v>
      </c>
      <c r="AH58" s="12">
        <f t="array" ref="AH58">INDEX(AG:AG,MIN(IF(ISNUMBER(AG58:AG254),ROW(AG58:AG254),"")))</f>
        <v>6.6</v>
      </c>
      <c r="AI58" s="13">
        <f>IF('Données projet'!$A$62&gt;35,AI57+AH58-AQ57,IF(A58&lt;'Données projet'!$A$62,$AF$205^A58,IF(A58='Données projet'!$A$62,'Données projet'!$B$62,AI57+AH58-AQ57)))</f>
        <v>218.00000000000003</v>
      </c>
      <c r="AJ58" s="13">
        <f>AI58*VLOOKUP('Données projet'!$B$10,Paramètres!$A$1:$I$89,3,0)*VLOOKUP('Données projet'!$B$10,Paramètres!$A$1:$I$89,5,0)</f>
        <v>190.44480000000004</v>
      </c>
      <c r="AK58" s="13">
        <f t="shared" si="35"/>
        <v>47.638278428909231</v>
      </c>
      <c r="AL58" s="20">
        <f t="shared" si="4"/>
        <v>414.66136159701699</v>
      </c>
      <c r="AM58" s="59">
        <f t="shared" si="5"/>
        <v>707.99469493035031</v>
      </c>
      <c r="AN58" s="59">
        <f ca="1">AVERAGE(OFFSET($AM$3,0,0,'Données projet'!$E$10+1,1))-AVERAGE(OFFSET($H$3,0,0,'Données projet'!$E$10+1,1))</f>
        <v>221.60664526243391</v>
      </c>
      <c r="AO58" s="59">
        <f t="shared" si="36"/>
        <v>223.87215638991677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23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43.311039110726739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43.311039110726739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50.668800000000061</v>
      </c>
      <c r="D59" s="11">
        <f t="shared" si="32"/>
        <v>14.786346384516133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505.26779665240582</v>
      </c>
      <c r="H59" s="66">
        <f t="shared" si="1"/>
        <v>407.33437995303234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137.97244371990928</v>
      </c>
      <c r="T59" s="59">
        <f t="shared" si="34"/>
        <v>340.50331317844757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</v>
      </c>
      <c r="AI59" s="13">
        <f>IF('Données projet'!$A$62&gt;35,AI58+AH59-AQ58,IF(A59&lt;'Données projet'!$A$62,$AF$205^A59,IF(A59='Données projet'!$A$62,'Données projet'!$B$62,AI58+AH59-AQ58)))</f>
        <v>201.00000000000003</v>
      </c>
      <c r="AJ59" s="13">
        <f>AI59*VLOOKUP('Données projet'!$B$10,Paramètres!$A$1:$I$89,3,0)*VLOOKUP('Données projet'!$B$10,Paramètres!$A$1:$I$89,5,0)</f>
        <v>175.59360000000007</v>
      </c>
      <c r="AK59" s="13">
        <f t="shared" si="35"/>
        <v>44.340433728638573</v>
      </c>
      <c r="AL59" s="20">
        <f t="shared" si="4"/>
        <v>383.05177541071225</v>
      </c>
      <c r="AM59" s="59">
        <f t="shared" si="5"/>
        <v>676.38510874404551</v>
      </c>
      <c r="AN59" s="59">
        <f ca="1">AVERAGE(OFFSET($AM$3,0,0,'Données projet'!$E$10+1,1))-AVERAGE(OFFSET($H$3,0,0,'Données projet'!$E$10+1,1))</f>
        <v>221.60664526243391</v>
      </c>
      <c r="AO59" s="59">
        <f t="shared" si="36"/>
        <v>223.87215638991677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42.461736050890771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42.461736050890771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51.573600000000063</v>
      </c>
      <c r="D60" s="11">
        <f t="shared" si="32"/>
        <v>15.019412930275337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514.05132788282754</v>
      </c>
      <c r="H60" s="66">
        <f t="shared" si="1"/>
        <v>409.31616418689629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137.97244371990928</v>
      </c>
      <c r="T60" s="59">
        <f t="shared" si="34"/>
        <v>340.50331317844757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</v>
      </c>
      <c r="AI60" s="13">
        <f>IF('Données projet'!$A$62&gt;35,AI59+AH60-AQ59,IF(A60&lt;'Données projet'!$A$62,$AF$205^A60,IF(A60='Données projet'!$A$62,'Données projet'!$B$62,AI59+AH60-AQ59)))</f>
        <v>207.00000000000003</v>
      </c>
      <c r="AJ60" s="13">
        <f>AI60*VLOOKUP('Données projet'!$B$10,Paramètres!$A$1:$I$89,3,0)*VLOOKUP('Données projet'!$B$10,Paramètres!$A$1:$I$89,5,0)</f>
        <v>180.83520000000004</v>
      </c>
      <c r="AK60" s="13">
        <f t="shared" si="35"/>
        <v>45.507952685945142</v>
      </c>
      <c r="AL60" s="20">
        <f t="shared" si="4"/>
        <v>394.21432426135453</v>
      </c>
      <c r="AM60" s="59">
        <f t="shared" si="5"/>
        <v>687.54765759468785</v>
      </c>
      <c r="AN60" s="59">
        <f ca="1">AVERAGE(OFFSET($AM$3,0,0,'Données projet'!$E$10+1,1))-AVERAGE(OFFSET($H$3,0,0,'Données projet'!$E$10+1,1))</f>
        <v>221.60664526243391</v>
      </c>
      <c r="AO60" s="59">
        <f t="shared" si="36"/>
        <v>223.87215638991677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41.629087306034471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41.629087306034471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52.478400000000065</v>
      </c>
      <c r="D61" s="11">
        <f t="shared" si="32"/>
        <v>15.252003989463905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522.83118869059911</v>
      </c>
      <c r="H61" s="66">
        <f t="shared" si="1"/>
        <v>411.29712028164971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137.97244371990928</v>
      </c>
      <c r="T61" s="59">
        <f t="shared" si="34"/>
        <v>340.50331317844757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</v>
      </c>
      <c r="AI61" s="13">
        <f>IF('Données projet'!$A$62&gt;35,AI60+AH61-AQ60,IF(A61&lt;'Données projet'!$A$62,$AF$205^A61,IF(A61='Données projet'!$A$62,'Données projet'!$B$62,AI60+AH61-AQ60)))</f>
        <v>213.00000000000003</v>
      </c>
      <c r="AJ61" s="13">
        <f>AI61*VLOOKUP('Données projet'!$B$10,Paramètres!$A$1:$I$89,3,0)*VLOOKUP('Données projet'!$B$10,Paramètres!$A$1:$I$89,5,0)</f>
        <v>186.07680000000005</v>
      </c>
      <c r="AK61" s="13">
        <f t="shared" si="35"/>
        <v>46.671538591528673</v>
      </c>
      <c r="AL61" s="20">
        <f t="shared" si="4"/>
        <v>405.37002304691242</v>
      </c>
      <c r="AM61" s="59">
        <f t="shared" si="5"/>
        <v>698.70335638024574</v>
      </c>
      <c r="AN61" s="59">
        <f ca="1">AVERAGE(OFFSET($AM$3,0,0,'Données projet'!$E$10+1,1))-AVERAGE(OFFSET($H$3,0,0,'Données projet'!$E$10+1,1))</f>
        <v>221.60664526243391</v>
      </c>
      <c r="AO61" s="59">
        <f t="shared" si="36"/>
        <v>223.87215638991677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40.812766295199218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40.812766295199218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53.383200000000066</v>
      </c>
      <c r="D62" s="11">
        <f t="shared" si="32"/>
        <v>15.484128706113962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531.60744966123104</v>
      </c>
      <c r="H62" s="66">
        <f t="shared" si="1"/>
        <v>413.27726416314857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137.97244371990928</v>
      </c>
      <c r="T62" s="59">
        <f t="shared" si="34"/>
        <v>340.50331317844757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</v>
      </c>
      <c r="AI62" s="13">
        <f>IF('Données projet'!$A$62&gt;35,AI61+AH62-AQ61,IF(A62&lt;'Données projet'!$A$62,$AF$205^A62,IF(A62='Données projet'!$A$62,'Données projet'!$B$62,AI61+AH62-AQ61)))</f>
        <v>219.00000000000003</v>
      </c>
      <c r="AJ62" s="13">
        <f>AI62*VLOOKUP('Données projet'!$B$10,Paramètres!$A$1:$I$89,3,0)*VLOOKUP('Données projet'!$B$10,Paramètres!$A$1:$I$89,5,0)</f>
        <v>191.31840000000005</v>
      </c>
      <c r="AK62" s="13">
        <f t="shared" si="35"/>
        <v>47.831314962098396</v>
      </c>
      <c r="AL62" s="20">
        <f t="shared" si="4"/>
        <v>416.51908689232141</v>
      </c>
      <c r="AM62" s="59">
        <f t="shared" si="5"/>
        <v>709.85242022565467</v>
      </c>
      <c r="AN62" s="59">
        <f ca="1">AVERAGE(OFFSET($AM$3,0,0,'Données projet'!$E$10+1,1))-AVERAGE(OFFSET($H$3,0,0,'Données projet'!$E$10+1,1))</f>
        <v>221.60664526243391</v>
      </c>
      <c r="AO62" s="59">
        <f t="shared" si="36"/>
        <v>223.87215638991677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40.012452841479792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40.012452841479792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54.288000000000068</v>
      </c>
      <c r="D63" s="11">
        <f t="shared" si="32"/>
        <v>15.71579589652676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540.38017885038255</v>
      </c>
      <c r="H63" s="66">
        <f t="shared" si="1"/>
        <v>415.25661118645087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137.97244371990928</v>
      </c>
      <c r="T63" s="59">
        <f t="shared" si="34"/>
        <v>340.50331317844757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225</v>
      </c>
      <c r="AG63" s="12">
        <f>VLOOKUP(A63,'Données projet'!$A$61:$I$81,9,0)</f>
        <v>6</v>
      </c>
      <c r="AH63" s="12">
        <f t="array" ref="AH63">INDEX(AG:AG,MIN(IF(ISNUMBER(AG63:AG259),ROW(AG63:AG259),"")))</f>
        <v>6</v>
      </c>
      <c r="AI63" s="13">
        <f>IF('Données projet'!$A$62&gt;35,AI62+AH63-AQ62,IF(A63&lt;'Données projet'!$A$62,$AF$205^A63,IF(A63='Données projet'!$A$62,'Données projet'!$B$62,AI62+AH63-AQ62)))</f>
        <v>225.00000000000003</v>
      </c>
      <c r="AJ63" s="13">
        <f>AI63*VLOOKUP('Données projet'!$B$10,Paramètres!$A$1:$I$89,3,0)*VLOOKUP('Données projet'!$B$10,Paramètres!$A$1:$I$89,5,0)</f>
        <v>196.56000000000006</v>
      </c>
      <c r="AK63" s="13">
        <f t="shared" si="35"/>
        <v>48.987398161128134</v>
      </c>
      <c r="AL63" s="20">
        <f t="shared" si="4"/>
        <v>427.66171846396492</v>
      </c>
      <c r="AM63" s="59">
        <f t="shared" si="5"/>
        <v>720.99505179729817</v>
      </c>
      <c r="AN63" s="59">
        <f ca="1">AVERAGE(OFFSET($AM$3,0,0,'Données projet'!$E$10+1,1))-AVERAGE(OFFSET($H$3,0,0,'Données projet'!$E$10+1,1))</f>
        <v>221.60664526243391</v>
      </c>
      <c r="AO63" s="59">
        <f t="shared" si="36"/>
        <v>223.87215638991677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47.948455526191459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47.948455526191459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55.192800000000069</v>
      </c>
      <c r="D64" s="11">
        <f t="shared" si="32"/>
        <v>15.947014066281694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549.14944191515747</v>
      </c>
      <c r="H64" s="66">
        <f t="shared" si="1"/>
        <v>417.23517616544069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137.97244371990928</v>
      </c>
      <c r="T64" s="59">
        <f t="shared" si="34"/>
        <v>340.50331317844757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5.6</v>
      </c>
      <c r="AI64" s="13">
        <f>IF('Données projet'!$A$62&gt;35,AI63+AH64-AQ63,IF(A64&lt;'Données projet'!$A$62,$AF$205^A64,IF(A64='Données projet'!$A$62,'Données projet'!$B$62,AI63+AH64-AQ63)))</f>
        <v>209.60000000000002</v>
      </c>
      <c r="AJ64" s="13">
        <f>AI64*VLOOKUP('Données projet'!$B$10,Paramètres!$A$1:$I$89,3,0)*VLOOKUP('Données projet'!$B$10,Paramètres!$A$1:$I$89,5,0)</f>
        <v>183.10656000000003</v>
      </c>
      <c r="AK64" s="13">
        <f t="shared" si="35"/>
        <v>46.012648718992089</v>
      </c>
      <c r="AL64" s="20">
        <f t="shared" si="4"/>
        <v>399.04928851891128</v>
      </c>
      <c r="AM64" s="59">
        <f t="shared" si="5"/>
        <v>692.3826218522446</v>
      </c>
      <c r="AN64" s="59">
        <f ca="1">AVERAGE(OFFSET($AM$3,0,0,'Données projet'!$E$10+1,1))-AVERAGE(OFFSET($H$3,0,0,'Données projet'!$E$10+1,1))</f>
        <v>221.60664526243391</v>
      </c>
      <c r="AO64" s="59">
        <f t="shared" si="36"/>
        <v>223.87215638991677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47.008215558992944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47.008215558992944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56.097600000000071</v>
      </c>
      <c r="D65" s="11">
        <f t="shared" si="32"/>
        <v>16.177791426098285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557.91530223654865</v>
      </c>
      <c r="H65" s="66">
        <f t="shared" si="1"/>
        <v>419.21297340045464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137.97244371990928</v>
      </c>
      <c r="T65" s="59">
        <f t="shared" si="34"/>
        <v>340.50331317844757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5.6</v>
      </c>
      <c r="AI65" s="13">
        <f>IF('Données projet'!$A$62&gt;35,AI64+AH65-AQ64,IF(A65&lt;'Données projet'!$A$62,$AF$205^A65,IF(A65='Données projet'!$A$62,'Données projet'!$B$62,AI64+AH65-AQ64)))</f>
        <v>215.20000000000002</v>
      </c>
      <c r="AJ65" s="13">
        <f>AI65*VLOOKUP('Données projet'!$B$10,Paramètres!$A$1:$I$89,3,0)*VLOOKUP('Données projet'!$B$10,Paramètres!$A$1:$I$89,5,0)</f>
        <v>187.99872000000002</v>
      </c>
      <c r="AK65" s="13">
        <f t="shared" si="35"/>
        <v>47.097225953569499</v>
      </c>
      <c r="AL65" s="20">
        <f t="shared" si="4"/>
        <v>409.45877253580028</v>
      </c>
      <c r="AM65" s="59">
        <f t="shared" si="5"/>
        <v>702.79210586913359</v>
      </c>
      <c r="AN65" s="59">
        <f ca="1">AVERAGE(OFFSET($AM$3,0,0,'Données projet'!$E$10+1,1))-AVERAGE(OFFSET($H$3,0,0,'Données projet'!$E$10+1,1))</f>
        <v>221.60664526243391</v>
      </c>
      <c r="AO65" s="59">
        <f t="shared" si="36"/>
        <v>223.87215638991677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46.086413124061444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46.086413124061444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57.002400000000073</v>
      </c>
      <c r="D66" s="11">
        <f t="shared" si="32"/>
        <v>16.408135906645821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566.67782103375782</v>
      </c>
      <c r="H66" s="66">
        <f t="shared" si="1"/>
        <v>421.19001670407494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137.97244371990928</v>
      </c>
      <c r="T66" s="59">
        <f t="shared" si="34"/>
        <v>340.50331317844757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5.6</v>
      </c>
      <c r="AI66" s="13">
        <f>IF('Données projet'!$A$62&gt;35,AI65+AH66-AQ65,IF(A66&lt;'Données projet'!$A$62,$AF$205^A66,IF(A66='Données projet'!$A$62,'Données projet'!$B$62,AI65+AH66-AQ65)))</f>
        <v>220.8</v>
      </c>
      <c r="AJ66" s="13">
        <f>AI66*VLOOKUP('Données projet'!$B$10,Paramètres!$A$1:$I$89,3,0)*VLOOKUP('Données projet'!$B$10,Paramètres!$A$1:$I$89,5,0)</f>
        <v>192.89088000000004</v>
      </c>
      <c r="AK66" s="13">
        <f t="shared" si="35"/>
        <v>48.178522586846704</v>
      </c>
      <c r="AL66" s="20">
        <f t="shared" si="4"/>
        <v>419.86254283875809</v>
      </c>
      <c r="AM66" s="59">
        <f t="shared" si="5"/>
        <v>713.1958761720914</v>
      </c>
      <c r="AN66" s="59">
        <f ca="1">AVERAGE(OFFSET($AM$3,0,0,'Données projet'!$E$10+1,1))-AVERAGE(OFFSET($H$3,0,0,'Données projet'!$E$10+1,1))</f>
        <v>221.60664526243391</v>
      </c>
      <c r="AO66" s="59">
        <f t="shared" si="36"/>
        <v>223.87215638991677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45.182686672634979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45.182686672634979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57.907200000000074</v>
      </c>
      <c r="D67" s="11">
        <f t="shared" si="32"/>
        <v>16.638055172386014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575.43705747105059</v>
      </c>
      <c r="H67" s="66">
        <f t="shared" si="1"/>
        <v>423.16631942523907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137.97244371990928</v>
      </c>
      <c r="T67" s="59">
        <f t="shared" si="34"/>
        <v>340.50331317844757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5.6</v>
      </c>
      <c r="AI67" s="13">
        <f>IF('Données projet'!$A$62&gt;35,AI66+AH67-AQ66,IF(A67&lt;'Données projet'!$A$62,$AF$205^A67,IF(A67='Données projet'!$A$62,'Données projet'!$B$62,AI66+AH67-AQ66)))</f>
        <v>226.4</v>
      </c>
      <c r="AJ67" s="13">
        <f>AI67*VLOOKUP('Données projet'!$B$10,Paramètres!$A$1:$I$89,3,0)*VLOOKUP('Données projet'!$B$10,Paramètres!$A$1:$I$89,5,0)</f>
        <v>197.78304000000003</v>
      </c>
      <c r="AK67" s="13">
        <f t="shared" si="35"/>
        <v>49.256631390532817</v>
      </c>
      <c r="AL67" s="20">
        <f t="shared" si="4"/>
        <v>430.26076100517804</v>
      </c>
      <c r="AM67" s="59">
        <f t="shared" si="5"/>
        <v>723.59409433851135</v>
      </c>
      <c r="AN67" s="59">
        <f ca="1">AVERAGE(OFFSET($AM$3,0,0,'Données projet'!$E$10+1,1))-AVERAGE(OFFSET($H$3,0,0,'Données projet'!$E$10+1,1))</f>
        <v>221.60664526243391</v>
      </c>
      <c r="AO67" s="59">
        <f t="shared" si="36"/>
        <v>223.87215638991677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44.29668174570228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44.29668174570228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58.812000000000076</v>
      </c>
      <c r="D68" s="11">
        <f t="shared" si="32"/>
        <v>16.867556634526004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584.19306875774521</v>
      </c>
      <c r="H68" s="66">
        <f t="shared" ref="H68:H131" si="56">(B68+E68+F68)*44/12+(C68+D68)*0.475*44/12</f>
        <v>425.14189447179956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137.97244371990928</v>
      </c>
      <c r="T68" s="59">
        <f t="shared" si="34"/>
        <v>340.50331317844757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232</v>
      </c>
      <c r="AG68" s="12">
        <f>VLOOKUP(A68,'Données projet'!$A$61:$I$81,9,0)</f>
        <v>5.6</v>
      </c>
      <c r="AH68" s="12">
        <f t="array" ref="AH68">INDEX(AG:AG,MIN(IF(ISNUMBER(AG68:AG264),ROW(AG68:AG264),"")))</f>
        <v>5.6</v>
      </c>
      <c r="AI68" s="13">
        <f>IF('Données projet'!$A$62&gt;35,AI67+AH68-AQ67,IF(A68&lt;'Données projet'!$A$62,$AF$205^A68,IF(A68='Données projet'!$A$62,'Données projet'!$B$62,AI67+AH68-AQ67)))</f>
        <v>232</v>
      </c>
      <c r="AJ68" s="13">
        <f>AI68*VLOOKUP('Données projet'!$B$10,Paramètres!$A$1:$I$89,3,0)*VLOOKUP('Données projet'!$B$10,Paramètres!$A$1:$I$89,5,0)</f>
        <v>202.67520000000002</v>
      </c>
      <c r="AK68" s="13">
        <f t="shared" si="35"/>
        <v>50.331640285313689</v>
      </c>
      <c r="AL68" s="20">
        <f t="shared" ref="AL68:AL131" si="58">(AJ68+AK68)*0.475*44/12</f>
        <v>440.653580163588</v>
      </c>
      <c r="AM68" s="59">
        <f t="shared" ref="AM68:AM131" si="59">AL68+(AD68+AE68)*44/12</f>
        <v>733.98691349692126</v>
      </c>
      <c r="AN68" s="59">
        <f ca="1">AVERAGE(OFFSET($AM$3,0,0,'Données projet'!$E$10+1,1))-AVERAGE(OFFSET($H$3,0,0,'Données projet'!$E$10+1,1))</f>
        <v>221.60664526243391</v>
      </c>
      <c r="AO68" s="59">
        <f t="shared" si="36"/>
        <v>223.87215638991677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20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51.733405577592961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51.733405577592961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59.716800000000077</v>
      </c>
      <c r="D69" s="11">
        <f t="shared" ref="D69:D132" si="86">IFERROR(EXP(-1.0587+0.8836*LN(C69)+0.284),0)</f>
        <v>17.096647463151541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592.94591024187218</v>
      </c>
      <c r="H69" s="66">
        <f t="shared" si="56"/>
        <v>427.11675433165567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137.97244371990928</v>
      </c>
      <c r="T69" s="59">
        <f t="shared" ref="T69:T132" si="88">$T$3</f>
        <v>340.50331317844757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</v>
      </c>
      <c r="AI69" s="13">
        <f>IF('Données projet'!$A$62&gt;35,AI68+AH69-AQ68,IF(A69&lt;'Données projet'!$A$62,$AF$205^A69,IF(A69='Données projet'!$A$62,'Données projet'!$B$62,AI68+AH69-AQ68)))</f>
        <v>217</v>
      </c>
      <c r="AJ69" s="13">
        <f>AI69*VLOOKUP('Données projet'!$B$10,Paramètres!$A$1:$I$89,3,0)*VLOOKUP('Données projet'!$B$10,Paramètres!$A$1:$I$89,5,0)</f>
        <v>189.57120000000003</v>
      </c>
      <c r="AK69" s="13">
        <f t="shared" ref="AK69:AK132" si="89">EXP(-1.0587+0.8836*LN(AJ69)+0.284)</f>
        <v>47.44513879693244</v>
      </c>
      <c r="AL69" s="20">
        <f t="shared" si="58"/>
        <v>412.8034567379907</v>
      </c>
      <c r="AM69" s="59">
        <f t="shared" si="59"/>
        <v>706.13679007132396</v>
      </c>
      <c r="AN69" s="59">
        <f ca="1">AVERAGE(OFFSET($AM$3,0,0,'Données projet'!$E$10+1,1))-AVERAGE(OFFSET($H$3,0,0,'Données projet'!$E$10+1,1))</f>
        <v>221.60664526243391</v>
      </c>
      <c r="AO69" s="59">
        <f t="shared" ref="AO69:AO132" si="90">$AO$3</f>
        <v>223.87215638991677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50.718945048478041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50.718945048478041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60.621600000000079</v>
      </c>
      <c r="D70" s="11">
        <f t="shared" si="86"/>
        <v>17.325334598604044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601.6956354979967</v>
      </c>
      <c r="H70" s="66">
        <f t="shared" si="56"/>
        <v>429.09091109256883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137.97244371990928</v>
      </c>
      <c r="T70" s="59">
        <f t="shared" si="88"/>
        <v>340.50331317844757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</v>
      </c>
      <c r="AI70" s="13">
        <f>IF('Données projet'!$A$62&gt;35,AI69+AH70-AQ69,IF(A70&lt;'Données projet'!$A$62,$AF$205^A70,IF(A70='Données projet'!$A$62,'Données projet'!$B$62,AI69+AH70-AQ69)))</f>
        <v>222</v>
      </c>
      <c r="AJ70" s="13">
        <f>AI70*VLOOKUP('Données projet'!$B$10,Paramètres!$A$1:$I$89,3,0)*VLOOKUP('Données projet'!$B$10,Paramètres!$A$1:$I$89,5,0)</f>
        <v>193.93920000000003</v>
      </c>
      <c r="AK70" s="13">
        <f t="shared" si="89"/>
        <v>48.409811198069384</v>
      </c>
      <c r="AL70" s="20">
        <f t="shared" si="58"/>
        <v>422.09119450330417</v>
      </c>
      <c r="AM70" s="59">
        <f t="shared" si="59"/>
        <v>715.42452783663748</v>
      </c>
      <c r="AN70" s="59">
        <f ca="1">AVERAGE(OFFSET($AM$3,0,0,'Données projet'!$E$10+1,1))-AVERAGE(OFFSET($H$3,0,0,'Données projet'!$E$10+1,1))</f>
        <v>221.60664526243391</v>
      </c>
      <c r="AO70" s="59">
        <f t="shared" si="90"/>
        <v>223.87215638991677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49.724377471579238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49.724377471579238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61.526400000000081</v>
      </c>
      <c r="D71" s="11">
        <f t="shared" si="86"/>
        <v>17.553624762159028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610.44229640964932</v>
      </c>
      <c r="H71" s="66">
        <f t="shared" si="56"/>
        <v>431.0643764607604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137.97244371990928</v>
      </c>
      <c r="T71" s="59">
        <f t="shared" si="88"/>
        <v>340.50331317844757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</v>
      </c>
      <c r="AI71" s="13">
        <f>IF('Données projet'!$A$62&gt;35,AI70+AH71-AQ70,IF(A71&lt;'Données projet'!$A$62,$AF$205^A71,IF(A71='Données projet'!$A$62,'Données projet'!$B$62,AI70+AH71-AQ70)))</f>
        <v>227</v>
      </c>
      <c r="AJ71" s="13">
        <f>AI71*VLOOKUP('Données projet'!$B$10,Paramètres!$A$1:$I$89,3,0)*VLOOKUP('Données projet'!$B$10,Paramètres!$A$1:$I$89,5,0)</f>
        <v>198.30720000000002</v>
      </c>
      <c r="AK71" s="13">
        <f t="shared" si="89"/>
        <v>49.371957679623371</v>
      </c>
      <c r="AL71" s="20">
        <f t="shared" si="58"/>
        <v>431.37453295867743</v>
      </c>
      <c r="AM71" s="59">
        <f t="shared" si="59"/>
        <v>724.70786629201075</v>
      </c>
      <c r="AN71" s="59">
        <f ca="1">AVERAGE(OFFSET($AM$3,0,0,'Données projet'!$E$10+1,1))-AVERAGE(OFFSET($H$3,0,0,'Données projet'!$E$10+1,1))</f>
        <v>221.60664526243391</v>
      </c>
      <c r="AO71" s="59">
        <f t="shared" si="90"/>
        <v>223.87215638991677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48.749312758237096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48.749312758237096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62.431200000000082</v>
      </c>
      <c r="D72" s="11">
        <f t="shared" si="86"/>
        <v>17.781524466058691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619.18594324676951</v>
      </c>
      <c r="H72" s="66">
        <f t="shared" si="56"/>
        <v>433.03716177838567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137.97244371990928</v>
      </c>
      <c r="T72" s="59">
        <f t="shared" si="88"/>
        <v>340.50331317844757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</v>
      </c>
      <c r="AI72" s="13">
        <f>IF('Données projet'!$A$62&gt;35,AI71+AH72-AQ71,IF(A72&lt;'Données projet'!$A$62,$AF$205^A72,IF(A72='Données projet'!$A$62,'Données projet'!$B$62,AI71+AH72-AQ71)))</f>
        <v>232</v>
      </c>
      <c r="AJ72" s="13">
        <f>AI72*VLOOKUP('Données projet'!$B$10,Paramètres!$A$1:$I$89,3,0)*VLOOKUP('Données projet'!$B$10,Paramètres!$A$1:$I$89,5,0)</f>
        <v>202.67520000000002</v>
      </c>
      <c r="AK72" s="13">
        <f t="shared" si="89"/>
        <v>50.331640285313689</v>
      </c>
      <c r="AL72" s="20">
        <f t="shared" si="58"/>
        <v>440.653580163588</v>
      </c>
      <c r="AM72" s="59">
        <f t="shared" si="59"/>
        <v>733.98691349692126</v>
      </c>
      <c r="AN72" s="59">
        <f ca="1">AVERAGE(OFFSET($AM$3,0,0,'Données projet'!$E$10+1,1))-AVERAGE(OFFSET($H$3,0,0,'Données projet'!$E$10+1,1))</f>
        <v>221.60664526243391</v>
      </c>
      <c r="AO72" s="59">
        <f t="shared" si="90"/>
        <v>223.87215638991677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47.793368469192849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47.793368469192849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63.336000000000084</v>
      </c>
      <c r="D73" s="11">
        <f t="shared" si="86"/>
        <v>18.009040022946241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627.92662473853306</v>
      </c>
      <c r="H73" s="66">
        <f t="shared" si="56"/>
        <v>435.00927803996478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137.97244371990928</v>
      </c>
      <c r="T73" s="59">
        <f t="shared" si="88"/>
        <v>340.50331317844757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237</v>
      </c>
      <c r="AG73" s="12">
        <f>VLOOKUP(A73,'Données projet'!$A$61:$I$81,9,0)</f>
        <v>5</v>
      </c>
      <c r="AH73" s="12">
        <f t="array" ref="AH73">INDEX(AG:AG,MIN(IF(ISNUMBER(AG73:AG269),ROW(AG73:AG269),"")))</f>
        <v>5</v>
      </c>
      <c r="AI73" s="13">
        <f>IF('Données projet'!$A$62&gt;35,AI72+AH73-AQ72,IF(A73&lt;'Données projet'!$A$62,$AF$205^A73,IF(A73='Données projet'!$A$62,'Données projet'!$B$62,AI72+AH73-AQ72)))</f>
        <v>237</v>
      </c>
      <c r="AJ73" s="13">
        <f>AI73*VLOOKUP('Données projet'!$B$10,Paramètres!$A$1:$I$89,3,0)*VLOOKUP('Données projet'!$B$10,Paramètres!$A$1:$I$89,5,0)</f>
        <v>207.04320000000001</v>
      </c>
      <c r="AK73" s="13">
        <f t="shared" si="89"/>
        <v>51.288918231806321</v>
      </c>
      <c r="AL73" s="20">
        <f t="shared" si="58"/>
        <v>449.92843925372944</v>
      </c>
      <c r="AM73" s="59">
        <f t="shared" si="59"/>
        <v>743.26177258706275</v>
      </c>
      <c r="AN73" s="59">
        <f ca="1">AVERAGE(OFFSET($AM$3,0,0,'Données projet'!$E$10+1,1))-AVERAGE(OFFSET($H$3,0,0,'Données projet'!$E$10+1,1))</f>
        <v>221.60664526243391</v>
      </c>
      <c r="AO73" s="59">
        <f t="shared" si="90"/>
        <v>223.87215638991677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18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54.330988932942603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54.330988932942603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64.240800000000078</v>
      </c>
      <c r="D74" s="11">
        <f t="shared" si="86"/>
        <v>18.236177554745872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636.66438814189871</v>
      </c>
      <c r="H74" s="66">
        <f t="shared" si="56"/>
        <v>436.98073590784918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137.97244371990928</v>
      </c>
      <c r="T74" s="59">
        <f t="shared" si="88"/>
        <v>340.50331317844757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4.4000000000000004</v>
      </c>
      <c r="AI74" s="13">
        <f>IF('Données projet'!$A$62&gt;35,AI73+AH74-AQ73,IF(A74&lt;'Données projet'!$A$62,$AF$205^A74,IF(A74='Données projet'!$A$62,'Données projet'!$B$62,AI73+AH74-AQ73)))</f>
        <v>223.4</v>
      </c>
      <c r="AJ74" s="13">
        <f>AI74*VLOOKUP('Données projet'!$B$10,Paramètres!$A$1:$I$89,3,0)*VLOOKUP('Données projet'!$B$10,Paramètres!$A$1:$I$89,5,0)</f>
        <v>195.16224000000003</v>
      </c>
      <c r="AK74" s="13">
        <f t="shared" si="89"/>
        <v>48.67946410296608</v>
      </c>
      <c r="AL74" s="20">
        <f t="shared" si="58"/>
        <v>424.69096797933258</v>
      </c>
      <c r="AM74" s="59">
        <f t="shared" si="59"/>
        <v>718.0243013126659</v>
      </c>
      <c r="AN74" s="59">
        <f ca="1">AVERAGE(OFFSET($AM$3,0,0,'Données projet'!$E$10+1,1))-AVERAGE(OFFSET($H$3,0,0,'Données projet'!$E$10+1,1))</f>
        <v>221.60664526243391</v>
      </c>
      <c r="AO74" s="59">
        <f t="shared" si="90"/>
        <v>223.87215638991677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53.265591378598678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53.265591378598678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65.145600000000073</v>
      </c>
      <c r="D75" s="11">
        <f t="shared" si="86"/>
        <v>18.462943001028222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645.3992793061833</v>
      </c>
      <c r="H75" s="66">
        <f t="shared" si="56"/>
        <v>438.95154572679093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137.97244371990928</v>
      </c>
      <c r="T75" s="59">
        <f t="shared" si="88"/>
        <v>340.50331317844757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4.4000000000000004</v>
      </c>
      <c r="AI75" s="13">
        <f>IF('Données projet'!$A$62&gt;35,AI74+AH75-AQ74,IF(A75&lt;'Données projet'!$A$62,$AF$205^A75,IF(A75='Données projet'!$A$62,'Données projet'!$B$62,AI74+AH75-AQ74)))</f>
        <v>227.8</v>
      </c>
      <c r="AJ75" s="13">
        <f>AI75*VLOOKUP('Données projet'!$B$10,Paramètres!$A$1:$I$89,3,0)*VLOOKUP('Données projet'!$B$10,Paramètres!$A$1:$I$89,5,0)</f>
        <v>199.00608000000003</v>
      </c>
      <c r="AK75" s="13">
        <f t="shared" si="89"/>
        <v>49.525670897515027</v>
      </c>
      <c r="AL75" s="20">
        <f t="shared" si="58"/>
        <v>432.85946614650538</v>
      </c>
      <c r="AM75" s="59">
        <f t="shared" si="59"/>
        <v>726.19279947983864</v>
      </c>
      <c r="AN75" s="59">
        <f ca="1">AVERAGE(OFFSET($AM$3,0,0,'Données projet'!$E$10+1,1))-AVERAGE(OFFSET($H$3,0,0,'Données projet'!$E$10+1,1))</f>
        <v>221.60664526243391</v>
      </c>
      <c r="AO75" s="59">
        <f t="shared" si="90"/>
        <v>223.87215638991677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52.221085620467093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52.221085620467093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66.050400000000067</v>
      </c>
      <c r="D76" s="11">
        <f t="shared" si="86"/>
        <v>18.689342126897927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654.13134273394951</v>
      </c>
      <c r="H76" s="66">
        <f t="shared" si="56"/>
        <v>440.92171753768065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137.97244371990928</v>
      </c>
      <c r="T76" s="59">
        <f t="shared" si="88"/>
        <v>340.50331317844757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4.4000000000000004</v>
      </c>
      <c r="AI76" s="13">
        <f>IF('Données projet'!$A$62&gt;35,AI75+AH76-AQ75,IF(A76&lt;'Données projet'!$A$62,$AF$205^A76,IF(A76='Données projet'!$A$62,'Données projet'!$B$62,AI75+AH76-AQ75)))</f>
        <v>232.20000000000002</v>
      </c>
      <c r="AJ76" s="13">
        <f>AI76*VLOOKUP('Données projet'!$B$10,Paramètres!$A$1:$I$89,3,0)*VLOOKUP('Données projet'!$B$10,Paramètres!$A$1:$I$89,5,0)</f>
        <v>202.84992000000003</v>
      </c>
      <c r="AK76" s="13">
        <f t="shared" si="89"/>
        <v>50.369977187686075</v>
      </c>
      <c r="AL76" s="20">
        <f t="shared" si="58"/>
        <v>441.02465426855332</v>
      </c>
      <c r="AM76" s="59">
        <f t="shared" si="59"/>
        <v>734.35798760188663</v>
      </c>
      <c r="AN76" s="59">
        <f ca="1">AVERAGE(OFFSET($AM$3,0,0,'Données projet'!$E$10+1,1))-AVERAGE(OFFSET($H$3,0,0,'Données projet'!$E$10+1,1))</f>
        <v>221.60664526243391</v>
      </c>
      <c r="AO76" s="59">
        <f t="shared" si="90"/>
        <v>223.87215638991677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51.197061983166869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51.197061983166869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66.955200000000062</v>
      </c>
      <c r="D77" s="11">
        <f t="shared" si="86"/>
        <v>18.915380530436515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662.8606216384577</v>
      </c>
      <c r="H77" s="66">
        <f t="shared" si="56"/>
        <v>442.89126109051028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137.97244371990928</v>
      </c>
      <c r="T77" s="59">
        <f t="shared" si="88"/>
        <v>340.50331317844757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4.4000000000000004</v>
      </c>
      <c r="AI77" s="13">
        <f>IF('Données projet'!$A$62&gt;35,AI76+AH77-AQ76,IF(A77&lt;'Données projet'!$A$62,$AF$205^A77,IF(A77='Données projet'!$A$62,'Données projet'!$B$62,AI76+AH77-AQ76)))</f>
        <v>236.60000000000002</v>
      </c>
      <c r="AJ77" s="13">
        <f>AI77*VLOOKUP('Données projet'!$B$10,Paramètres!$A$1:$I$89,3,0)*VLOOKUP('Données projet'!$B$10,Paramètres!$A$1:$I$89,5,0)</f>
        <v>206.69376000000005</v>
      </c>
      <c r="AK77" s="13">
        <f t="shared" si="89"/>
        <v>51.212423138937325</v>
      </c>
      <c r="AL77" s="20">
        <f t="shared" si="58"/>
        <v>449.18660230031583</v>
      </c>
      <c r="AM77" s="59">
        <f t="shared" si="59"/>
        <v>742.51993563364908</v>
      </c>
      <c r="AN77" s="59">
        <f ca="1">AVERAGE(OFFSET($AM$3,0,0,'Données projet'!$E$10+1,1))-AVERAGE(OFFSET($H$3,0,0,'Données projet'!$E$10+1,1))</f>
        <v>221.60664526243391</v>
      </c>
      <c r="AO77" s="59">
        <f t="shared" si="90"/>
        <v>223.87215638991677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50.193118824801353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50.193118824801353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67.860000000000056</v>
      </c>
      <c r="D78" s="11">
        <f t="shared" si="86"/>
        <v>19.141063649731766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671.58715799792992</v>
      </c>
      <c r="H78" s="66">
        <f t="shared" si="56"/>
        <v>444.86018585661623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137.97244371990928</v>
      </c>
      <c r="T78" s="59">
        <f t="shared" si="88"/>
        <v>340.50331317844757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241</v>
      </c>
      <c r="AG78" s="12">
        <f>VLOOKUP(A78,'Données projet'!$A$61:$I$81,9,0)</f>
        <v>4.4000000000000004</v>
      </c>
      <c r="AH78" s="12">
        <f t="array" ref="AH78">INDEX(AG:AG,MIN(IF(ISNUMBER(AG78:AG274),ROW(AG78:AG274),"")))</f>
        <v>4.4000000000000004</v>
      </c>
      <c r="AI78" s="13">
        <f>IF('Données projet'!$A$62&gt;35,AI77+AH78-AQ77,IF(A78&lt;'Données projet'!$A$62,$AF$205^A78,IF(A78='Données projet'!$A$62,'Données projet'!$B$62,AI77+AH78-AQ77)))</f>
        <v>241.00000000000003</v>
      </c>
      <c r="AJ78" s="13">
        <f>AI78*VLOOKUP('Données projet'!$B$10,Paramètres!$A$1:$I$89,3,0)*VLOOKUP('Données projet'!$B$10,Paramètres!$A$1:$I$89,5,0)</f>
        <v>210.53760000000005</v>
      </c>
      <c r="AK78" s="13">
        <f t="shared" si="89"/>
        <v>52.053047337322276</v>
      </c>
      <c r="AL78" s="20">
        <f t="shared" si="58"/>
        <v>457.34537744583628</v>
      </c>
      <c r="AM78" s="59">
        <f t="shared" si="59"/>
        <v>750.67871077916959</v>
      </c>
      <c r="AN78" s="59">
        <f ca="1">AVERAGE(OFFSET($AM$3,0,0,'Données projet'!$E$10+1,1))-AVERAGE(OFFSET($H$3,0,0,'Données projet'!$E$10+1,1))</f>
        <v>221.60664526243391</v>
      </c>
      <c r="AO78" s="59">
        <f t="shared" si="90"/>
        <v>223.87215638991677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16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55.853146173519221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55.853146173519221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68.764800000000051</v>
      </c>
      <c r="D79" s="11">
        <f t="shared" si="86"/>
        <v>19.366396769521387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680.3109926068322</v>
      </c>
      <c r="H79" s="66">
        <f t="shared" si="56"/>
        <v>446.82850104024982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137.97244371990928</v>
      </c>
      <c r="T79" s="59">
        <f t="shared" si="88"/>
        <v>340.50331317844757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</v>
      </c>
      <c r="AI79" s="13">
        <f>IF('Données projet'!$A$62&gt;35,AI78+AH79-AQ78,IF(A79&lt;'Données projet'!$A$62,$AF$205^A79,IF(A79='Données projet'!$A$62,'Données projet'!$B$62,AI78+AH79-AQ78)))</f>
        <v>229.00000000000003</v>
      </c>
      <c r="AJ79" s="13">
        <f>AI79*VLOOKUP('Données projet'!$B$10,Paramètres!$A$1:$I$89,3,0)*VLOOKUP('Données projet'!$B$10,Paramètres!$A$1:$I$89,5,0)</f>
        <v>200.05440000000007</v>
      </c>
      <c r="AK79" s="13">
        <f t="shared" si="89"/>
        <v>49.756123009618236</v>
      </c>
      <c r="AL79" s="20">
        <f t="shared" si="58"/>
        <v>435.08666090841854</v>
      </c>
      <c r="AM79" s="59">
        <f t="shared" si="59"/>
        <v>728.41999424175185</v>
      </c>
      <c r="AN79" s="59">
        <f ca="1">AVERAGE(OFFSET($AM$3,0,0,'Données projet'!$E$10+1,1))-AVERAGE(OFFSET($H$3,0,0,'Données projet'!$E$10+1,1))</f>
        <v>221.60664526243391</v>
      </c>
      <c r="AO79" s="59">
        <f t="shared" si="90"/>
        <v>223.87215638991677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54.757900044111835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54.757900044111835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69.669600000000045</v>
      </c>
      <c r="D80" s="11">
        <f t="shared" si="86"/>
        <v>19.591385027476974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689.03216512438405</v>
      </c>
      <c r="H80" s="66">
        <f t="shared" si="56"/>
        <v>448.79621558952243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137.97244371990928</v>
      </c>
      <c r="T80" s="59">
        <f t="shared" si="88"/>
        <v>340.50331317844757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</v>
      </c>
      <c r="AI80" s="13">
        <f>IF('Données projet'!$A$62&gt;35,AI79+AH80-AQ79,IF(A80&lt;'Données projet'!$A$62,$AF$205^A80,IF(A80='Données projet'!$A$62,'Données projet'!$B$62,AI79+AH80-AQ79)))</f>
        <v>233.00000000000003</v>
      </c>
      <c r="AJ80" s="13">
        <f>AI80*VLOOKUP('Données projet'!$B$10,Paramètres!$A$1:$I$89,3,0)*VLOOKUP('Données projet'!$B$10,Paramètres!$A$1:$I$89,5,0)</f>
        <v>203.54880000000003</v>
      </c>
      <c r="AK80" s="13">
        <f t="shared" si="89"/>
        <v>50.523286400023487</v>
      </c>
      <c r="AL80" s="20">
        <f t="shared" si="58"/>
        <v>442.50888381337427</v>
      </c>
      <c r="AM80" s="59">
        <f t="shared" si="59"/>
        <v>735.84221714670753</v>
      </c>
      <c r="AN80" s="59">
        <f ca="1">AVERAGE(OFFSET($AM$3,0,0,'Données projet'!$E$10+1,1))-AVERAGE(OFFSET($H$3,0,0,'Données projet'!$E$10+1,1))</f>
        <v>221.60664526243391</v>
      </c>
      <c r="AO80" s="59">
        <f t="shared" si="90"/>
        <v>223.87215638991677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53.684131023267952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53.684131023267952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70.57440000000004</v>
      </c>
      <c r="D81" s="11">
        <f t="shared" si="86"/>
        <v>19.816033420152444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697.75071412047521</v>
      </c>
      <c r="H81" s="66">
        <f t="shared" si="56"/>
        <v>450.76333820676552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137.97244371990928</v>
      </c>
      <c r="T81" s="59">
        <f t="shared" si="88"/>
        <v>340.50331317844757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</v>
      </c>
      <c r="AI81" s="13">
        <f>IF('Données projet'!$A$62&gt;35,AI80+AH81-AQ80,IF(A81&lt;'Données projet'!$A$62,$AF$205^A81,IF(A81='Données projet'!$A$62,'Données projet'!$B$62,AI80+AH81-AQ80)))</f>
        <v>237.00000000000003</v>
      </c>
      <c r="AJ81" s="13">
        <f>AI81*VLOOKUP('Données projet'!$B$10,Paramètres!$A$1:$I$89,3,0)*VLOOKUP('Données projet'!$B$10,Paramètres!$A$1:$I$89,5,0)</f>
        <v>207.04320000000004</v>
      </c>
      <c r="AK81" s="13">
        <f t="shared" si="89"/>
        <v>51.288918231806321</v>
      </c>
      <c r="AL81" s="20">
        <f t="shared" si="58"/>
        <v>449.92843925372944</v>
      </c>
      <c r="AM81" s="59">
        <f t="shared" si="59"/>
        <v>743.26177258706275</v>
      </c>
      <c r="AN81" s="59">
        <f ca="1">AVERAGE(OFFSET($AM$3,0,0,'Données projet'!$E$10+1,1))-AVERAGE(OFFSET($H$3,0,0,'Données projet'!$E$10+1,1))</f>
        <v>221.60664526243391</v>
      </c>
      <c r="AO81" s="59">
        <f t="shared" si="90"/>
        <v>223.87215638991677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52.631417957988383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52.631417957988383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71.479200000000034</v>
      </c>
      <c r="D82" s="11">
        <f t="shared" si="86"/>
        <v>20.040346808618629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706.46667711916155</v>
      </c>
      <c r="H82" s="66">
        <f t="shared" si="56"/>
        <v>452.72987735834414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137.97244371990928</v>
      </c>
      <c r="T82" s="59">
        <f t="shared" si="88"/>
        <v>340.50331317844757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</v>
      </c>
      <c r="AI82" s="13">
        <f>IF('Données projet'!$A$62&gt;35,AI81+AH82-AQ81,IF(A82&lt;'Données projet'!$A$62,$AF$205^A82,IF(A82='Données projet'!$A$62,'Données projet'!$B$62,AI81+AH82-AQ81)))</f>
        <v>241.00000000000003</v>
      </c>
      <c r="AJ82" s="13">
        <f>AI82*VLOOKUP('Données projet'!$B$10,Paramètres!$A$1:$I$89,3,0)*VLOOKUP('Données projet'!$B$10,Paramètres!$A$1:$I$89,5,0)</f>
        <v>210.53760000000005</v>
      </c>
      <c r="AK82" s="13">
        <f t="shared" si="89"/>
        <v>52.053047337322276</v>
      </c>
      <c r="AL82" s="20">
        <f t="shared" si="58"/>
        <v>457.34537744583628</v>
      </c>
      <c r="AM82" s="59">
        <f t="shared" si="59"/>
        <v>750.67871077916959</v>
      </c>
      <c r="AN82" s="59">
        <f ca="1">AVERAGE(OFFSET($AM$3,0,0,'Données projet'!$E$10+1,1))-AVERAGE(OFFSET($H$3,0,0,'Données projet'!$E$10+1,1))</f>
        <v>221.60664526243391</v>
      </c>
      <c r="AO82" s="59">
        <f t="shared" si="90"/>
        <v>223.87215638991677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51.599347953827376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51.599347953827376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72.384000000000029</v>
      </c>
      <c r="D83" s="11">
        <f t="shared" si="86"/>
        <v>20.264329923804397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715.18009063989382</v>
      </c>
      <c r="H83" s="66">
        <f t="shared" si="56"/>
        <v>454.69584128395934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137.97244371990928</v>
      </c>
      <c r="T83" s="59">
        <f t="shared" si="88"/>
        <v>340.50331317844757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245</v>
      </c>
      <c r="AG83" s="12">
        <f>VLOOKUP(A83,'Données projet'!$A$61:$I$81,9,0)</f>
        <v>4</v>
      </c>
      <c r="AH83" s="12">
        <f t="array" ref="AH83">INDEX(AG:AG,MIN(IF(ISNUMBER(AG83:AG279),ROW(AG83:AG279),"")))</f>
        <v>4</v>
      </c>
      <c r="AI83" s="13">
        <f>IF('Données projet'!$A$62&gt;35,AI82+AH83-AQ82,IF(A83&lt;'Données projet'!$A$62,$AF$205^A83,IF(A83='Données projet'!$A$62,'Données projet'!$B$62,AI82+AH83-AQ82)))</f>
        <v>245.00000000000003</v>
      </c>
      <c r="AJ83" s="13">
        <f>AI83*VLOOKUP('Données projet'!$B$10,Paramètres!$A$1:$I$89,3,0)*VLOOKUP('Données projet'!$B$10,Paramètres!$A$1:$I$89,5,0)</f>
        <v>214.03200000000004</v>
      </c>
      <c r="AK83" s="13">
        <f t="shared" si="89"/>
        <v>52.815701536972242</v>
      </c>
      <c r="AL83" s="20">
        <f t="shared" si="58"/>
        <v>464.75974684356009</v>
      </c>
      <c r="AM83" s="59">
        <f t="shared" si="59"/>
        <v>758.09308017689341</v>
      </c>
      <c r="AN83" s="59">
        <f ca="1">AVERAGE(OFFSET($AM$3,0,0,'Données projet'!$E$10+1,1))-AVERAGE(OFFSET($H$3,0,0,'Données projet'!$E$10+1,1))</f>
        <v>221.60664526243391</v>
      </c>
      <c r="AO83" s="59">
        <f t="shared" si="90"/>
        <v>223.87215638991677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15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56.816532269909324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56.816532269909324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73.288800000000023</v>
      </c>
      <c r="D84" s="11">
        <f t="shared" si="86"/>
        <v>20.487987371563225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723.89099023662857</v>
      </c>
      <c r="H84" s="66">
        <f t="shared" si="56"/>
        <v>456.66123800547257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137.97244371990928</v>
      </c>
      <c r="T84" s="59">
        <f t="shared" si="88"/>
        <v>340.50331317844757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3.6</v>
      </c>
      <c r="AI84" s="13">
        <f>IF('Données projet'!$A$62&gt;35,AI83+AH84-AQ83,IF(A84&lt;'Données projet'!$A$62,$AF$205^A84,IF(A84='Données projet'!$A$62,'Données projet'!$B$62,AI83+AH84-AQ83)))</f>
        <v>233.60000000000002</v>
      </c>
      <c r="AJ84" s="13">
        <f>AI84*VLOOKUP('Données projet'!$B$10,Paramètres!$A$1:$I$89,3,0)*VLOOKUP('Données projet'!$B$10,Paramètres!$A$1:$I$89,5,0)</f>
        <v>204.07296000000005</v>
      </c>
      <c r="AK84" s="13">
        <f t="shared" si="89"/>
        <v>50.638228095278635</v>
      </c>
      <c r="AL84" s="20">
        <f t="shared" si="58"/>
        <v>443.62198593261041</v>
      </c>
      <c r="AM84" s="59">
        <f t="shared" si="59"/>
        <v>736.95531926594367</v>
      </c>
      <c r="AN84" s="59">
        <f ca="1">AVERAGE(OFFSET($AM$3,0,0,'Données projet'!$E$10+1,1))-AVERAGE(OFFSET($H$3,0,0,'Données projet'!$E$10+1,1))</f>
        <v>221.60664526243391</v>
      </c>
      <c r="AO84" s="59">
        <f t="shared" si="90"/>
        <v>223.87215638991677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55.702394726759223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55.702394726759223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74.193600000000018</v>
      </c>
      <c r="D85" s="11">
        <f t="shared" si="86"/>
        <v>20.711323637482362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732.59941053495174</v>
      </c>
      <c r="H85" s="66">
        <f t="shared" si="56"/>
        <v>458.62607533528183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137.97244371990928</v>
      </c>
      <c r="T85" s="59">
        <f t="shared" si="88"/>
        <v>340.50331317844757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3.6</v>
      </c>
      <c r="AI85" s="13">
        <f>IF('Données projet'!$A$62&gt;35,AI84+AH85-AQ84,IF(A85&lt;'Données projet'!$A$62,$AF$205^A85,IF(A85='Données projet'!$A$62,'Données projet'!$B$62,AI84+AH85-AQ84)))</f>
        <v>237.20000000000002</v>
      </c>
      <c r="AJ85" s="13">
        <f>AI85*VLOOKUP('Données projet'!$B$10,Paramètres!$A$1:$I$89,3,0)*VLOOKUP('Données projet'!$B$10,Paramètres!$A$1:$I$89,5,0)</f>
        <v>207.21792000000005</v>
      </c>
      <c r="AK85" s="13">
        <f t="shared" si="89"/>
        <v>51.327160141561521</v>
      </c>
      <c r="AL85" s="20">
        <f t="shared" si="58"/>
        <v>450.29934791321972</v>
      </c>
      <c r="AM85" s="59">
        <f t="shared" si="59"/>
        <v>743.63268124655303</v>
      </c>
      <c r="AN85" s="59">
        <f ca="1">AVERAGE(OFFSET($AM$3,0,0,'Données projet'!$E$10+1,1))-AVERAGE(OFFSET($H$3,0,0,'Données projet'!$E$10+1,1))</f>
        <v>221.60664526243391</v>
      </c>
      <c r="AO85" s="59">
        <f t="shared" si="90"/>
        <v>223.87215638991677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54.610104741273496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54.610104741273496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75.098400000000012</v>
      </c>
      <c r="D86" s="11">
        <f t="shared" si="86"/>
        <v>20.934343091450742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741.30538526733926</v>
      </c>
      <c r="H86" s="66">
        <f t="shared" si="56"/>
        <v>460.59036088427672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137.97244371990928</v>
      </c>
      <c r="T86" s="59">
        <f t="shared" si="88"/>
        <v>340.50331317844757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3.6</v>
      </c>
      <c r="AI86" s="13">
        <f>IF('Données projet'!$A$62&gt;35,AI85+AH86-AQ85,IF(A86&lt;'Données projet'!$A$62,$AF$205^A86,IF(A86='Données projet'!$A$62,'Données projet'!$B$62,AI85+AH86-AQ85)))</f>
        <v>240.8</v>
      </c>
      <c r="AJ86" s="13">
        <f>AI86*VLOOKUP('Données projet'!$B$10,Paramètres!$A$1:$I$89,3,0)*VLOOKUP('Données projet'!$B$10,Paramètres!$A$1:$I$89,5,0)</f>
        <v>210.36288000000002</v>
      </c>
      <c r="AK86" s="13">
        <f t="shared" si="89"/>
        <v>52.014876138342963</v>
      </c>
      <c r="AL86" s="20">
        <f t="shared" si="58"/>
        <v>456.97459194094728</v>
      </c>
      <c r="AM86" s="59">
        <f t="shared" si="59"/>
        <v>750.30792527428059</v>
      </c>
      <c r="AN86" s="59">
        <f ca="1">AVERAGE(OFFSET($AM$3,0,0,'Données projet'!$E$10+1,1))-AVERAGE(OFFSET($H$3,0,0,'Données projet'!$E$10+1,1))</f>
        <v>221.60664526243391</v>
      </c>
      <c r="AO86" s="59">
        <f t="shared" si="90"/>
        <v>223.87215638991677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53.539233896172036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53.539233896172036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76.003200000000007</v>
      </c>
      <c r="D87" s="11">
        <f t="shared" si="86"/>
        <v>21.157049992000456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750.00894730667017</v>
      </c>
      <c r="H87" s="66">
        <f t="shared" si="56"/>
        <v>462.55410206940076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137.97244371990928</v>
      </c>
      <c r="T87" s="59">
        <f t="shared" si="88"/>
        <v>340.50331317844757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3.6</v>
      </c>
      <c r="AI87" s="13">
        <f>IF('Données projet'!$A$62&gt;35,AI86+AH87-AQ86,IF(A87&lt;'Données projet'!$A$62,$AF$205^A87,IF(A87='Données projet'!$A$62,'Données projet'!$B$62,AI86+AH87-AQ86)))</f>
        <v>244.4</v>
      </c>
      <c r="AJ87" s="13">
        <f>AI87*VLOOKUP('Données projet'!$B$10,Paramètres!$A$1:$I$89,3,0)*VLOOKUP('Données projet'!$B$10,Paramètres!$A$1:$I$89,5,0)</f>
        <v>213.50784000000002</v>
      </c>
      <c r="AK87" s="13">
        <f t="shared" si="89"/>
        <v>52.701396365805124</v>
      </c>
      <c r="AL87" s="20">
        <f t="shared" si="58"/>
        <v>463.6477533371106</v>
      </c>
      <c r="AM87" s="59">
        <f t="shared" si="59"/>
        <v>756.98108667044391</v>
      </c>
      <c r="AN87" s="59">
        <f ca="1">AVERAGE(OFFSET($AM$3,0,0,'Données projet'!$E$10+1,1))-AVERAGE(OFFSET($H$3,0,0,'Données projet'!$E$10+1,1))</f>
        <v>221.60664526243391</v>
      </c>
      <c r="AO87" s="59">
        <f t="shared" si="90"/>
        <v>223.87215638991677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52.489362175176296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52.489362175176296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76.908000000000001</v>
      </c>
      <c r="D88" s="11">
        <f t="shared" si="86"/>
        <v>21.379448490435635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758.71012869809965</v>
      </c>
      <c r="H88" s="66">
        <f t="shared" si="56"/>
        <v>464.51730612084202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137.97244371990928</v>
      </c>
      <c r="T88" s="59">
        <f t="shared" si="88"/>
        <v>340.50331317844757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248</v>
      </c>
      <c r="AG88" s="12">
        <f>VLOOKUP(A88,'Données projet'!$A$61:$I$81,9,0)</f>
        <v>3.6</v>
      </c>
      <c r="AH88" s="12">
        <f t="array" ref="AH88">INDEX(AG:AG,MIN(IF(ISNUMBER(AG88:AG284),ROW(AG88:AG284),"")))</f>
        <v>3.6</v>
      </c>
      <c r="AI88" s="13">
        <f>IF('Données projet'!$A$62&gt;35,AI87+AH88-AQ87,IF(A88&lt;'Données projet'!$A$62,$AF$205^A88,IF(A88='Données projet'!$A$62,'Données projet'!$B$62,AI87+AH88-AQ87)))</f>
        <v>248</v>
      </c>
      <c r="AJ88" s="13">
        <f>AI88*VLOOKUP('Données projet'!$B$10,Paramètres!$A$1:$I$89,3,0)*VLOOKUP('Données projet'!$B$10,Paramètres!$A$1:$I$89,5,0)</f>
        <v>216.65280000000004</v>
      </c>
      <c r="AK88" s="13">
        <f t="shared" si="89"/>
        <v>53.38674047237982</v>
      </c>
      <c r="AL88" s="20">
        <f t="shared" si="58"/>
        <v>470.3188663227283</v>
      </c>
      <c r="AM88" s="59">
        <f t="shared" si="59"/>
        <v>763.65219965606161</v>
      </c>
      <c r="AN88" s="59">
        <f ca="1">AVERAGE(OFFSET($AM$3,0,0,'Données projet'!$E$10+1,1))-AVERAGE(OFFSET($H$3,0,0,'Données projet'!$E$10+1,1))</f>
        <v>221.60664526243391</v>
      </c>
      <c r="AO88" s="59">
        <f t="shared" si="90"/>
        <v>223.87215638991677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14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57.273826118101873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57.273826118101873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77.812799999999996</v>
      </c>
      <c r="D89" s="11">
        <f t="shared" si="86"/>
        <v>21.601542634761511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767.40896068938719</v>
      </c>
      <c r="H89" s="66">
        <f t="shared" si="56"/>
        <v>466.47998008887623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137.97244371990928</v>
      </c>
      <c r="T89" s="59">
        <f t="shared" si="88"/>
        <v>340.50331317844757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3</v>
      </c>
      <c r="AI89" s="13">
        <f>IF('Données projet'!$A$62&gt;35,AI88+AH89-AQ88,IF(A89&lt;'Données projet'!$A$62,$AF$205^A89,IF(A89='Données projet'!$A$62,'Données projet'!$B$62,AI88+AH89-AQ88)))</f>
        <v>237</v>
      </c>
      <c r="AJ89" s="13">
        <f>AI89*VLOOKUP('Données projet'!$B$10,Paramètres!$A$1:$I$89,3,0)*VLOOKUP('Données projet'!$B$10,Paramètres!$A$1:$I$89,5,0)</f>
        <v>207.04320000000001</v>
      </c>
      <c r="AK89" s="13">
        <f t="shared" si="89"/>
        <v>51.288918231806321</v>
      </c>
      <c r="AL89" s="20">
        <f t="shared" si="58"/>
        <v>449.92843925372944</v>
      </c>
      <c r="AM89" s="59">
        <f t="shared" si="59"/>
        <v>743.26177258706275</v>
      </c>
      <c r="AN89" s="59">
        <f ca="1">AVERAGE(OFFSET($AM$3,0,0,'Données projet'!$E$10+1,1))-AVERAGE(OFFSET($H$3,0,0,'Données projet'!$E$10+1,1))</f>
        <v>221.60664526243391</v>
      </c>
      <c r="AO89" s="59">
        <f t="shared" si="90"/>
        <v>223.87215638991677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56.150721321510424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56.150721321510424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78.71759999999999</v>
      </c>
      <c r="D90" s="11">
        <f t="shared" si="86"/>
        <v>21.823336373425391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776.10547375977501</v>
      </c>
      <c r="H90" s="66">
        <f t="shared" si="56"/>
        <v>468.44213085038251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137.97244371990928</v>
      </c>
      <c r="T90" s="59">
        <f t="shared" si="88"/>
        <v>340.50331317844757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3</v>
      </c>
      <c r="AI90" s="13">
        <f>IF('Données projet'!$A$62&gt;35,AI89+AH90-AQ89,IF(A90&lt;'Données projet'!$A$62,$AF$205^A90,IF(A90='Données projet'!$A$62,'Données projet'!$B$62,AI89+AH90-AQ89)))</f>
        <v>240</v>
      </c>
      <c r="AJ90" s="13">
        <f>AI90*VLOOKUP('Données projet'!$B$10,Paramètres!$A$1:$I$89,3,0)*VLOOKUP('Données projet'!$B$10,Paramètres!$A$1:$I$89,5,0)</f>
        <v>209.66400000000002</v>
      </c>
      <c r="AK90" s="13">
        <f t="shared" si="89"/>
        <v>51.862154403304537</v>
      </c>
      <c r="AL90" s="20">
        <f t="shared" si="58"/>
        <v>455.49138558575538</v>
      </c>
      <c r="AM90" s="59">
        <f t="shared" si="59"/>
        <v>748.8247189190887</v>
      </c>
      <c r="AN90" s="59">
        <f ca="1">AVERAGE(OFFSET($AM$3,0,0,'Données projet'!$E$10+1,1))-AVERAGE(OFFSET($H$3,0,0,'Données projet'!$E$10+1,1))</f>
        <v>221.60664526243391</v>
      </c>
      <c r="AO90" s="59">
        <f t="shared" si="90"/>
        <v>223.87215638991677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55.049639924953844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55.049639924953844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79.622399999999985</v>
      </c>
      <c r="D91" s="11">
        <f t="shared" si="86"/>
        <v>22.044833558880924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784.79969764750183</v>
      </c>
      <c r="H91" s="66">
        <f t="shared" si="56"/>
        <v>470.40376511505087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137.97244371990928</v>
      </c>
      <c r="T91" s="59">
        <f t="shared" si="88"/>
        <v>340.50331317844757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3</v>
      </c>
      <c r="AI91" s="13">
        <f>IF('Données projet'!$A$62&gt;35,AI90+AH91-AQ90,IF(A91&lt;'Données projet'!$A$62,$AF$205^A91,IF(A91='Données projet'!$A$62,'Données projet'!$B$62,AI90+AH91-AQ90)))</f>
        <v>243</v>
      </c>
      <c r="AJ91" s="13">
        <f>AI91*VLOOKUP('Données projet'!$B$10,Paramètres!$A$1:$I$89,3,0)*VLOOKUP('Données projet'!$B$10,Paramètres!$A$1:$I$89,5,0)</f>
        <v>212.28480000000002</v>
      </c>
      <c r="AK91" s="13">
        <f t="shared" si="89"/>
        <v>52.434557099704193</v>
      </c>
      <c r="AL91" s="20">
        <f t="shared" si="58"/>
        <v>461.05288028198476</v>
      </c>
      <c r="AM91" s="59">
        <f t="shared" si="59"/>
        <v>754.38621361531807</v>
      </c>
      <c r="AN91" s="59">
        <f ca="1">AVERAGE(OFFSET($AM$3,0,0,'Données projet'!$E$10+1,1))-AVERAGE(OFFSET($H$3,0,0,'Données projet'!$E$10+1,1))</f>
        <v>221.60664526243391</v>
      </c>
      <c r="AO91" s="59">
        <f t="shared" si="90"/>
        <v>223.87215638991677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53.970150062990406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53.970150062990406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80.527199999999979</v>
      </c>
      <c r="D92" s="11">
        <f t="shared" si="86"/>
        <v>22.266037950985503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793.49166137602833</v>
      </c>
      <c r="H92" s="66">
        <f t="shared" si="56"/>
        <v>472.36488943129973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137.97244371990928</v>
      </c>
      <c r="T92" s="59">
        <f t="shared" si="88"/>
        <v>340.50331317844757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3</v>
      </c>
      <c r="AI92" s="13">
        <f>IF('Données projet'!$A$62&gt;35,AI91+AH92-AQ91,IF(A92&lt;'Données projet'!$A$62,$AF$205^A92,IF(A92='Données projet'!$A$62,'Données projet'!$B$62,AI91+AH92-AQ91)))</f>
        <v>246</v>
      </c>
      <c r="AJ92" s="13">
        <f>AI92*VLOOKUP('Données projet'!$B$10,Paramètres!$A$1:$I$89,3,0)*VLOOKUP('Données projet'!$B$10,Paramètres!$A$1:$I$89,5,0)</f>
        <v>214.90560000000005</v>
      </c>
      <c r="AK92" s="13">
        <f t="shared" si="89"/>
        <v>53.006137800892326</v>
      </c>
      <c r="AL92" s="20">
        <f t="shared" si="58"/>
        <v>466.61294333655422</v>
      </c>
      <c r="AM92" s="59">
        <f t="shared" si="59"/>
        <v>759.94627666988754</v>
      </c>
      <c r="AN92" s="59">
        <f ca="1">AVERAGE(OFFSET($AM$3,0,0,'Données projet'!$E$10+1,1))-AVERAGE(OFFSET($H$3,0,0,'Données projet'!$E$10+1,1))</f>
        <v>221.60664526243391</v>
      </c>
      <c r="AO92" s="59">
        <f t="shared" si="90"/>
        <v>223.87215638991677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52.911828338796269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52.911828338796269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81.431999999999974</v>
      </c>
      <c r="D93" s="11">
        <f t="shared" si="86"/>
        <v>22.486953220240881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802.18139327905226</v>
      </c>
      <c r="H93" s="66">
        <f t="shared" si="56"/>
        <v>474.32551019191948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137.97244371990928</v>
      </c>
      <c r="T93" s="59">
        <f t="shared" si="88"/>
        <v>340.50331317844757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249</v>
      </c>
      <c r="AG93" s="12">
        <f>VLOOKUP(A93,'Données projet'!$A$61:$I$81,9,0)</f>
        <v>3</v>
      </c>
      <c r="AH93" s="12">
        <f t="array" ref="AH93">INDEX(AG:AG,MIN(IF(ISNUMBER(AG93:AG289),ROW(AG93:AG289),"")))</f>
        <v>3</v>
      </c>
      <c r="AI93" s="13">
        <f>IF('Données projet'!$A$62&gt;35,AI92+AH93-AQ92,IF(A93&lt;'Données projet'!$A$62,$AF$205^A93,IF(A93='Données projet'!$A$62,'Données projet'!$B$62,AI92+AH93-AQ92)))</f>
        <v>249</v>
      </c>
      <c r="AJ93" s="13">
        <f>AI93*VLOOKUP('Données projet'!$B$10,Paramètres!$A$1:$I$89,3,0)*VLOOKUP('Données projet'!$B$10,Paramètres!$A$1:$I$89,5,0)</f>
        <v>217.52640000000005</v>
      </c>
      <c r="AK93" s="13">
        <f t="shared" si="89"/>
        <v>53.576907690651254</v>
      </c>
      <c r="AL93" s="20">
        <f t="shared" si="58"/>
        <v>472.17159422788433</v>
      </c>
      <c r="AM93" s="59">
        <f t="shared" si="59"/>
        <v>765.50492756121764</v>
      </c>
      <c r="AN93" s="59">
        <f ca="1">AVERAGE(OFFSET($AM$3,0,0,'Données projet'!$E$10+1,1))-AVERAGE(OFFSET($H$3,0,0,'Données projet'!$E$10+1,1))</f>
        <v>221.60664526243391</v>
      </c>
      <c r="AO93" s="59">
        <f t="shared" si="90"/>
        <v>223.87215638991677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12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56.857472503670593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56.857472503670593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82.336799999999968</v>
      </c>
      <c r="D94" s="11">
        <f t="shared" si="86"/>
        <v>22.707582950885364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810.86892102437798</v>
      </c>
      <c r="H94" s="66">
        <f t="shared" si="56"/>
        <v>476.28563363945864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137.97244371990928</v>
      </c>
      <c r="T94" s="59">
        <f t="shared" si="88"/>
        <v>340.50331317844757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3</v>
      </c>
      <c r="AI94" s="13">
        <f>IF('Données projet'!$A$62&gt;35,AI93+AH94-AQ93,IF(A94&lt;'Données projet'!$A$62,$AF$205^A94,IF(A94='Données projet'!$A$62,'Données projet'!$B$62,AI93+AH94-AQ93)))</f>
        <v>240</v>
      </c>
      <c r="AJ94" s="13">
        <f>AI94*VLOOKUP('Données projet'!$B$10,Paramètres!$A$1:$I$89,3,0)*VLOOKUP('Données projet'!$B$10,Paramètres!$A$1:$I$89,5,0)</f>
        <v>209.66400000000002</v>
      </c>
      <c r="AK94" s="13">
        <f t="shared" si="89"/>
        <v>51.862154403304537</v>
      </c>
      <c r="AL94" s="20">
        <f t="shared" si="58"/>
        <v>455.49138558575538</v>
      </c>
      <c r="AM94" s="59">
        <f t="shared" si="59"/>
        <v>748.8247189190887</v>
      </c>
      <c r="AN94" s="59">
        <f ca="1">AVERAGE(OFFSET($AM$3,0,0,'Données projet'!$E$10+1,1))-AVERAGE(OFFSET($H$3,0,0,'Données projet'!$E$10+1,1))</f>
        <v>221.60664526243391</v>
      </c>
      <c r="AO94" s="59">
        <f t="shared" si="90"/>
        <v>223.87215638991677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55.742532147507511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55.742532147507511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83.241599999999963</v>
      </c>
      <c r="D95" s="11">
        <f t="shared" si="86"/>
        <v>22.927930643846508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819.55427163670959</v>
      </c>
      <c r="H95" s="66">
        <f t="shared" si="56"/>
        <v>478.24526587136592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137.97244371990928</v>
      </c>
      <c r="T95" s="59">
        <f t="shared" si="88"/>
        <v>340.50331317844757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3</v>
      </c>
      <c r="AI95" s="13">
        <f>IF('Données projet'!$A$62&gt;35,AI94+AH95-AQ94,IF(A95&lt;'Données projet'!$A$62,$AF$205^A95,IF(A95='Données projet'!$A$62,'Données projet'!$B$62,AI94+AH95-AQ94)))</f>
        <v>243</v>
      </c>
      <c r="AJ95" s="13">
        <f>AI95*VLOOKUP('Données projet'!$B$10,Paramètres!$A$1:$I$89,3,0)*VLOOKUP('Données projet'!$B$10,Paramètres!$A$1:$I$89,5,0)</f>
        <v>212.28480000000002</v>
      </c>
      <c r="AK95" s="13">
        <f t="shared" si="89"/>
        <v>52.434557099704193</v>
      </c>
      <c r="AL95" s="20">
        <f t="shared" si="58"/>
        <v>461.05288028198476</v>
      </c>
      <c r="AM95" s="59">
        <f t="shared" si="59"/>
        <v>754.38621361531807</v>
      </c>
      <c r="AN95" s="59">
        <f ca="1">AVERAGE(OFFSET($AM$3,0,0,'Données projet'!$E$10+1,1))-AVERAGE(OFFSET($H$3,0,0,'Données projet'!$E$10+1,1))</f>
        <v>221.60664526243391</v>
      </c>
      <c r="AO95" s="59">
        <f t="shared" si="90"/>
        <v>223.87215638991677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54.64945509168232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54.64945509168232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84.146399999999957</v>
      </c>
      <c r="D96" s="11">
        <f t="shared" si="86"/>
        <v>23.14799971956143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828.23747151942132</v>
      </c>
      <c r="H96" s="66">
        <f t="shared" si="56"/>
        <v>480.20441284490272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137.97244371990928</v>
      </c>
      <c r="T96" s="59">
        <f t="shared" si="88"/>
        <v>340.50331317844757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3</v>
      </c>
      <c r="AI96" s="13">
        <f>IF('Données projet'!$A$62&gt;35,AI95+AH96-AQ95,IF(A96&lt;'Données projet'!$A$62,$AF$205^A96,IF(A96='Données projet'!$A$62,'Données projet'!$B$62,AI95+AH96-AQ95)))</f>
        <v>246</v>
      </c>
      <c r="AJ96" s="13">
        <f>AI96*VLOOKUP('Données projet'!$B$10,Paramètres!$A$1:$I$89,3,0)*VLOOKUP('Données projet'!$B$10,Paramètres!$A$1:$I$89,5,0)</f>
        <v>214.90560000000005</v>
      </c>
      <c r="AK96" s="13">
        <f t="shared" si="89"/>
        <v>53.006137800892326</v>
      </c>
      <c r="AL96" s="20">
        <f t="shared" si="58"/>
        <v>466.61294333655422</v>
      </c>
      <c r="AM96" s="59">
        <f t="shared" si="59"/>
        <v>759.94627666988754</v>
      </c>
      <c r="AN96" s="59">
        <f ca="1">AVERAGE(OFFSET($AM$3,0,0,'Données projet'!$E$10+1,1))-AVERAGE(OFFSET($H$3,0,0,'Données projet'!$E$10+1,1))</f>
        <v>221.60664526243391</v>
      </c>
      <c r="AO96" s="59">
        <f t="shared" si="90"/>
        <v>223.87215638991677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53.577812610210685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53.577812610210685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85.051199999999952</v>
      </c>
      <c r="D97" s="11">
        <f t="shared" si="86"/>
        <v>23.367793520672731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836.91854647536809</v>
      </c>
      <c r="H97" s="66">
        <f t="shared" si="56"/>
        <v>482.1630803818382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137.97244371990928</v>
      </c>
      <c r="T97" s="59">
        <f t="shared" si="88"/>
        <v>340.50331317844757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3</v>
      </c>
      <c r="AI97" s="13">
        <f>IF('Données projet'!$A$62&gt;35,AI96+AH97-AQ96,IF(A97&lt;'Données projet'!$A$62,$AF$205^A97,IF(A97='Données projet'!$A$62,'Données projet'!$B$62,AI96+AH97-AQ96)))</f>
        <v>249</v>
      </c>
      <c r="AJ97" s="13">
        <f>AI97*VLOOKUP('Données projet'!$B$10,Paramètres!$A$1:$I$89,3,0)*VLOOKUP('Données projet'!$B$10,Paramètres!$A$1:$I$89,5,0)</f>
        <v>217.52640000000005</v>
      </c>
      <c r="AK97" s="13">
        <f t="shared" si="89"/>
        <v>53.576907690651254</v>
      </c>
      <c r="AL97" s="20">
        <f t="shared" si="58"/>
        <v>472.17159422788433</v>
      </c>
      <c r="AM97" s="59">
        <f t="shared" si="59"/>
        <v>765.50492756121764</v>
      </c>
      <c r="AN97" s="59">
        <f ca="1">AVERAGE(OFFSET($AM$3,0,0,'Données projet'!$E$10+1,1))-AVERAGE(OFFSET($H$3,0,0,'Données projet'!$E$10+1,1))</f>
        <v>221.60664526243391</v>
      </c>
      <c r="AO97" s="59">
        <f t="shared" si="90"/>
        <v>223.87215638991677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52.527184384163341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52.527184384163341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85.955999999999946</v>
      </c>
      <c r="D98" s="11">
        <f t="shared" si="86"/>
        <v>23.587315314606048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845.59752172678316</v>
      </c>
      <c r="H98" s="66">
        <f t="shared" si="56"/>
        <v>484.12127417293874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137.97244371990928</v>
      </c>
      <c r="T98" s="59">
        <f t="shared" si="88"/>
        <v>340.50331317844757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252</v>
      </c>
      <c r="AG98" s="12">
        <f>VLOOKUP(A98,'Données projet'!$A$61:$I$81,9,0)</f>
        <v>3</v>
      </c>
      <c r="AH98" s="12">
        <f t="array" ref="AH98">INDEX(AG:AG,MIN(IF(ISNUMBER(AG98:AG294),ROW(AG98:AG294),"")))</f>
        <v>3</v>
      </c>
      <c r="AI98" s="13">
        <f>IF('Données projet'!$A$62&gt;35,AI97+AH98-AQ97,IF(A98&lt;'Données projet'!$A$62,$AF$205^A98,IF(A98='Données projet'!$A$62,'Données projet'!$B$62,AI97+AH98-AQ97)))</f>
        <v>252</v>
      </c>
      <c r="AJ98" s="13">
        <f>AI98*VLOOKUP('Données projet'!$B$10,Paramètres!$A$1:$I$89,3,0)*VLOOKUP('Données projet'!$B$10,Paramètres!$A$1:$I$89,5,0)</f>
        <v>220.14720000000003</v>
      </c>
      <c r="AK98" s="13">
        <f t="shared" si="89"/>
        <v>54.146877667769687</v>
      </c>
      <c r="AL98" s="20">
        <f t="shared" si="58"/>
        <v>477.72885193803222</v>
      </c>
      <c r="AM98" s="59">
        <f t="shared" si="59"/>
        <v>771.06218527136548</v>
      </c>
      <c r="AN98" s="59">
        <f ca="1">AVERAGE(OFFSET($AM$3,0,0,'Données projet'!$E$10+1,1))-AVERAGE(OFFSET($H$3,0,0,'Données projet'!$E$10+1,1))</f>
        <v>221.60664526243391</v>
      </c>
      <c r="AO98" s="59">
        <f t="shared" si="90"/>
        <v>223.87215638991677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12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56.48037118237837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56.48037118237837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86.860799999999941</v>
      </c>
      <c r="D99" s="11">
        <f t="shared" si="86"/>
        <v>23.806568296036275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854.27442193431477</v>
      </c>
      <c r="H99" s="66">
        <f t="shared" si="56"/>
        <v>486.07899978226305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137.97244371990928</v>
      </c>
      <c r="T99" s="59">
        <f t="shared" si="88"/>
        <v>340.50331317844757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3</v>
      </c>
      <c r="AI99" s="13">
        <f>IF('Données projet'!$A$62&gt;35,AI98+AH99-AQ98,IF(A99&lt;'Données projet'!$A$62,$AF$205^A99,IF(A99='Données projet'!$A$62,'Données projet'!$B$62,AI98+AH99-AQ98)))</f>
        <v>243</v>
      </c>
      <c r="AJ99" s="13">
        <f>AI99*VLOOKUP('Données projet'!$B$10,Paramètres!$A$1:$I$89,3,0)*VLOOKUP('Données projet'!$B$10,Paramètres!$A$1:$I$89,5,0)</f>
        <v>212.28480000000002</v>
      </c>
      <c r="AK99" s="13">
        <f t="shared" si="89"/>
        <v>52.434557099704193</v>
      </c>
      <c r="AL99" s="20">
        <f t="shared" si="58"/>
        <v>461.05288028198476</v>
      </c>
      <c r="AM99" s="59">
        <f t="shared" si="59"/>
        <v>754.38621361531807</v>
      </c>
      <c r="AN99" s="59">
        <f ca="1">AVERAGE(OFFSET($AM$3,0,0,'Données projet'!$E$10+1,1))-AVERAGE(OFFSET($H$3,0,0,'Données projet'!$E$10+1,1))</f>
        <v>221.60664526243391</v>
      </c>
      <c r="AO99" s="59">
        <f t="shared" si="90"/>
        <v>223.87215638991677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55.372825553116733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55.372825553116733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87.765599999999935</v>
      </c>
      <c r="D100" s="11">
        <f t="shared" si="86"/>
        <v>24.025555589247933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862.94927121524677</v>
      </c>
      <c r="H100" s="66">
        <f t="shared" si="56"/>
        <v>488.03626265127332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137.97244371990928</v>
      </c>
      <c r="T100" s="59">
        <f t="shared" si="88"/>
        <v>340.50331317844757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3</v>
      </c>
      <c r="AI100" s="13">
        <f>IF('Données projet'!$A$62&gt;35,AI99+AH100-AQ99,IF(A100&lt;'Données projet'!$A$62,$AF$205^A100,IF(A100='Données projet'!$A$62,'Données projet'!$B$62,AI99+AH100-AQ99)))</f>
        <v>246</v>
      </c>
      <c r="AJ100" s="13">
        <f>AI100*VLOOKUP('Données projet'!$B$10,Paramètres!$A$1:$I$89,3,0)*VLOOKUP('Données projet'!$B$10,Paramètres!$A$1:$I$89,5,0)</f>
        <v>214.90560000000005</v>
      </c>
      <c r="AK100" s="13">
        <f t="shared" si="89"/>
        <v>53.006137800892326</v>
      </c>
      <c r="AL100" s="20">
        <f t="shared" si="58"/>
        <v>466.61294333655422</v>
      </c>
      <c r="AM100" s="59">
        <f t="shared" si="59"/>
        <v>759.94627666988754</v>
      </c>
      <c r="AN100" s="59">
        <f ca="1">AVERAGE(OFFSET($AM$3,0,0,'Données projet'!$E$10+1,1))-AVERAGE(OFFSET($H$3,0,0,'Données projet'!$E$10+1,1))</f>
        <v>221.60664526243391</v>
      </c>
      <c r="AO100" s="59">
        <f t="shared" si="90"/>
        <v>223.87215638991677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54.286998218108785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54.286998218108785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88.67039999999993</v>
      </c>
      <c r="D101" s="11">
        <f t="shared" si="86"/>
        <v>24.244280250395491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871.6220931609472</v>
      </c>
      <c r="H101" s="66">
        <f t="shared" si="56"/>
        <v>489.99306810277199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137.97244371990928</v>
      </c>
      <c r="T101" s="59">
        <f t="shared" si="88"/>
        <v>340.50331317844757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3</v>
      </c>
      <c r="AI101" s="13">
        <f>IF('Données projet'!$A$62&gt;35,AI100+AH101-AQ100,IF(A101&lt;'Données projet'!$A$62,$AF$205^A101,IF(A101='Données projet'!$A$62,'Données projet'!$B$62,AI100+AH101-AQ100)))</f>
        <v>249</v>
      </c>
      <c r="AJ101" s="13">
        <f>AI101*VLOOKUP('Données projet'!$B$10,Paramètres!$A$1:$I$89,3,0)*VLOOKUP('Données projet'!$B$10,Paramètres!$A$1:$I$89,5,0)</f>
        <v>217.52640000000005</v>
      </c>
      <c r="AK101" s="13">
        <f t="shared" si="89"/>
        <v>53.576907690651254</v>
      </c>
      <c r="AL101" s="20">
        <f t="shared" si="58"/>
        <v>472.17159422788433</v>
      </c>
      <c r="AM101" s="59">
        <f t="shared" si="59"/>
        <v>765.50492756121764</v>
      </c>
      <c r="AN101" s="59">
        <f ca="1">AVERAGE(OFFSET($AM$3,0,0,'Données projet'!$E$10+1,1))-AVERAGE(OFFSET($H$3,0,0,'Données projet'!$E$10+1,1))</f>
        <v>221.60664526243391</v>
      </c>
      <c r="AO101" s="59">
        <f t="shared" si="90"/>
        <v>223.87215638991677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53.222463294851067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53.222463294851067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89.575199999999924</v>
      </c>
      <c r="D102" s="11">
        <f t="shared" si="86"/>
        <v>24.46274526966867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880.29291085358227</v>
      </c>
      <c r="H102" s="66">
        <f t="shared" si="56"/>
        <v>491.94942134467277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137.97244371990928</v>
      </c>
      <c r="T102" s="59">
        <f t="shared" si="88"/>
        <v>340.50331317844757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3</v>
      </c>
      <c r="AI102" s="13">
        <f>IF('Données projet'!$A$62&gt;35,AI101+AH102-AQ101,IF(A102&lt;'Données projet'!$A$62,$AF$205^A102,IF(A102='Données projet'!$A$62,'Données projet'!$B$62,AI101+AH102-AQ101)))</f>
        <v>252</v>
      </c>
      <c r="AJ102" s="13">
        <f>AI102*VLOOKUP('Données projet'!$B$10,Paramètres!$A$1:$I$89,3,0)*VLOOKUP('Données projet'!$B$10,Paramètres!$A$1:$I$89,5,0)</f>
        <v>220.14720000000003</v>
      </c>
      <c r="AK102" s="13">
        <f t="shared" si="89"/>
        <v>54.146877667769687</v>
      </c>
      <c r="AL102" s="20">
        <f t="shared" si="58"/>
        <v>477.72885193803222</v>
      </c>
      <c r="AM102" s="59">
        <f t="shared" si="59"/>
        <v>771.06218527136548</v>
      </c>
      <c r="AN102" s="59">
        <f ca="1">AVERAGE(OFFSET($AM$3,0,0,'Données projet'!$E$10+1,1))-AVERAGE(OFFSET($H$3,0,0,'Données projet'!$E$10+1,1))</f>
        <v>221.60664526243391</v>
      </c>
      <c r="AO102" s="59">
        <f t="shared" si="90"/>
        <v>223.87215638991677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52.178803252136241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52.178803252136241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90.479999999999919</v>
      </c>
      <c r="D103" s="11">
        <f t="shared" si="86"/>
        <v>24.680953573367983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888.9617468821383</v>
      </c>
      <c r="H103" s="66">
        <f t="shared" si="56"/>
        <v>493.90532747361573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137.97244371990928</v>
      </c>
      <c r="T103" s="59">
        <f t="shared" si="88"/>
        <v>340.50331317844757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255</v>
      </c>
      <c r="AG103" s="12">
        <f>VLOOKUP(A103,'Données projet'!$A$61:$I$81,9,0)</f>
        <v>3</v>
      </c>
      <c r="AH103" s="12">
        <f t="array" ref="AH103">INDEX(AG:AG,MIN(IF(ISNUMBER(AG103:AG299),ROW(AG103:AG299),"")))</f>
        <v>3</v>
      </c>
      <c r="AI103" s="13">
        <f>IF('Données projet'!$A$62&gt;35,AI102+AH103-AQ102,IF(A103&lt;'Données projet'!$A$62,$AF$205^A103,IF(A103='Données projet'!$A$62,'Données projet'!$B$62,AI102+AH103-AQ102)))</f>
        <v>255</v>
      </c>
      <c r="AJ103" s="13">
        <f>AI103*VLOOKUP('Données projet'!$B$10,Paramètres!$A$1:$I$89,3,0)*VLOOKUP('Données projet'!$B$10,Paramètres!$A$1:$I$89,5,0)</f>
        <v>222.76800000000003</v>
      </c>
      <c r="AK103" s="13">
        <f t="shared" si="89"/>
        <v>54.716058356609508</v>
      </c>
      <c r="AL103" s="20">
        <f t="shared" si="58"/>
        <v>483.28473497109491</v>
      </c>
      <c r="AM103" s="59">
        <f t="shared" si="59"/>
        <v>776.61806830442822</v>
      </c>
      <c r="AN103" s="59">
        <f ca="1">AVERAGE(OFFSET($AM$3,0,0,'Données projet'!$E$10+1,1))-AVERAGE(OFFSET($H$3,0,0,'Données projet'!$E$10+1,1))</f>
        <v>221.60664526243391</v>
      </c>
      <c r="AO103" s="59">
        <f t="shared" si="90"/>
        <v>223.87215638991677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12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56.138821591858807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56.138821591858807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91.384799999999913</v>
      </c>
      <c r="D104" s="11">
        <f t="shared" si="86"/>
        <v>24.89890802589462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897.62862335778243</v>
      </c>
      <c r="H104" s="66">
        <f t="shared" si="56"/>
        <v>495.86079147843293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137.97244371990928</v>
      </c>
      <c r="T104" s="59">
        <f t="shared" si="88"/>
        <v>340.50331317844757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243</v>
      </c>
      <c r="AJ104" s="13">
        <f>AI104*VLOOKUP('Données projet'!$B$10,Paramètres!$A$1:$I$89,3,0)*VLOOKUP('Données projet'!$B$10,Paramètres!$A$1:$I$89,5,0)</f>
        <v>212.28480000000002</v>
      </c>
      <c r="AK104" s="13">
        <f t="shared" si="89"/>
        <v>52.434557099704193</v>
      </c>
      <c r="AL104" s="20">
        <f t="shared" si="58"/>
        <v>461.05288028198476</v>
      </c>
      <c r="AM104" s="59">
        <f t="shared" si="59"/>
        <v>754.38621361531807</v>
      </c>
      <c r="AN104" s="59">
        <f ca="1">AVERAGE(OFFSET($AM$3,0,0,'Données projet'!$E$10+1,1))-AVERAGE(OFFSET($H$3,0,0,'Données projet'!$E$10+1,1))</f>
        <v>221.60664526243391</v>
      </c>
      <c r="AO104" s="59">
        <f t="shared" si="90"/>
        <v>223.87215638991677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55.037973541742581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55.037973541742581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92.289599999999908</v>
      </c>
      <c r="D105" s="11">
        <f t="shared" si="86"/>
        <v>25.116611431659525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906.29356192859905</v>
      </c>
      <c r="H105" s="66">
        <f t="shared" si="56"/>
        <v>497.81581824347347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137.97244371990928</v>
      </c>
      <c r="T105" s="59">
        <f t="shared" si="88"/>
        <v>340.50331317844757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243</v>
      </c>
      <c r="AJ105" s="13">
        <f>AI105*VLOOKUP('Données projet'!$B$10,Paramètres!$A$1:$I$89,3,0)*VLOOKUP('Données projet'!$B$10,Paramètres!$A$1:$I$89,5,0)</f>
        <v>212.28480000000002</v>
      </c>
      <c r="AK105" s="13">
        <f t="shared" si="89"/>
        <v>52.434557099704193</v>
      </c>
      <c r="AL105" s="20">
        <f t="shared" si="58"/>
        <v>461.05288028198476</v>
      </c>
      <c r="AM105" s="59">
        <f t="shared" si="59"/>
        <v>754.38621361531807</v>
      </c>
      <c r="AN105" s="59">
        <f ca="1">AVERAGE(OFFSET($AM$3,0,0,'Données projet'!$E$10+1,1))-AVERAGE(OFFSET($H$3,0,0,'Données projet'!$E$10+1,1))</f>
        <v>221.60664526243391</v>
      </c>
      <c r="AO105" s="59">
        <f t="shared" si="90"/>
        <v>223.87215638991677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53.958712450438121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53.958712450438121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93.194399999999902</v>
      </c>
      <c r="D106" s="11">
        <f t="shared" si="86"/>
        <v>25.334066536915259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914.95658379373106</v>
      </c>
      <c r="H106" s="66">
        <f t="shared" si="56"/>
        <v>499.77041255179387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137.97244371990928</v>
      </c>
      <c r="T106" s="59">
        <f t="shared" si="88"/>
        <v>340.50331317844757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243</v>
      </c>
      <c r="AJ106" s="13">
        <f>AI106*VLOOKUP('Données projet'!$B$10,Paramètres!$A$1:$I$89,3,0)*VLOOKUP('Données projet'!$B$10,Paramètres!$A$1:$I$89,5,0)</f>
        <v>212.28480000000002</v>
      </c>
      <c r="AK106" s="13">
        <f t="shared" si="89"/>
        <v>52.434557099704193</v>
      </c>
      <c r="AL106" s="20">
        <f t="shared" si="58"/>
        <v>461.05288028198476</v>
      </c>
      <c r="AM106" s="59">
        <f t="shared" si="59"/>
        <v>754.38621361531807</v>
      </c>
      <c r="AN106" s="59">
        <f ca="1">AVERAGE(OFFSET($AM$3,0,0,'Données projet'!$E$10+1,1))-AVERAGE(OFFSET($H$3,0,0,'Données projet'!$E$10+1,1))</f>
        <v>221.60664526243391</v>
      </c>
      <c r="AO106" s="59">
        <f t="shared" si="90"/>
        <v>223.87215638991677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52.900615010849876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52.900615010849876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94.099199999999897</v>
      </c>
      <c r="D107" s="11">
        <f t="shared" si="86"/>
        <v>25.551276031514796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923.61770971695569</v>
      </c>
      <c r="H107" s="66">
        <f t="shared" si="56"/>
        <v>501.72457908822139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137.97244371990928</v>
      </c>
      <c r="T107" s="59">
        <f t="shared" si="88"/>
        <v>340.50331317844757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243</v>
      </c>
      <c r="AJ107" s="13">
        <f>AI107*VLOOKUP('Données projet'!$B$10,Paramètres!$A$1:$I$89,3,0)*VLOOKUP('Données projet'!$B$10,Paramètres!$A$1:$I$89,5,0)</f>
        <v>212.28480000000002</v>
      </c>
      <c r="AK107" s="13">
        <f t="shared" si="89"/>
        <v>52.434557099704193</v>
      </c>
      <c r="AL107" s="20">
        <f t="shared" si="58"/>
        <v>461.05288028198476</v>
      </c>
      <c r="AM107" s="59">
        <f t="shared" si="59"/>
        <v>754.38621361531807</v>
      </c>
      <c r="AN107" s="59">
        <f ca="1">AVERAGE(OFFSET($AM$3,0,0,'Données projet'!$E$10+1,1))-AVERAGE(OFFSET($H$3,0,0,'Données projet'!$E$10+1,1))</f>
        <v>221.60664526243391</v>
      </c>
      <c r="AO107" s="59">
        <f t="shared" si="90"/>
        <v>223.87215638991677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51.863266216676244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51.863266216676244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95.003999999999891</v>
      </c>
      <c r="D108" s="11">
        <f t="shared" si="86"/>
        <v>25.768242550600739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932.27696003972414</v>
      </c>
      <c r="H108" s="66">
        <f t="shared" si="56"/>
        <v>503.67832244229606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137.97244371990928</v>
      </c>
      <c r="T108" s="59">
        <f t="shared" si="88"/>
        <v>340.50331317844757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243</v>
      </c>
      <c r="AJ108" s="13">
        <f>AI108*VLOOKUP('Données projet'!$B$10,Paramètres!$A$1:$I$89,3,0)*VLOOKUP('Données projet'!$B$10,Paramètres!$A$1:$I$89,5,0)</f>
        <v>212.28480000000002</v>
      </c>
      <c r="AK108" s="13">
        <f t="shared" si="89"/>
        <v>52.434557099704193</v>
      </c>
      <c r="AL108" s="20">
        <f t="shared" si="58"/>
        <v>461.05288028198476</v>
      </c>
      <c r="AM108" s="59">
        <f t="shared" si="59"/>
        <v>754.38621361531807</v>
      </c>
      <c r="AN108" s="59">
        <f ca="1">AVERAGE(OFFSET($AM$3,0,0,'Données projet'!$E$10+1,1))-AVERAGE(OFFSET($H$3,0,0,'Données projet'!$E$10+1,1))</f>
        <v>221.60664526243391</v>
      </c>
      <c r="AO108" s="59">
        <f t="shared" si="90"/>
        <v>223.87215638991677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50.846259199636073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50.846259199636073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95.908799999999886</v>
      </c>
      <c r="D109" s="11">
        <f t="shared" si="86"/>
        <v>25.984968676228309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940.93435469369126</v>
      </c>
      <c r="H109" s="66">
        <f t="shared" si="56"/>
        <v>505.63164711109744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137.97244371990928</v>
      </c>
      <c r="T109" s="59">
        <f t="shared" si="88"/>
        <v>340.50331317844757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243</v>
      </c>
      <c r="AJ109" s="13">
        <f>AI109*VLOOKUP('Données projet'!$B$10,Paramètres!$A$1:$I$89,3,0)*VLOOKUP('Données projet'!$B$10,Paramètres!$A$1:$I$89,5,0)</f>
        <v>212.28480000000002</v>
      </c>
      <c r="AK109" s="13">
        <f t="shared" si="89"/>
        <v>52.434557099704193</v>
      </c>
      <c r="AL109" s="20">
        <f t="shared" si="58"/>
        <v>461.05288028198476</v>
      </c>
      <c r="AM109" s="59">
        <f t="shared" si="59"/>
        <v>754.38621361531807</v>
      </c>
      <c r="AN109" s="59">
        <f ca="1">AVERAGE(OFFSET($AM$3,0,0,'Données projet'!$E$10+1,1))-AVERAGE(OFFSET($H$3,0,0,'Données projet'!$E$10+1,1))</f>
        <v>221.60664526243391</v>
      </c>
      <c r="AO109" s="59">
        <f t="shared" si="90"/>
        <v>223.87215638991677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49.849195069887024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49.849195069887024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96.81359999999988</v>
      </c>
      <c r="D110" s="11">
        <f t="shared" si="86"/>
        <v>26.20145693892529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949.58991321275573</v>
      </c>
      <c r="H110" s="66">
        <f t="shared" si="56"/>
        <v>507.58455750196129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137.97244371990928</v>
      </c>
      <c r="T110" s="59">
        <f t="shared" si="88"/>
        <v>340.50331317844757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243</v>
      </c>
      <c r="AJ110" s="13">
        <f>AI110*VLOOKUP('Données projet'!$B$10,Paramètres!$A$1:$I$89,3,0)*VLOOKUP('Données projet'!$B$10,Paramètres!$A$1:$I$89,5,0)</f>
        <v>212.28480000000002</v>
      </c>
      <c r="AK110" s="13">
        <f t="shared" si="89"/>
        <v>52.434557099704193</v>
      </c>
      <c r="AL110" s="20">
        <f t="shared" si="58"/>
        <v>461.05288028198476</v>
      </c>
      <c r="AM110" s="59">
        <f t="shared" si="59"/>
        <v>754.38621361531807</v>
      </c>
      <c r="AN110" s="59">
        <f ca="1">AVERAGE(OFFSET($AM$3,0,0,'Données projet'!$E$10+1,1))-AVERAGE(OFFSET($H$3,0,0,'Données projet'!$E$10+1,1))</f>
        <v>221.60664526243391</v>
      </c>
      <c r="AO110" s="59">
        <f t="shared" si="90"/>
        <v>223.87215638991677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48.871682759573289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48.871682759573289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97.718399999999875</v>
      </c>
      <c r="D111" s="11">
        <f t="shared" si="86"/>
        <v>26.417709819192172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958.24365474464037</v>
      </c>
      <c r="H111" s="66">
        <f t="shared" si="56"/>
        <v>509.53705793509278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137.97244371990928</v>
      </c>
      <c r="T111" s="59">
        <f t="shared" si="88"/>
        <v>340.50331317844757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243</v>
      </c>
      <c r="AJ111" s="13">
        <f>AI111*VLOOKUP('Données projet'!$B$10,Paramètres!$A$1:$I$89,3,0)*VLOOKUP('Données projet'!$B$10,Paramètres!$A$1:$I$89,5,0)</f>
        <v>212.28480000000002</v>
      </c>
      <c r="AK111" s="13">
        <f t="shared" si="89"/>
        <v>52.434557099704193</v>
      </c>
      <c r="AL111" s="20">
        <f t="shared" si="58"/>
        <v>461.05288028198476</v>
      </c>
      <c r="AM111" s="59">
        <f t="shared" si="59"/>
        <v>754.38621361531807</v>
      </c>
      <c r="AN111" s="59">
        <f ca="1">AVERAGE(OFFSET($AM$3,0,0,'Données projet'!$E$10+1,1))-AVERAGE(OFFSET($H$3,0,0,'Données projet'!$E$10+1,1))</f>
        <v>221.60664526243391</v>
      </c>
      <c r="AO111" s="59">
        <f t="shared" si="90"/>
        <v>223.87215638991677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47.913338869441169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47.913338869441169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98.623199999999869</v>
      </c>
      <c r="D112" s="11">
        <f t="shared" si="86"/>
        <v>26.633729748944887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966.89559806202988</v>
      </c>
      <c r="H112" s="66">
        <f t="shared" si="56"/>
        <v>511.48915264607876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137.97244371990928</v>
      </c>
      <c r="T112" s="59">
        <f t="shared" si="88"/>
        <v>340.50331317844757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243</v>
      </c>
      <c r="AJ112" s="13">
        <f>AI112*VLOOKUP('Données projet'!$B$10,Paramètres!$A$1:$I$89,3,0)*VLOOKUP('Données projet'!$B$10,Paramètres!$A$1:$I$89,5,0)</f>
        <v>212.28480000000002</v>
      </c>
      <c r="AK112" s="13">
        <f t="shared" si="89"/>
        <v>52.434557099704193</v>
      </c>
      <c r="AL112" s="20">
        <f t="shared" si="58"/>
        <v>461.05288028198476</v>
      </c>
      <c r="AM112" s="59">
        <f t="shared" si="59"/>
        <v>754.38621361531807</v>
      </c>
      <c r="AN112" s="59">
        <f ca="1">AVERAGE(OFFSET($AM$3,0,0,'Données projet'!$E$10+1,1))-AVERAGE(OFFSET($H$3,0,0,'Données projet'!$E$10+1,1))</f>
        <v>221.60664526243391</v>
      </c>
      <c r="AO112" s="59">
        <f t="shared" si="90"/>
        <v>223.87215638991677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46.97378751846248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46.97378751846248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99.527999999999864</v>
      </c>
      <c r="D113" s="11">
        <f t="shared" si="86"/>
        <v>26.849519112903298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975.54576157328768</v>
      </c>
      <c r="H113" s="66">
        <f t="shared" si="56"/>
        <v>513.44084578830632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137.97244371990928</v>
      </c>
      <c r="T113" s="59">
        <f t="shared" si="88"/>
        <v>340.50331317844757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243</v>
      </c>
      <c r="AJ113" s="13">
        <f>AI113*VLOOKUP('Données projet'!$B$10,Paramètres!$A$1:$I$89,3,0)*VLOOKUP('Données projet'!$B$10,Paramètres!$A$1:$I$89,5,0)</f>
        <v>212.28480000000002</v>
      </c>
      <c r="AK113" s="13">
        <f t="shared" si="89"/>
        <v>52.434557099704193</v>
      </c>
      <c r="AL113" s="20">
        <f t="shared" si="58"/>
        <v>461.05288028198476</v>
      </c>
      <c r="AM113" s="59">
        <f t="shared" si="59"/>
        <v>754.38621361531807</v>
      </c>
      <c r="AN113" s="59">
        <f ca="1">AVERAGE(OFFSET($AM$3,0,0,'Données projet'!$E$10+1,1))-AVERAGE(OFFSET($H$3,0,0,'Données projet'!$E$10+1,1))</f>
        <v>221.60664526243391</v>
      </c>
      <c r="AO113" s="59">
        <f t="shared" si="90"/>
        <v>223.87215638991677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46.052660196406748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46.052660196406748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100.43279999999986</v>
      </c>
      <c r="D114" s="11">
        <f t="shared" si="86"/>
        <v>27.06508024992765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984.19416333277388</v>
      </c>
      <c r="H114" s="66">
        <f t="shared" si="56"/>
        <v>515.39214143529034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137.97244371990928</v>
      </c>
      <c r="T114" s="59">
        <f t="shared" si="88"/>
        <v>340.50331317844757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243</v>
      </c>
      <c r="AJ114" s="13">
        <f>AI114*VLOOKUP('Données projet'!$B$10,Paramètres!$A$1:$I$89,3,0)*VLOOKUP('Données projet'!$B$10,Paramètres!$A$1:$I$89,5,0)</f>
        <v>212.28480000000002</v>
      </c>
      <c r="AK114" s="13">
        <f t="shared" si="89"/>
        <v>52.434557099704193</v>
      </c>
      <c r="AL114" s="20">
        <f t="shared" si="58"/>
        <v>461.05288028198476</v>
      </c>
      <c r="AM114" s="59">
        <f t="shared" si="59"/>
        <v>754.38621361531807</v>
      </c>
      <c r="AN114" s="59">
        <f ca="1">AVERAGE(OFFSET($AM$3,0,0,'Données projet'!$E$10+1,1))-AVERAGE(OFFSET($H$3,0,0,'Données projet'!$E$10+1,1))</f>
        <v>221.60664526243391</v>
      </c>
      <c r="AO114" s="59">
        <f t="shared" si="90"/>
        <v>223.87215638991677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45.149595619304336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45.149595619304336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101.33759999999985</v>
      </c>
      <c r="D115" s="11">
        <f t="shared" si="86"/>
        <v>27.280415454305516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992.84082105077835</v>
      </c>
      <c r="H115" s="66">
        <f t="shared" si="56"/>
        <v>517.34304358291524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137.97244371990928</v>
      </c>
      <c r="T115" s="59">
        <f t="shared" si="88"/>
        <v>340.50331317844757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243</v>
      </c>
      <c r="AJ115" s="13">
        <f>AI115*VLOOKUP('Données projet'!$B$10,Paramètres!$A$1:$I$89,3,0)*VLOOKUP('Données projet'!$B$10,Paramètres!$A$1:$I$89,5,0)</f>
        <v>212.28480000000002</v>
      </c>
      <c r="AK115" s="13">
        <f t="shared" si="89"/>
        <v>52.434557099704193</v>
      </c>
      <c r="AL115" s="20">
        <f t="shared" si="58"/>
        <v>461.05288028198476</v>
      </c>
      <c r="AM115" s="59">
        <f t="shared" si="59"/>
        <v>754.38621361531807</v>
      </c>
      <c r="AN115" s="59">
        <f ca="1">AVERAGE(OFFSET($AM$3,0,0,'Données projet'!$E$10+1,1))-AVERAGE(OFFSET($H$3,0,0,'Données projet'!$E$10+1,1))</f>
        <v>221.60664526243391</v>
      </c>
      <c r="AO115" s="59">
        <f t="shared" si="90"/>
        <v>223.87215638991677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44.264239587743901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44.264239587743901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102.24239999999985</v>
      </c>
      <c r="D116" s="11">
        <f t="shared" si="86"/>
        <v>27.495526976991435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1001.4857521030905</v>
      </c>
      <c r="H116" s="66">
        <f t="shared" si="56"/>
        <v>519.29355615159307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137.97244371990928</v>
      </c>
      <c r="T116" s="59">
        <f t="shared" si="88"/>
        <v>340.50331317844757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243</v>
      </c>
      <c r="AJ116" s="13">
        <f>AI116*VLOOKUP('Données projet'!$B$10,Paramètres!$A$1:$I$89,3,0)*VLOOKUP('Données projet'!$B$10,Paramètres!$A$1:$I$89,5,0)</f>
        <v>212.28480000000002</v>
      </c>
      <c r="AK116" s="13">
        <f t="shared" si="89"/>
        <v>52.434557099704193</v>
      </c>
      <c r="AL116" s="20">
        <f t="shared" si="58"/>
        <v>461.05288028198476</v>
      </c>
      <c r="AM116" s="59">
        <f t="shared" si="59"/>
        <v>754.38621361531807</v>
      </c>
      <c r="AN116" s="59">
        <f ca="1">AVERAGE(OFFSET($AM$3,0,0,'Données projet'!$E$10+1,1))-AVERAGE(OFFSET($H$3,0,0,'Données projet'!$E$10+1,1))</f>
        <v>221.60664526243391</v>
      </c>
      <c r="AO116" s="59">
        <f t="shared" si="90"/>
        <v>223.87215638991677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43.396244847948509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43.396244847948509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103.14719999999984</v>
      </c>
      <c r="D117" s="11">
        <f t="shared" si="86"/>
        <v>27.710417026801426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1010.1289735402205</v>
      </c>
      <c r="H117" s="66">
        <f t="shared" si="56"/>
        <v>521.24368298834554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137.97244371990928</v>
      </c>
      <c r="T117" s="59">
        <f t="shared" si="88"/>
        <v>340.50331317844757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243</v>
      </c>
      <c r="AJ117" s="13">
        <f>AI117*VLOOKUP('Données projet'!$B$10,Paramètres!$A$1:$I$89,3,0)*VLOOKUP('Données projet'!$B$10,Paramètres!$A$1:$I$89,5,0)</f>
        <v>212.28480000000002</v>
      </c>
      <c r="AK117" s="13">
        <f t="shared" si="89"/>
        <v>52.434557099704193</v>
      </c>
      <c r="AL117" s="20">
        <f t="shared" si="58"/>
        <v>461.05288028198476</v>
      </c>
      <c r="AM117" s="59">
        <f t="shared" si="59"/>
        <v>754.38621361531807</v>
      </c>
      <c r="AN117" s="59">
        <f ca="1">AVERAGE(OFFSET($AM$3,0,0,'Données projet'!$E$10+1,1))-AVERAGE(OFFSET($H$3,0,0,'Données projet'!$E$10+1,1))</f>
        <v>221.60664526243391</v>
      </c>
      <c r="AO117" s="59">
        <f t="shared" si="90"/>
        <v>223.87215638991677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42.545270955575987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42.545270955575987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104.05199999999984</v>
      </c>
      <c r="D118" s="11">
        <f t="shared" si="86"/>
        <v>27.925087771564368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1018.7705020962852</v>
      </c>
      <c r="H118" s="66">
        <f t="shared" si="56"/>
        <v>523.1934278688077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137.97244371990928</v>
      </c>
      <c r="T118" s="59">
        <f t="shared" si="88"/>
        <v>340.50331317844757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243</v>
      </c>
      <c r="AJ118" s="13">
        <f>AI118*VLOOKUP('Données projet'!$B$10,Paramètres!$A$1:$I$89,3,0)*VLOOKUP('Données projet'!$B$10,Paramètres!$A$1:$I$89,5,0)</f>
        <v>212.28480000000002</v>
      </c>
      <c r="AK118" s="13">
        <f t="shared" si="89"/>
        <v>52.434557099704193</v>
      </c>
      <c r="AL118" s="20">
        <f t="shared" si="58"/>
        <v>461.05288028198476</v>
      </c>
      <c r="AM118" s="59">
        <f t="shared" si="59"/>
        <v>754.38621361531807</v>
      </c>
      <c r="AN118" s="59">
        <f ca="1">AVERAGE(OFFSET($AM$3,0,0,'Données projet'!$E$10+1,1))-AVERAGE(OFFSET($H$3,0,0,'Données projet'!$E$10+1,1))</f>
        <v>221.60664526243391</v>
      </c>
      <c r="AO118" s="59">
        <f t="shared" si="90"/>
        <v>223.87215638991677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41.710984142190071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41.710984142190071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104.95679999999983</v>
      </c>
      <c r="D119" s="11">
        <f t="shared" si="86"/>
        <v>28.139541339232348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1027.4103541975817</v>
      </c>
      <c r="H119" s="66">
        <f t="shared" si="56"/>
        <v>525.14279449916262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137.97244371990928</v>
      </c>
      <c r="T119" s="59">
        <f t="shared" si="88"/>
        <v>340.50331317844757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243</v>
      </c>
      <c r="AJ119" s="13">
        <f>AI119*VLOOKUP('Données projet'!$B$10,Paramètres!$A$1:$I$89,3,0)*VLOOKUP('Données projet'!$B$10,Paramètres!$A$1:$I$89,5,0)</f>
        <v>212.28480000000002</v>
      </c>
      <c r="AK119" s="13">
        <f t="shared" si="89"/>
        <v>52.434557099704193</v>
      </c>
      <c r="AL119" s="20">
        <f t="shared" si="58"/>
        <v>461.05288028198476</v>
      </c>
      <c r="AM119" s="59">
        <f t="shared" si="59"/>
        <v>754.38621361531807</v>
      </c>
      <c r="AN119" s="59">
        <f ca="1">AVERAGE(OFFSET($AM$3,0,0,'Données projet'!$E$10+1,1))-AVERAGE(OFFSET($H$3,0,0,'Données projet'!$E$10+1,1))</f>
        <v>221.60664526243391</v>
      </c>
      <c r="AO119" s="59">
        <f t="shared" si="90"/>
        <v>223.87215638991677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40.893057184349942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40.893057184349942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105.86159999999983</v>
      </c>
      <c r="D120" s="11">
        <f t="shared" si="86"/>
        <v>28.353779818951264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1036.0485459708505</v>
      </c>
      <c r="H120" s="66">
        <f t="shared" si="56"/>
        <v>527.09178651800642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137.97244371990928</v>
      </c>
      <c r="T120" s="59">
        <f t="shared" si="88"/>
        <v>340.50331317844757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243</v>
      </c>
      <c r="AJ120" s="13">
        <f>AI120*VLOOKUP('Données projet'!$B$10,Paramètres!$A$1:$I$89,3,0)*VLOOKUP('Données projet'!$B$10,Paramètres!$A$1:$I$89,5,0)</f>
        <v>212.28480000000002</v>
      </c>
      <c r="AK120" s="13">
        <f t="shared" si="89"/>
        <v>52.434557099704193</v>
      </c>
      <c r="AL120" s="20">
        <f t="shared" si="58"/>
        <v>461.05288028198476</v>
      </c>
      <c r="AM120" s="59">
        <f t="shared" si="59"/>
        <v>754.38621361531807</v>
      </c>
      <c r="AN120" s="59">
        <f ca="1">AVERAGE(OFFSET($AM$3,0,0,'Données projet'!$E$10+1,1))-AVERAGE(OFFSET($H$3,0,0,'Données projet'!$E$10+1,1))</f>
        <v>221.60664526243391</v>
      </c>
      <c r="AO120" s="59">
        <f t="shared" si="90"/>
        <v>223.87215638991677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40.091169275266871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40.091169275266871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106.76639999999982</v>
      </c>
      <c r="D121" s="11">
        <f t="shared" si="86"/>
        <v>28.567805262094151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1044.6850932512518</v>
      </c>
      <c r="H121" s="66">
        <f t="shared" si="56"/>
        <v>529.04040749814703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137.97244371990928</v>
      </c>
      <c r="T121" s="59">
        <f t="shared" si="88"/>
        <v>340.50331317844757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243</v>
      </c>
      <c r="AJ121" s="13">
        <f>AI121*VLOOKUP('Données projet'!$B$10,Paramètres!$A$1:$I$89,3,0)*VLOOKUP('Données projet'!$B$10,Paramètres!$A$1:$I$89,5,0)</f>
        <v>212.28480000000002</v>
      </c>
      <c r="AK121" s="13">
        <f t="shared" si="89"/>
        <v>52.434557099704193</v>
      </c>
      <c r="AL121" s="20">
        <f t="shared" si="58"/>
        <v>461.05288028198476</v>
      </c>
      <c r="AM121" s="59">
        <f t="shared" si="59"/>
        <v>754.38621361531807</v>
      </c>
      <c r="AN121" s="59">
        <f ca="1">AVERAGE(OFFSET($AM$3,0,0,'Données projet'!$E$10+1,1))-AVERAGE(OFFSET($H$3,0,0,'Données projet'!$E$10+1,1))</f>
        <v>221.60664526243391</v>
      </c>
      <c r="AO121" s="59">
        <f t="shared" si="90"/>
        <v>223.87215638991677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39.305005898977591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39.305005898977591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107.67119999999981</v>
      </c>
      <c r="D122" s="11">
        <f t="shared" si="86"/>
        <v>28.781619683258331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1053.3200115900629</v>
      </c>
      <c r="H122" s="66">
        <f t="shared" si="56"/>
        <v>530.98866094834125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137.97244371990928</v>
      </c>
      <c r="T122" s="59">
        <f t="shared" si="88"/>
        <v>340.50331317844757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243</v>
      </c>
      <c r="AJ122" s="13">
        <f>AI122*VLOOKUP('Données projet'!$B$10,Paramètres!$A$1:$I$89,3,0)*VLOOKUP('Données projet'!$B$10,Paramètres!$A$1:$I$89,5,0)</f>
        <v>212.28480000000002</v>
      </c>
      <c r="AK122" s="13">
        <f t="shared" si="89"/>
        <v>52.434557099704193</v>
      </c>
      <c r="AL122" s="20">
        <f t="shared" si="58"/>
        <v>461.05288028198476</v>
      </c>
      <c r="AM122" s="59">
        <f t="shared" si="59"/>
        <v>754.38621361531807</v>
      </c>
      <c r="AN122" s="59">
        <f ca="1">AVERAGE(OFFSET($AM$3,0,0,'Données projet'!$E$10+1,1))-AVERAGE(OFFSET($H$3,0,0,'Données projet'!$E$10+1,1))</f>
        <v>221.60664526243391</v>
      </c>
      <c r="AO122" s="59">
        <f t="shared" si="90"/>
        <v>223.87215638991677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38.534258706985035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38.534258706985035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108.57599999999981</v>
      </c>
      <c r="D123" s="11">
        <f t="shared" si="86"/>
        <v>28.995225061227977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1061.9533162621092</v>
      </c>
      <c r="H123" s="66">
        <f t="shared" si="56"/>
        <v>532.93655031497167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137.97244371990928</v>
      </c>
      <c r="T123" s="59">
        <f t="shared" si="88"/>
        <v>340.50331317844757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243</v>
      </c>
      <c r="AJ123" s="13">
        <f>AI123*VLOOKUP('Données projet'!$B$10,Paramètres!$A$1:$I$89,3,0)*VLOOKUP('Données projet'!$B$10,Paramètres!$A$1:$I$89,5,0)</f>
        <v>212.28480000000002</v>
      </c>
      <c r="AK123" s="13">
        <f t="shared" si="89"/>
        <v>52.434557099704193</v>
      </c>
      <c r="AL123" s="20">
        <f t="shared" si="58"/>
        <v>461.05288028198476</v>
      </c>
      <c r="AM123" s="59">
        <f t="shared" si="59"/>
        <v>754.38621361531807</v>
      </c>
      <c r="AN123" s="59">
        <f ca="1">AVERAGE(OFFSET($AM$3,0,0,'Données projet'!$E$10+1,1))-AVERAGE(OFFSET($H$3,0,0,'Données projet'!$E$10+1,1))</f>
        <v>221.60664526243391</v>
      </c>
      <c r="AO123" s="59">
        <f t="shared" si="90"/>
        <v>223.87215638991677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37.778625397318088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37.778625397318088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109.4807999999998</v>
      </c>
      <c r="D124" s="11">
        <f t="shared" si="86"/>
        <v>29.20862333990387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1070.5850222729407</v>
      </c>
      <c r="H124" s="66">
        <f t="shared" si="56"/>
        <v>534.88407898366552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137.97244371990928</v>
      </c>
      <c r="T124" s="59">
        <f t="shared" si="88"/>
        <v>340.50331317844757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243</v>
      </c>
      <c r="AJ124" s="13">
        <f>AI124*VLOOKUP('Données projet'!$B$10,Paramètres!$A$1:$I$89,3,0)*VLOOKUP('Données projet'!$B$10,Paramètres!$A$1:$I$89,5,0)</f>
        <v>212.28480000000002</v>
      </c>
      <c r="AK124" s="13">
        <f t="shared" si="89"/>
        <v>52.434557099704193</v>
      </c>
      <c r="AL124" s="20">
        <f t="shared" si="58"/>
        <v>461.05288028198476</v>
      </c>
      <c r="AM124" s="59">
        <f t="shared" si="59"/>
        <v>754.38621361531807</v>
      </c>
      <c r="AN124" s="59">
        <f ca="1">AVERAGE(OFFSET($AM$3,0,0,'Données projet'!$E$10+1,1))-AVERAGE(OFFSET($H$3,0,0,'Données projet'!$E$10+1,1))</f>
        <v>221.60664526243391</v>
      </c>
      <c r="AO124" s="59">
        <f t="shared" si="90"/>
        <v>223.87215638991677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37.037809595962898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37.037809595962898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110.3855999999998</v>
      </c>
      <c r="D125" s="11">
        <f t="shared" si="86"/>
        <v>29.421816429201353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1079.2151443657633</v>
      </c>
      <c r="H125" s="66">
        <f t="shared" si="56"/>
        <v>536.83125028085863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137.97244371990928</v>
      </c>
      <c r="T125" s="59">
        <f t="shared" si="88"/>
        <v>340.50331317844757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243</v>
      </c>
      <c r="AJ125" s="13">
        <f>AI125*VLOOKUP('Données projet'!$B$10,Paramètres!$A$1:$I$89,3,0)*VLOOKUP('Données projet'!$B$10,Paramètres!$A$1:$I$89,5,0)</f>
        <v>212.28480000000002</v>
      </c>
      <c r="AK125" s="13">
        <f t="shared" si="89"/>
        <v>52.434557099704193</v>
      </c>
      <c r="AL125" s="20">
        <f t="shared" si="58"/>
        <v>461.05288028198476</v>
      </c>
      <c r="AM125" s="59">
        <f t="shared" si="59"/>
        <v>754.38621361531807</v>
      </c>
      <c r="AN125" s="59">
        <f ca="1">AVERAGE(OFFSET($AM$3,0,0,'Données projet'!$E$10+1,1))-AVERAGE(OFFSET($H$3,0,0,'Données projet'!$E$10+1,1))</f>
        <v>221.60664526243391</v>
      </c>
      <c r="AO125" s="59">
        <f t="shared" si="90"/>
        <v>223.87215638991677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36.311520740619258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36.311520740619258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111.29039999999979</v>
      </c>
      <c r="D126" s="11">
        <f t="shared" si="86"/>
        <v>29.634806205918192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1087.8436970281389</v>
      </c>
      <c r="H126" s="66">
        <f t="shared" si="56"/>
        <v>538.77806747530713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137.97244371990928</v>
      </c>
      <c r="T126" s="59">
        <f t="shared" si="88"/>
        <v>340.50331317844757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243</v>
      </c>
      <c r="AJ126" s="13">
        <f>AI126*VLOOKUP('Données projet'!$B$10,Paramètres!$A$1:$I$89,3,0)*VLOOKUP('Données projet'!$B$10,Paramètres!$A$1:$I$89,5,0)</f>
        <v>212.28480000000002</v>
      </c>
      <c r="AK126" s="13">
        <f t="shared" si="89"/>
        <v>52.434557099704193</v>
      </c>
      <c r="AL126" s="20">
        <f t="shared" si="58"/>
        <v>461.05288028198476</v>
      </c>
      <c r="AM126" s="59">
        <f t="shared" si="59"/>
        <v>754.38621361531807</v>
      </c>
      <c r="AN126" s="59">
        <f ca="1">AVERAGE(OFFSET($AM$3,0,0,'Données projet'!$E$10+1,1))-AVERAGE(OFFSET($H$3,0,0,'Données projet'!$E$10+1,1))</f>
        <v>221.60664526243391</v>
      </c>
      <c r="AO126" s="59">
        <f t="shared" si="90"/>
        <v>223.87215638991677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35.599473966736447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35.599473966736447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112.19519999999979</v>
      </c>
      <c r="D127" s="11">
        <f t="shared" si="86"/>
        <v>29.84759451457321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1096.4706944984582</v>
      </c>
      <c r="H127" s="66">
        <f t="shared" si="56"/>
        <v>540.72453377954798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137.97244371990928</v>
      </c>
      <c r="T127" s="59">
        <f t="shared" si="88"/>
        <v>340.50331317844757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243</v>
      </c>
      <c r="AJ127" s="13">
        <f>AI127*VLOOKUP('Données projet'!$B$10,Paramètres!$A$1:$I$89,3,0)*VLOOKUP('Données projet'!$B$10,Paramètres!$A$1:$I$89,5,0)</f>
        <v>212.28480000000002</v>
      </c>
      <c r="AK127" s="13">
        <f t="shared" si="89"/>
        <v>52.434557099704193</v>
      </c>
      <c r="AL127" s="20">
        <f t="shared" si="58"/>
        <v>461.05288028198476</v>
      </c>
      <c r="AM127" s="59">
        <f t="shared" si="59"/>
        <v>754.38621361531807</v>
      </c>
      <c r="AN127" s="59">
        <f ca="1">AVERAGE(OFFSET($AM$3,0,0,'Données projet'!$E$10+1,1))-AVERAGE(OFFSET($H$3,0,0,'Données projet'!$E$10+1,1))</f>
        <v>221.60664526243391</v>
      </c>
      <c r="AO127" s="59">
        <f t="shared" si="90"/>
        <v>223.87215638991677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34.90138999578383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34.90138999578383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113.09999999999978</v>
      </c>
      <c r="D128" s="11">
        <f t="shared" si="86"/>
        <v>30.060183168217225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1105.0961507722016</v>
      </c>
      <c r="H128" s="66">
        <f t="shared" si="56"/>
        <v>542.67065235131122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137.97244371990928</v>
      </c>
      <c r="T128" s="59">
        <f t="shared" si="88"/>
        <v>340.50331317844757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243</v>
      </c>
      <c r="AJ128" s="13">
        <f>AI128*VLOOKUP('Données projet'!$B$10,Paramètres!$A$1:$I$89,3,0)*VLOOKUP('Données projet'!$B$10,Paramètres!$A$1:$I$89,5,0)</f>
        <v>212.28480000000002</v>
      </c>
      <c r="AK128" s="13">
        <f t="shared" si="89"/>
        <v>52.434557099704193</v>
      </c>
      <c r="AL128" s="20">
        <f t="shared" si="58"/>
        <v>461.05288028198476</v>
      </c>
      <c r="AM128" s="59">
        <f t="shared" si="59"/>
        <v>754.38621361531807</v>
      </c>
      <c r="AN128" s="59">
        <f ca="1">AVERAGE(OFFSET($AM$3,0,0,'Données projet'!$E$10+1,1))-AVERAGE(OFFSET($H$3,0,0,'Données projet'!$E$10+1,1))</f>
        <v>221.60664526243391</v>
      </c>
      <c r="AO128" s="59">
        <f t="shared" si="90"/>
        <v>223.87215638991677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34.216995025712414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34.216995025712414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114.00479999999978</v>
      </c>
      <c r="D129" s="11">
        <f t="shared" si="86"/>
        <v>30.27257394921725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1113.7200796079912</v>
      </c>
      <c r="H129" s="66">
        <f t="shared" si="56"/>
        <v>544.61642629488631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137.97244371990928</v>
      </c>
      <c r="T129" s="59">
        <f t="shared" si="88"/>
        <v>340.50331317844757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243</v>
      </c>
      <c r="AJ129" s="13">
        <f>AI129*VLOOKUP('Données projet'!$B$10,Paramètres!$A$1:$I$89,3,0)*VLOOKUP('Données projet'!$B$10,Paramètres!$A$1:$I$89,5,0)</f>
        <v>212.28480000000002</v>
      </c>
      <c r="AK129" s="13">
        <f t="shared" si="89"/>
        <v>52.434557099704193</v>
      </c>
      <c r="AL129" s="20">
        <f t="shared" si="58"/>
        <v>461.05288028198476</v>
      </c>
      <c r="AM129" s="59">
        <f t="shared" si="59"/>
        <v>754.38621361531807</v>
      </c>
      <c r="AN129" s="59">
        <f ca="1">AVERAGE(OFFSET($AM$3,0,0,'Données projet'!$E$10+1,1))-AVERAGE(OFFSET($H$3,0,0,'Données projet'!$E$10+1,1))</f>
        <v>221.60664526243391</v>
      </c>
      <c r="AO129" s="59">
        <f t="shared" si="90"/>
        <v>223.87215638991677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33.546020623564388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33.546020623564388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114.90959999999977</v>
      </c>
      <c r="D130" s="11">
        <f t="shared" si="86"/>
        <v>30.484768610015109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1122.3424945334484</v>
      </c>
      <c r="H130" s="66">
        <f t="shared" si="56"/>
        <v>546.56185866244255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137.97244371990928</v>
      </c>
      <c r="T130" s="59">
        <f t="shared" si="88"/>
        <v>340.50331317844757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243</v>
      </c>
      <c r="AJ130" s="13">
        <f>AI130*VLOOKUP('Données projet'!$B$10,Paramètres!$A$1:$I$89,3,0)*VLOOKUP('Données projet'!$B$10,Paramètres!$A$1:$I$89,5,0)</f>
        <v>212.28480000000002</v>
      </c>
      <c r="AK130" s="13">
        <f t="shared" si="89"/>
        <v>52.434557099704193</v>
      </c>
      <c r="AL130" s="20">
        <f t="shared" si="58"/>
        <v>461.05288028198476</v>
      </c>
      <c r="AM130" s="59">
        <f t="shared" si="59"/>
        <v>754.38621361531807</v>
      </c>
      <c r="AN130" s="59">
        <f ca="1">AVERAGE(OFFSET($AM$3,0,0,'Données projet'!$E$10+1,1))-AVERAGE(OFFSET($H$3,0,0,'Données projet'!$E$10+1,1))</f>
        <v>221.60664526243391</v>
      </c>
      <c r="AO130" s="59">
        <f t="shared" si="90"/>
        <v>223.87215638991677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32.888203620188513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32.888203620188513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115.81439999999976</v>
      </c>
      <c r="D131" s="11">
        <f t="shared" si="86"/>
        <v>30.696768873861345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1130.9634088508576</v>
      </c>
      <c r="H131" s="66">
        <f t="shared" si="56"/>
        <v>548.50695245530801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137.97244371990928</v>
      </c>
      <c r="T131" s="59">
        <f t="shared" si="88"/>
        <v>340.50331317844757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243</v>
      </c>
      <c r="AJ131" s="13">
        <f>AI131*VLOOKUP('Données projet'!$B$10,Paramètres!$A$1:$I$89,3,0)*VLOOKUP('Données projet'!$B$10,Paramètres!$A$1:$I$89,5,0)</f>
        <v>212.28480000000002</v>
      </c>
      <c r="AK131" s="13">
        <f t="shared" si="89"/>
        <v>52.434557099704193</v>
      </c>
      <c r="AL131" s="20">
        <f t="shared" si="58"/>
        <v>461.05288028198476</v>
      </c>
      <c r="AM131" s="59">
        <f t="shared" si="59"/>
        <v>754.38621361531807</v>
      </c>
      <c r="AN131" s="59">
        <f ca="1">AVERAGE(OFFSET($AM$3,0,0,'Données projet'!$E$10+1,1))-AVERAGE(OFFSET($H$3,0,0,'Données projet'!$E$10+1,1))</f>
        <v>221.60664526243391</v>
      </c>
      <c r="AO131" s="59">
        <f t="shared" si="90"/>
        <v>223.87215638991677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32.243286007020082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32.243286007020082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116.71919999999976</v>
      </c>
      <c r="D132" s="11">
        <f t="shared" si="86"/>
        <v>30.908576435525834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1139.5828356426539</v>
      </c>
      <c r="H132" s="66">
        <f t="shared" ref="H132:H195" si="110">(B132+E132+F132)*44/12+(C132+D132)*0.475*44/12</f>
        <v>550.45171062520706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137.97244371990928</v>
      </c>
      <c r="T132" s="59">
        <f t="shared" si="88"/>
        <v>340.50331317844757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243</v>
      </c>
      <c r="AJ132" s="13">
        <f>AI132*VLOOKUP('Données projet'!$B$10,Paramètres!$A$1:$I$89,3,0)*VLOOKUP('Données projet'!$B$10,Paramètres!$A$1:$I$89,5,0)</f>
        <v>212.28480000000002</v>
      </c>
      <c r="AK132" s="13">
        <f t="shared" si="89"/>
        <v>52.434557099704193</v>
      </c>
      <c r="AL132" s="20">
        <f t="shared" ref="AL132:AL153" si="112">(AJ132+AK132)*0.475*44/12</f>
        <v>461.05288028198476</v>
      </c>
      <c r="AM132" s="59">
        <f t="shared" ref="AM132:AM195" si="113">AL132+(AD132+AE132)*44/12</f>
        <v>754.38621361531807</v>
      </c>
      <c r="AN132" s="59">
        <f ca="1">AVERAGE(OFFSET($AM$3,0,0,'Données projet'!$E$10+1,1))-AVERAGE(OFFSET($H$3,0,0,'Données projet'!$E$10+1,1))</f>
        <v>221.60664526243391</v>
      </c>
      <c r="AO132" s="59">
        <f t="shared" si="90"/>
        <v>223.87215638991677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31.61101483488498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31.61101483488498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117.62399999999975</v>
      </c>
      <c r="D133" s="11">
        <f t="shared" ref="D133:D196" si="140">IFERROR(EXP(-1.0587+0.8836*LN(C133)+0.284),0)</f>
        <v>31.120192961985357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1148.2007877767273</v>
      </c>
      <c r="H133" s="66">
        <f t="shared" si="110"/>
        <v>552.39613607545732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137.97244371990928</v>
      </c>
      <c r="T133" s="59">
        <f t="shared" ref="T133:T196" si="142">$T$3</f>
        <v>340.50331317844757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243</v>
      </c>
      <c r="AJ133" s="13">
        <f>AI133*VLOOKUP('Données projet'!$B$10,Paramètres!$A$1:$I$89,3,0)*VLOOKUP('Données projet'!$B$10,Paramètres!$A$1:$I$89,5,0)</f>
        <v>212.28480000000002</v>
      </c>
      <c r="AK133" s="13">
        <f t="shared" ref="AK133:AK153" si="143">EXP(-1.0587+0.8836*LN(AJ133)+0.284)</f>
        <v>52.434557099704193</v>
      </c>
      <c r="AL133" s="20">
        <f t="shared" si="112"/>
        <v>461.05288028198476</v>
      </c>
      <c r="AM133" s="59">
        <f t="shared" si="113"/>
        <v>754.38621361531807</v>
      </c>
      <c r="AN133" s="59">
        <f ca="1">AVERAGE(OFFSET($AM$3,0,0,'Données projet'!$E$10+1,1))-AVERAGE(OFFSET($H$3,0,0,'Données projet'!$E$10+1,1))</f>
        <v>221.60664526243391</v>
      </c>
      <c r="AO133" s="59">
        <f t="shared" ref="AO133:AO196" si="144">$AO$3</f>
        <v>223.87215638991677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30.991142114788111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30.991142114788111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118.52879999999975</v>
      </c>
      <c r="D134" s="11">
        <f t="shared" si="140"/>
        <v>31.331620093089665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1156.8172779115673</v>
      </c>
      <c r="H134" s="66">
        <f t="shared" si="110"/>
        <v>554.34023166213069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137.97244371990928</v>
      </c>
      <c r="T134" s="59">
        <f t="shared" si="142"/>
        <v>340.50331317844757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243</v>
      </c>
      <c r="AJ134" s="13">
        <f>AI134*VLOOKUP('Données projet'!$B$10,Paramètres!$A$1:$I$89,3,0)*VLOOKUP('Données projet'!$B$10,Paramètres!$A$1:$I$89,5,0)</f>
        <v>212.28480000000002</v>
      </c>
      <c r="AK134" s="13">
        <f t="shared" si="143"/>
        <v>52.434557099704193</v>
      </c>
      <c r="AL134" s="20">
        <f t="shared" si="112"/>
        <v>461.05288028198476</v>
      </c>
      <c r="AM134" s="59">
        <f t="shared" si="113"/>
        <v>754.38621361531807</v>
      </c>
      <c r="AN134" s="59">
        <f ca="1">AVERAGE(OFFSET($AM$3,0,0,'Données projet'!$E$10+1,1))-AVERAGE(OFFSET($H$3,0,0,'Données projet'!$E$10+1,1))</f>
        <v>221.60664526243391</v>
      </c>
      <c r="AO134" s="59">
        <f t="shared" si="144"/>
        <v>223.87215638991677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30.383424720647316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30.383424720647316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119.43359999999974</v>
      </c>
      <c r="D135" s="11">
        <f t="shared" si="140"/>
        <v>31.542859442206623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1165.4323185012422</v>
      </c>
      <c r="H135" s="66">
        <f t="shared" si="110"/>
        <v>556.28400019517608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137.97244371990928</v>
      </c>
      <c r="T135" s="59">
        <f t="shared" si="142"/>
        <v>340.50331317844757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243</v>
      </c>
      <c r="AJ135" s="13">
        <f>AI135*VLOOKUP('Données projet'!$B$10,Paramètres!$A$1:$I$89,3,0)*VLOOKUP('Données projet'!$B$10,Paramètres!$A$1:$I$89,5,0)</f>
        <v>212.28480000000002</v>
      </c>
      <c r="AK135" s="13">
        <f t="shared" si="143"/>
        <v>52.434557099704193</v>
      </c>
      <c r="AL135" s="20">
        <f t="shared" si="112"/>
        <v>461.05288028198476</v>
      </c>
      <c r="AM135" s="59">
        <f t="shared" si="113"/>
        <v>754.38621361531807</v>
      </c>
      <c r="AN135" s="59">
        <f ca="1">AVERAGE(OFFSET($AM$3,0,0,'Données projet'!$E$10+1,1))-AVERAGE(OFFSET($H$3,0,0,'Données projet'!$E$10+1,1))</f>
        <v>221.60664526243391</v>
      </c>
      <c r="AO135" s="59">
        <f t="shared" si="144"/>
        <v>223.87215638991677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29.787624293934613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29.787624293934613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120.33839999999974</v>
      </c>
      <c r="D136" s="11">
        <f t="shared" si="140"/>
        <v>31.753912596847002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1174.0459218002206</v>
      </c>
      <c r="H136" s="66">
        <f t="shared" si="110"/>
        <v>558.22744443950796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137.97244371990928</v>
      </c>
      <c r="T136" s="59">
        <f t="shared" si="142"/>
        <v>340.50331317844757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243</v>
      </c>
      <c r="AJ136" s="13">
        <f>AI136*VLOOKUP('Données projet'!$B$10,Paramètres!$A$1:$I$89,3,0)*VLOOKUP('Données projet'!$B$10,Paramètres!$A$1:$I$89,5,0)</f>
        <v>212.28480000000002</v>
      </c>
      <c r="AK136" s="13">
        <f t="shared" si="143"/>
        <v>52.434557099704193</v>
      </c>
      <c r="AL136" s="20">
        <f t="shared" si="112"/>
        <v>461.05288028198476</v>
      </c>
      <c r="AM136" s="59">
        <f t="shared" si="113"/>
        <v>754.38621361531807</v>
      </c>
      <c r="AN136" s="59">
        <f ca="1">AVERAGE(OFFSET($AM$3,0,0,'Données projet'!$E$10+1,1))-AVERAGE(OFFSET($H$3,0,0,'Données projet'!$E$10+1,1))</f>
        <v>221.60664526243391</v>
      </c>
      <c r="AO136" s="59">
        <f t="shared" si="144"/>
        <v>223.87215638991677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29.20350715018737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29.20350715018737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121.24319999999973</v>
      </c>
      <c r="D137" s="11">
        <f t="shared" si="140"/>
        <v>31.964781119270278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1182.6580998680492</v>
      </c>
      <c r="H137" s="66">
        <f t="shared" si="110"/>
        <v>560.17056711606187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137.97244371990928</v>
      </c>
      <c r="T137" s="59">
        <f t="shared" si="142"/>
        <v>340.50331317844757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243</v>
      </c>
      <c r="AJ137" s="13">
        <f>AI137*VLOOKUP('Données projet'!$B$10,Paramètres!$A$1:$I$89,3,0)*VLOOKUP('Données projet'!$B$10,Paramètres!$A$1:$I$89,5,0)</f>
        <v>212.28480000000002</v>
      </c>
      <c r="AK137" s="13">
        <f t="shared" si="143"/>
        <v>52.434557099704193</v>
      </c>
      <c r="AL137" s="20">
        <f t="shared" si="112"/>
        <v>461.05288028198476</v>
      </c>
      <c r="AM137" s="59">
        <f t="shared" si="113"/>
        <v>754.38621361531807</v>
      </c>
      <c r="AN137" s="59">
        <f ca="1">AVERAGE(OFFSET($AM$3,0,0,'Données projet'!$E$10+1,1))-AVERAGE(OFFSET($H$3,0,0,'Données projet'!$E$10+1,1))</f>
        <v>221.60664526243391</v>
      </c>
      <c r="AO137" s="59">
        <f t="shared" si="144"/>
        <v>223.87215638991677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28.630844187352732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28.630844187352732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122.14799999999973</v>
      </c>
      <c r="D138" s="11">
        <f t="shared" si="140"/>
        <v>32.17546654707153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1191.2688645738835</v>
      </c>
      <c r="H138" s="66">
        <f t="shared" si="110"/>
        <v>562.11337090281575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137.97244371990928</v>
      </c>
      <c r="T138" s="59">
        <f t="shared" si="142"/>
        <v>340.50331317844757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243</v>
      </c>
      <c r="AJ138" s="13">
        <f>AI138*VLOOKUP('Données projet'!$B$10,Paramètres!$A$1:$I$89,3,0)*VLOOKUP('Données projet'!$B$10,Paramètres!$A$1:$I$89,5,0)</f>
        <v>212.28480000000002</v>
      </c>
      <c r="AK138" s="13">
        <f t="shared" si="143"/>
        <v>52.434557099704193</v>
      </c>
      <c r="AL138" s="20">
        <f t="shared" si="112"/>
        <v>461.05288028198476</v>
      </c>
      <c r="AM138" s="59">
        <f t="shared" si="113"/>
        <v>754.38621361531807</v>
      </c>
      <c r="AN138" s="59">
        <f ca="1">AVERAGE(OFFSET($AM$3,0,0,'Données projet'!$E$10+1,1))-AVERAGE(OFFSET($H$3,0,0,'Données projet'!$E$10+1,1))</f>
        <v>221.60664526243391</v>
      </c>
      <c r="AO138" s="59">
        <f t="shared" si="144"/>
        <v>223.87215638991677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28.069410795929361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28.069410795929361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123.05279999999972</v>
      </c>
      <c r="D139" s="11">
        <f t="shared" si="140"/>
        <v>32.385970393750767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1199.8782276008808</v>
      </c>
      <c r="H139" s="66">
        <f t="shared" si="110"/>
        <v>564.05585843578206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137.97244371990928</v>
      </c>
      <c r="T139" s="59">
        <f t="shared" si="142"/>
        <v>340.50331317844757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243</v>
      </c>
      <c r="AJ139" s="13">
        <f>AI139*VLOOKUP('Données projet'!$B$10,Paramètres!$A$1:$I$89,3,0)*VLOOKUP('Données projet'!$B$10,Paramètres!$A$1:$I$89,5,0)</f>
        <v>212.28480000000002</v>
      </c>
      <c r="AK139" s="13">
        <f t="shared" si="143"/>
        <v>52.434557099704193</v>
      </c>
      <c r="AL139" s="20">
        <f t="shared" si="112"/>
        <v>461.05288028198476</v>
      </c>
      <c r="AM139" s="59">
        <f t="shared" si="113"/>
        <v>754.38621361531807</v>
      </c>
      <c r="AN139" s="59">
        <f ca="1">AVERAGE(OFFSET($AM$3,0,0,'Données projet'!$E$10+1,1))-AVERAGE(OFFSET($H$3,0,0,'Données projet'!$E$10+1,1))</f>
        <v>221.60664526243391</v>
      </c>
      <c r="AO139" s="59">
        <f t="shared" si="144"/>
        <v>223.87215638991677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27.518986770871248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27.518986770871248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123.95759999999972</v>
      </c>
      <c r="D140" s="11">
        <f t="shared" si="140"/>
        <v>32.596294149264523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1208.486200450461</v>
      </c>
      <c r="H140" s="66">
        <f t="shared" si="110"/>
        <v>565.99803230996849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137.97244371990928</v>
      </c>
      <c r="T140" s="59">
        <f t="shared" si="142"/>
        <v>340.50331317844757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243</v>
      </c>
      <c r="AJ140" s="13">
        <f>AI140*VLOOKUP('Données projet'!$B$10,Paramètres!$A$1:$I$89,3,0)*VLOOKUP('Données projet'!$B$10,Paramètres!$A$1:$I$89,5,0)</f>
        <v>212.28480000000002</v>
      </c>
      <c r="AK140" s="13">
        <f t="shared" si="143"/>
        <v>52.434557099704193</v>
      </c>
      <c r="AL140" s="20">
        <f t="shared" si="112"/>
        <v>461.05288028198476</v>
      </c>
      <c r="AM140" s="59">
        <f t="shared" si="113"/>
        <v>754.38621361531807</v>
      </c>
      <c r="AN140" s="59">
        <f ca="1">AVERAGE(OFFSET($AM$3,0,0,'Données projet'!$E$10+1,1))-AVERAGE(OFFSET($H$3,0,0,'Données projet'!$E$10+1,1))</f>
        <v>221.60664526243391</v>
      </c>
      <c r="AO140" s="59">
        <f t="shared" si="144"/>
        <v>223.87215638991677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26.979356225219018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26.979356225219018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124.86239999999971</v>
      </c>
      <c r="D141" s="11">
        <f t="shared" si="140"/>
        <v>32.806439280561541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1217.0927944464379</v>
      </c>
      <c r="H141" s="66">
        <f t="shared" si="110"/>
        <v>567.93989508031086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137.97244371990928</v>
      </c>
      <c r="T141" s="59">
        <f t="shared" si="142"/>
        <v>340.50331317844757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243</v>
      </c>
      <c r="AJ141" s="13">
        <f>AI141*VLOOKUP('Données projet'!$B$10,Paramètres!$A$1:$I$89,3,0)*VLOOKUP('Données projet'!$B$10,Paramètres!$A$1:$I$89,5,0)</f>
        <v>212.28480000000002</v>
      </c>
      <c r="AK141" s="13">
        <f t="shared" si="143"/>
        <v>52.434557099704193</v>
      </c>
      <c r="AL141" s="20">
        <f t="shared" si="112"/>
        <v>461.05288028198476</v>
      </c>
      <c r="AM141" s="59">
        <f t="shared" si="113"/>
        <v>754.38621361531807</v>
      </c>
      <c r="AN141" s="59">
        <f ca="1">AVERAGE(OFFSET($AM$3,0,0,'Données projet'!$E$10+1,1))-AVERAGE(OFFSET($H$3,0,0,'Données projet'!$E$10+1,1))</f>
        <v>221.60664526243391</v>
      </c>
      <c r="AO141" s="59">
        <f t="shared" si="144"/>
        <v>223.87215638991677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26.450307505424895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26.450307505424895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125.7671999999997</v>
      </c>
      <c r="D142" s="11">
        <f t="shared" si="140"/>
        <v>33.01640723210194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1225.6980207390304</v>
      </c>
      <c r="H142" s="66">
        <f t="shared" si="110"/>
        <v>569.88144926257701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137.97244371990928</v>
      </c>
      <c r="T142" s="59">
        <f t="shared" si="142"/>
        <v>340.50331317844757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243</v>
      </c>
      <c r="AJ142" s="13">
        <f>AI142*VLOOKUP('Données projet'!$B$10,Paramètres!$A$1:$I$89,3,0)*VLOOKUP('Données projet'!$B$10,Paramètres!$A$1:$I$89,5,0)</f>
        <v>212.28480000000002</v>
      </c>
      <c r="AK142" s="13">
        <f t="shared" si="143"/>
        <v>52.434557099704193</v>
      </c>
      <c r="AL142" s="20">
        <f t="shared" si="112"/>
        <v>461.05288028198476</v>
      </c>
      <c r="AM142" s="59">
        <f t="shared" si="113"/>
        <v>754.38621361531807</v>
      </c>
      <c r="AN142" s="59">
        <f ca="1">AVERAGE(OFFSET($AM$3,0,0,'Données projet'!$E$10+1,1))-AVERAGE(OFFSET($H$3,0,0,'Données projet'!$E$10+1,1))</f>
        <v>221.60664526243391</v>
      </c>
      <c r="AO142" s="59">
        <f t="shared" si="144"/>
        <v>223.87215638991677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25.93163310833808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25.93163310833808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126.6719999999997</v>
      </c>
      <c r="D143" s="11">
        <f t="shared" si="140"/>
        <v>33.226199426361262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1234.3018903087514</v>
      </c>
      <c r="H143" s="66">
        <f t="shared" si="110"/>
        <v>571.82269733424528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137.97244371990928</v>
      </c>
      <c r="T143" s="59">
        <f t="shared" si="142"/>
        <v>340.50331317844757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243</v>
      </c>
      <c r="AJ143" s="13">
        <f>AI143*VLOOKUP('Données projet'!$B$10,Paramètres!$A$1:$I$89,3,0)*VLOOKUP('Données projet'!$B$10,Paramètres!$A$1:$I$89,5,0)</f>
        <v>212.28480000000002</v>
      </c>
      <c r="AK143" s="13">
        <f t="shared" si="143"/>
        <v>52.434557099704193</v>
      </c>
      <c r="AL143" s="20">
        <f t="shared" si="112"/>
        <v>461.05288028198476</v>
      </c>
      <c r="AM143" s="59">
        <f t="shared" si="113"/>
        <v>754.38621361531807</v>
      </c>
      <c r="AN143" s="59">
        <f ca="1">AVERAGE(OFFSET($AM$3,0,0,'Données projet'!$E$10+1,1))-AVERAGE(OFFSET($H$3,0,0,'Données projet'!$E$10+1,1))</f>
        <v>221.60664526243391</v>
      </c>
      <c r="AO143" s="59">
        <f t="shared" si="144"/>
        <v>223.87215638991677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25.423129599817994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25.423129599817994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127.57679999999969</v>
      </c>
      <c r="D144" s="11">
        <f t="shared" si="140"/>
        <v>33.435817264319766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1242.9044139701853</v>
      </c>
      <c r="H144" s="66">
        <f t="shared" si="110"/>
        <v>573.76364173535637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137.97244371990928</v>
      </c>
      <c r="T144" s="59">
        <f t="shared" si="142"/>
        <v>340.50331317844757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243</v>
      </c>
      <c r="AJ144" s="13">
        <f>AI144*VLOOKUP('Données projet'!$B$10,Paramètres!$A$1:$I$89,3,0)*VLOOKUP('Données projet'!$B$10,Paramètres!$A$1:$I$89,5,0)</f>
        <v>212.28480000000002</v>
      </c>
      <c r="AK144" s="13">
        <f t="shared" si="143"/>
        <v>52.434557099704193</v>
      </c>
      <c r="AL144" s="20">
        <f t="shared" si="112"/>
        <v>461.05288028198476</v>
      </c>
      <c r="AM144" s="59">
        <f t="shared" si="113"/>
        <v>754.38621361531807</v>
      </c>
      <c r="AN144" s="59">
        <f ca="1">AVERAGE(OFFSET($AM$3,0,0,'Données projet'!$E$10+1,1))-AVERAGE(OFFSET($H$3,0,0,'Données projet'!$E$10+1,1))</f>
        <v>221.60664526243391</v>
      </c>
      <c r="AO144" s="59">
        <f t="shared" si="144"/>
        <v>223.87215638991677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24.924597534943473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24.924597534943473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128.4815999999997</v>
      </c>
      <c r="D145" s="11">
        <f t="shared" si="140"/>
        <v>33.64526212593713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1251.5056023756529</v>
      </c>
      <c r="H145" s="66">
        <f t="shared" si="110"/>
        <v>575.70428486933997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137.97244371990928</v>
      </c>
      <c r="T145" s="59">
        <f t="shared" si="142"/>
        <v>340.50331317844757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243</v>
      </c>
      <c r="AJ145" s="13">
        <f>AI145*VLOOKUP('Données projet'!$B$10,Paramètres!$A$1:$I$89,3,0)*VLOOKUP('Données projet'!$B$10,Paramètres!$A$1:$I$89,5,0)</f>
        <v>212.28480000000002</v>
      </c>
      <c r="AK145" s="13">
        <f t="shared" si="143"/>
        <v>52.434557099704193</v>
      </c>
      <c r="AL145" s="20">
        <f t="shared" si="112"/>
        <v>461.05288028198476</v>
      </c>
      <c r="AM145" s="59">
        <f t="shared" si="113"/>
        <v>754.38621361531807</v>
      </c>
      <c r="AN145" s="59">
        <f ca="1">AVERAGE(OFFSET($AM$3,0,0,'Données projet'!$E$10+1,1))-AVERAGE(OFFSET($H$3,0,0,'Données projet'!$E$10+1,1))</f>
        <v>221.60664526243391</v>
      </c>
      <c r="AO145" s="59">
        <f t="shared" si="144"/>
        <v>223.87215638991677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24.435841379786606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24.435841379786606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129.3863999999997</v>
      </c>
      <c r="D146" s="11">
        <f t="shared" si="140"/>
        <v>33.85453537061386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1260.1054660187713</v>
      </c>
      <c r="H146" s="66">
        <f t="shared" si="110"/>
        <v>577.6446291038186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137.97244371990928</v>
      </c>
      <c r="T146" s="59">
        <f t="shared" si="142"/>
        <v>340.50331317844757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243</v>
      </c>
      <c r="AJ146" s="13">
        <f>AI146*VLOOKUP('Données projet'!$B$10,Paramètres!$A$1:$I$89,3,0)*VLOOKUP('Données projet'!$B$10,Paramètres!$A$1:$I$89,5,0)</f>
        <v>212.28480000000002</v>
      </c>
      <c r="AK146" s="13">
        <f t="shared" si="143"/>
        <v>52.434557099704193</v>
      </c>
      <c r="AL146" s="20">
        <f t="shared" si="112"/>
        <v>461.05288028198476</v>
      </c>
      <c r="AM146" s="59">
        <f t="shared" si="113"/>
        <v>754.38621361531807</v>
      </c>
      <c r="AN146" s="59">
        <f ca="1">AVERAGE(OFFSET($AM$3,0,0,'Données projet'!$E$10+1,1))-AVERAGE(OFFSET($H$3,0,0,'Données projet'!$E$10+1,1))</f>
        <v>221.60664526243391</v>
      </c>
      <c r="AO146" s="59">
        <f t="shared" si="144"/>
        <v>223.87215638991677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23.956669434720546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23.956669434720546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130.29119999999969</v>
      </c>
      <c r="D147" s="11">
        <f t="shared" si="140"/>
        <v>34.063638337638892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1268.7040152379116</v>
      </c>
      <c r="H147" s="66">
        <f t="shared" si="110"/>
        <v>579.58467677138708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137.97244371990928</v>
      </c>
      <c r="T147" s="59">
        <f t="shared" si="142"/>
        <v>340.50331317844757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243</v>
      </c>
      <c r="AJ147" s="13">
        <f>AI147*VLOOKUP('Données projet'!$B$10,Paramètres!$A$1:$I$89,3,0)*VLOOKUP('Données projet'!$B$10,Paramètres!$A$1:$I$89,5,0)</f>
        <v>212.28480000000002</v>
      </c>
      <c r="AK147" s="13">
        <f t="shared" si="143"/>
        <v>52.434557099704193</v>
      </c>
      <c r="AL147" s="20">
        <f t="shared" si="112"/>
        <v>461.05288028198476</v>
      </c>
      <c r="AM147" s="59">
        <f t="shared" si="113"/>
        <v>754.38621361531807</v>
      </c>
      <c r="AN147" s="59">
        <f ca="1">AVERAGE(OFFSET($AM$3,0,0,'Données projet'!$E$10+1,1))-AVERAGE(OFFSET($H$3,0,0,'Données projet'!$E$10+1,1))</f>
        <v>221.60664526243391</v>
      </c>
      <c r="AO147" s="59">
        <f t="shared" si="144"/>
        <v>223.87215638991677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23.486893759231204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23.486893759231204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131.19599999999969</v>
      </c>
      <c r="D148" s="11">
        <f t="shared" si="140"/>
        <v>34.272572346624933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1277.3012602195586</v>
      </c>
      <c r="H148" s="66">
        <f t="shared" si="110"/>
        <v>581.52443017037126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137.97244371990928</v>
      </c>
      <c r="T148" s="59">
        <f t="shared" si="142"/>
        <v>340.50331317844757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243</v>
      </c>
      <c r="AJ148" s="13">
        <f>AI148*VLOOKUP('Données projet'!$B$10,Paramètres!$A$1:$I$89,3,0)*VLOOKUP('Données projet'!$B$10,Paramètres!$A$1:$I$89,5,0)</f>
        <v>212.28480000000002</v>
      </c>
      <c r="AK148" s="13">
        <f t="shared" si="143"/>
        <v>52.434557099704193</v>
      </c>
      <c r="AL148" s="20">
        <f t="shared" si="112"/>
        <v>461.05288028198476</v>
      </c>
      <c r="AM148" s="59">
        <f t="shared" si="113"/>
        <v>754.38621361531807</v>
      </c>
      <c r="AN148" s="59">
        <f ca="1">AVERAGE(OFFSET($AM$3,0,0,'Données projet'!$E$10+1,1))-AVERAGE(OFFSET($H$3,0,0,'Données projet'!$E$10+1,1))</f>
        <v>221.60664526243391</v>
      </c>
      <c r="AO148" s="59">
        <f t="shared" si="144"/>
        <v>223.87215638991677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23.026330098203339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23.026330098203339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132.10079999999968</v>
      </c>
      <c r="D149" s="11">
        <f t="shared" si="140"/>
        <v>34.481338697931058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1285.8972110015707</v>
      </c>
      <c r="H149" s="66">
        <f t="shared" si="110"/>
        <v>583.46389156556268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137.97244371990928</v>
      </c>
      <c r="T149" s="59">
        <f t="shared" si="142"/>
        <v>340.50331317844757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243</v>
      </c>
      <c r="AJ149" s="13">
        <f>AI149*VLOOKUP('Données projet'!$B$10,Paramètres!$A$1:$I$89,3,0)*VLOOKUP('Données projet'!$B$10,Paramètres!$A$1:$I$89,5,0)</f>
        <v>212.28480000000002</v>
      </c>
      <c r="AK149" s="13">
        <f t="shared" si="143"/>
        <v>52.434557099704193</v>
      </c>
      <c r="AL149" s="20">
        <f t="shared" si="112"/>
        <v>461.05288028198476</v>
      </c>
      <c r="AM149" s="59">
        <f t="shared" si="113"/>
        <v>754.38621361531807</v>
      </c>
      <c r="AN149" s="59">
        <f ca="1">AVERAGE(OFFSET($AM$3,0,0,'Données projet'!$E$10+1,1))-AVERAGE(OFFSET($H$3,0,0,'Données projet'!$E$10+1,1))</f>
        <v>221.60664526243391</v>
      </c>
      <c r="AO149" s="59">
        <f t="shared" si="144"/>
        <v>223.87215638991677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22.574797809652136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22.574797809652136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133.00559999999967</v>
      </c>
      <c r="D150" s="11">
        <f t="shared" si="140"/>
        <v>34.689938673073485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1294.4918774763544</v>
      </c>
      <c r="H150" s="66">
        <f t="shared" si="110"/>
        <v>585.40306318893568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137.97244371990928</v>
      </c>
      <c r="T150" s="59">
        <f t="shared" si="142"/>
        <v>340.50331317844757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243</v>
      </c>
      <c r="AJ150" s="13">
        <f>AI150*VLOOKUP('Données projet'!$B$10,Paramètres!$A$1:$I$89,3,0)*VLOOKUP('Données projet'!$B$10,Paramètres!$A$1:$I$89,5,0)</f>
        <v>212.28480000000002</v>
      </c>
      <c r="AK150" s="13">
        <f t="shared" si="143"/>
        <v>52.434557099704193</v>
      </c>
      <c r="AL150" s="20">
        <f t="shared" si="112"/>
        <v>461.05288028198476</v>
      </c>
      <c r="AM150" s="59">
        <f t="shared" si="113"/>
        <v>754.38621361531807</v>
      </c>
      <c r="AN150" s="59">
        <f ca="1">AVERAGE(OFFSET($AM$3,0,0,'Données projet'!$E$10+1,1))-AVERAGE(OFFSET($H$3,0,0,'Données projet'!$E$10+1,1))</f>
        <v>221.60664526243391</v>
      </c>
      <c r="AO150" s="59">
        <f t="shared" si="144"/>
        <v>223.87215638991677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22.132119793871919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22.132119793871919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133.91039999999967</v>
      </c>
      <c r="D151" s="11">
        <f t="shared" si="140"/>
        <v>34.89837353512506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1303.0852693939453</v>
      </c>
      <c r="H151" s="66">
        <f t="shared" si="110"/>
        <v>587.34194724034217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137.97244371990928</v>
      </c>
      <c r="T151" s="59">
        <f t="shared" si="142"/>
        <v>340.50331317844757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243</v>
      </c>
      <c r="AJ151" s="13">
        <f>AI151*VLOOKUP('Données projet'!$B$10,Paramètres!$A$1:$I$89,3,0)*VLOOKUP('Données projet'!$B$10,Paramètres!$A$1:$I$89,5,0)</f>
        <v>212.28480000000002</v>
      </c>
      <c r="AK151" s="13">
        <f t="shared" si="143"/>
        <v>52.434557099704193</v>
      </c>
      <c r="AL151" s="20">
        <f t="shared" si="112"/>
        <v>461.05288028198476</v>
      </c>
      <c r="AM151" s="59">
        <f t="shared" si="113"/>
        <v>754.38621361531807</v>
      </c>
      <c r="AN151" s="59">
        <f ca="1">AVERAGE(OFFSET($AM$3,0,0,'Données projet'!$E$10+1,1))-AVERAGE(OFFSET($H$3,0,0,'Données projet'!$E$10+1,1))</f>
        <v>221.60664526243391</v>
      </c>
      <c r="AO151" s="59">
        <f t="shared" si="144"/>
        <v>223.87215638991677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21.698122423974223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21.698122423974223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134.81519999999966</v>
      </c>
      <c r="D152" s="11">
        <f t="shared" si="140"/>
        <v>35.106644529103299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1311.6773963650055</v>
      </c>
      <c r="H152" s="66">
        <f t="shared" si="110"/>
        <v>589.28054588818759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137.97244371990928</v>
      </c>
      <c r="T152" s="59">
        <f t="shared" si="142"/>
        <v>340.50331317844757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243</v>
      </c>
      <c r="AJ152" s="13">
        <f>AI152*VLOOKUP('Données projet'!$B$10,Paramètres!$A$1:$I$89,3,0)*VLOOKUP('Données projet'!$B$10,Paramètres!$A$1:$I$89,5,0)</f>
        <v>212.28480000000002</v>
      </c>
      <c r="AK152" s="13">
        <f t="shared" si="143"/>
        <v>52.434557099704193</v>
      </c>
      <c r="AL152" s="20">
        <f t="shared" si="112"/>
        <v>461.05288028198476</v>
      </c>
      <c r="AM152" s="59">
        <f t="shared" si="113"/>
        <v>754.38621361531807</v>
      </c>
      <c r="AN152" s="59">
        <f ca="1">AVERAGE(OFFSET($AM$3,0,0,'Données projet'!$E$10+1,1))-AVERAGE(OFFSET($H$3,0,0,'Données projet'!$E$10+1,1))</f>
        <v>221.60664526243391</v>
      </c>
      <c r="AO152" s="59">
        <f t="shared" si="144"/>
        <v>223.87215638991677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21.272635477787965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21.272635477787965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135.71999999999966</v>
      </c>
      <c r="D153" s="11">
        <f t="shared" si="140"/>
        <v>35.314752882348067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1320.2682678637368</v>
      </c>
      <c r="H153" s="66">
        <f t="shared" si="110"/>
        <v>591.21886127008895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137.97244371990928</v>
      </c>
      <c r="T153" s="59">
        <f t="shared" si="142"/>
        <v>340.50331317844757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243</v>
      </c>
      <c r="AJ153" s="13">
        <f>AI153*VLOOKUP('Données projet'!$B$10,Paramètres!$A$1:$I$89,3,0)*VLOOKUP('Données projet'!$B$10,Paramètres!$A$1:$I$89,5,0)</f>
        <v>212.28480000000002</v>
      </c>
      <c r="AK153" s="13">
        <f t="shared" si="143"/>
        <v>52.434557099704193</v>
      </c>
      <c r="AL153" s="20">
        <f t="shared" si="112"/>
        <v>461.05288028198476</v>
      </c>
      <c r="AM153" s="59">
        <f t="shared" si="113"/>
        <v>754.38621361531807</v>
      </c>
      <c r="AN153" s="59">
        <f ca="1">AVERAGE(OFFSET($AM$3,0,0,'Données projet'!$E$10+1,1))-AVERAGE(OFFSET($H$3,0,0,'Données projet'!$E$10+1,1))</f>
        <v>221.60664526243391</v>
      </c>
      <c r="AO153" s="59">
        <f t="shared" si="144"/>
        <v>223.87215638991677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20.855492071095007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20.855492071095007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136.62479999999965</v>
      </c>
      <c r="D154" s="11">
        <f t="shared" si="140"/>
        <v>35.522699804888539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1328.8578932307157</v>
      </c>
      <c r="H154" s="66">
        <f t="shared" si="110"/>
        <v>593.1568954935135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137.97244371990928</v>
      </c>
      <c r="T154" s="59">
        <f t="shared" si="142"/>
        <v>340.50331317844757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243</v>
      </c>
      <c r="AJ154" s="13">
        <f>AI154*VLOOKUP('Données projet'!$B$10,Paramètres!$A$1:$I$89,3,0)*VLOOKUP('Données projet'!$B$10,Paramètres!$A$1:$I$89,5,0)</f>
        <v>212.28480000000002</v>
      </c>
      <c r="AK154" s="13">
        <f t="shared" ref="AK154:AK203" si="164">EXP(-1.0587+0.8836*LN(AJ154)+0.284)</f>
        <v>52.434557099704193</v>
      </c>
      <c r="AL154" s="20">
        <f t="shared" ref="AL154:AL203" si="165">(AJ154+AK154)*0.475*44/12</f>
        <v>461.05288028198476</v>
      </c>
      <c r="AM154" s="59">
        <f t="shared" si="113"/>
        <v>754.38621361531807</v>
      </c>
      <c r="AN154" s="59">
        <f ca="1">AVERAGE(OFFSET($AM$3,0,0,'Données projet'!$E$10+1,1))-AVERAGE(OFFSET($H$3,0,0,'Données projet'!$E$10+1,1))</f>
        <v>221.60664526243391</v>
      </c>
      <c r="AO154" s="59">
        <f t="shared" si="144"/>
        <v>223.87215638991677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20.446528592174943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20.446528592174943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137.52959999999965</v>
      </c>
      <c r="D155" s="11">
        <f t="shared" si="140"/>
        <v>35.730486489800448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1337.44628167565</v>
      </c>
      <c r="H155" s="66">
        <f t="shared" si="110"/>
        <v>595.09465063640187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137.97244371990928</v>
      </c>
      <c r="T155" s="59">
        <f t="shared" si="142"/>
        <v>340.50331317844757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243</v>
      </c>
      <c r="AJ155" s="13">
        <f>AI155*VLOOKUP('Données projet'!$B$10,Paramètres!$A$1:$I$89,3,0)*VLOOKUP('Données projet'!$B$10,Paramètres!$A$1:$I$89,5,0)</f>
        <v>212.28480000000002</v>
      </c>
      <c r="AK155" s="13">
        <f t="shared" si="164"/>
        <v>52.434557099704193</v>
      </c>
      <c r="AL155" s="20">
        <f t="shared" si="165"/>
        <v>461.05288028198476</v>
      </c>
      <c r="AM155" s="59">
        <f t="shared" si="113"/>
        <v>754.38621361531807</v>
      </c>
      <c r="AN155" s="59">
        <f ca="1">AVERAGE(OFFSET($AM$3,0,0,'Données projet'!$E$10+1,1))-AVERAGE(OFFSET($H$3,0,0,'Données projet'!$E$10+1,1))</f>
        <v>221.60664526243391</v>
      </c>
      <c r="AO155" s="59">
        <f t="shared" si="144"/>
        <v>223.87215638991677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20.045584637633411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20.045584637633411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138.43439999999964</v>
      </c>
      <c r="D156" s="11">
        <f t="shared" si="140"/>
        <v>35.938114113553482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1346.033442280059</v>
      </c>
      <c r="H156" s="66">
        <f t="shared" si="110"/>
        <v>597.03212874777159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137.97244371990928</v>
      </c>
      <c r="T156" s="59">
        <f t="shared" si="142"/>
        <v>340.50331317844757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243</v>
      </c>
      <c r="AJ156" s="13">
        <f>AI156*VLOOKUP('Données projet'!$B$10,Paramètres!$A$1:$I$89,3,0)*VLOOKUP('Données projet'!$B$10,Paramètres!$A$1:$I$89,5,0)</f>
        <v>212.28480000000002</v>
      </c>
      <c r="AK156" s="13">
        <f t="shared" si="164"/>
        <v>52.434557099704193</v>
      </c>
      <c r="AL156" s="20">
        <f t="shared" si="165"/>
        <v>461.05288028198476</v>
      </c>
      <c r="AM156" s="59">
        <f t="shared" si="113"/>
        <v>754.38621361531807</v>
      </c>
      <c r="AN156" s="59">
        <f ca="1">AVERAGE(OFFSET($AM$3,0,0,'Données projet'!$E$10+1,1))-AVERAGE(OFFSET($H$3,0,0,'Données projet'!$E$10+1,1))</f>
        <v>221.60664526243391</v>
      </c>
      <c r="AO156" s="59">
        <f t="shared" si="144"/>
        <v>223.87215638991677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19.65250294948877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19.65250294948877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139.33919999999964</v>
      </c>
      <c r="D157" s="11">
        <f t="shared" si="140"/>
        <v>36.145583836349559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1354.6193839998889</v>
      </c>
      <c r="H157" s="66">
        <f t="shared" si="110"/>
        <v>598.96933184830823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137.97244371990928</v>
      </c>
      <c r="T157" s="59">
        <f t="shared" si="142"/>
        <v>340.50331317844757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243</v>
      </c>
      <c r="AJ157" s="13">
        <f>AI157*VLOOKUP('Données projet'!$B$10,Paramètres!$A$1:$I$89,3,0)*VLOOKUP('Données projet'!$B$10,Paramètres!$A$1:$I$89,5,0)</f>
        <v>212.28480000000002</v>
      </c>
      <c r="AK157" s="13">
        <f t="shared" si="164"/>
        <v>52.434557099704193</v>
      </c>
      <c r="AL157" s="20">
        <f t="shared" si="165"/>
        <v>461.05288028198476</v>
      </c>
      <c r="AM157" s="59">
        <f t="shared" si="113"/>
        <v>754.38621361531807</v>
      </c>
      <c r="AN157" s="59">
        <f ca="1">AVERAGE(OFFSET($AM$3,0,0,'Données projet'!$E$10+1,1))-AVERAGE(OFFSET($H$3,0,0,'Données projet'!$E$10+1,1))</f>
        <v>221.60664526243391</v>
      </c>
      <c r="AO157" s="59">
        <f t="shared" si="144"/>
        <v>223.87215638991677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19.267129353492493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19.267129353492493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140.24399999999963</v>
      </c>
      <c r="D158" s="11">
        <f t="shared" si="140"/>
        <v>36.35289680245166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1363.204115668045</v>
      </c>
      <c r="H158" s="66">
        <f t="shared" si="110"/>
        <v>600.9062619309359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137.97244371990928</v>
      </c>
      <c r="T158" s="59">
        <f t="shared" si="142"/>
        <v>340.50331317844757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243</v>
      </c>
      <c r="AJ158" s="13">
        <f>AI158*VLOOKUP('Données projet'!$B$10,Paramètres!$A$1:$I$89,3,0)*VLOOKUP('Données projet'!$B$10,Paramètres!$A$1:$I$89,5,0)</f>
        <v>212.28480000000002</v>
      </c>
      <c r="AK158" s="13">
        <f t="shared" si="164"/>
        <v>52.434557099704193</v>
      </c>
      <c r="AL158" s="20">
        <f t="shared" si="165"/>
        <v>461.05288028198476</v>
      </c>
      <c r="AM158" s="59">
        <f t="shared" si="113"/>
        <v>754.38621361531807</v>
      </c>
      <c r="AN158" s="59">
        <f ca="1">AVERAGE(OFFSET($AM$3,0,0,'Données projet'!$E$10+1,1))-AVERAGE(OFFSET($H$3,0,0,'Données projet'!$E$10+1,1))</f>
        <v>221.60664526243391</v>
      </c>
      <c r="AO158" s="59">
        <f t="shared" si="144"/>
        <v>223.87215638991677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18.889312698659019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18.889312698659019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141.14879999999962</v>
      </c>
      <c r="D159" s="11">
        <f t="shared" si="140"/>
        <v>36.560054140504384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1371.7876459968732</v>
      </c>
      <c r="H159" s="66">
        <f t="shared" si="110"/>
        <v>602.84292096137779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137.97244371990928</v>
      </c>
      <c r="T159" s="59">
        <f t="shared" si="142"/>
        <v>340.50331317844757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243</v>
      </c>
      <c r="AJ159" s="13">
        <f>AI159*VLOOKUP('Données projet'!$B$10,Paramètres!$A$1:$I$89,3,0)*VLOOKUP('Données projet'!$B$10,Paramètres!$A$1:$I$89,5,0)</f>
        <v>212.28480000000002</v>
      </c>
      <c r="AK159" s="13">
        <f t="shared" si="164"/>
        <v>52.434557099704193</v>
      </c>
      <c r="AL159" s="20">
        <f t="shared" si="165"/>
        <v>461.05288028198476</v>
      </c>
      <c r="AM159" s="59">
        <f t="shared" si="113"/>
        <v>754.38621361531807</v>
      </c>
      <c r="AN159" s="59">
        <f ca="1">AVERAGE(OFFSET($AM$3,0,0,'Données projet'!$E$10+1,1))-AVERAGE(OFFSET($H$3,0,0,'Données projet'!$E$10+1,1))</f>
        <v>221.60664526243391</v>
      </c>
      <c r="AO159" s="59">
        <f t="shared" si="144"/>
        <v>223.87215638991677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18.518904797981424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18.518904797981424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142.05359999999962</v>
      </c>
      <c r="D160" s="11">
        <f t="shared" si="140"/>
        <v>36.767056963845825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1380.3699835805612</v>
      </c>
      <c r="H160" s="66">
        <f t="shared" si="110"/>
        <v>604.7793108786974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137.97244371990928</v>
      </c>
      <c r="T160" s="59">
        <f t="shared" si="142"/>
        <v>340.50331317844757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243</v>
      </c>
      <c r="AJ160" s="13">
        <f>AI160*VLOOKUP('Données projet'!$B$10,Paramètres!$A$1:$I$89,3,0)*VLOOKUP('Données projet'!$B$10,Paramètres!$A$1:$I$89,5,0)</f>
        <v>212.28480000000002</v>
      </c>
      <c r="AK160" s="13">
        <f t="shared" si="164"/>
        <v>52.434557099704193</v>
      </c>
      <c r="AL160" s="20">
        <f t="shared" si="165"/>
        <v>461.05288028198476</v>
      </c>
      <c r="AM160" s="59">
        <f t="shared" si="113"/>
        <v>754.38621361531807</v>
      </c>
      <c r="AN160" s="59">
        <f ca="1">AVERAGE(OFFSET($AM$3,0,0,'Données projet'!$E$10+1,1))-AVERAGE(OFFSET($H$3,0,0,'Données projet'!$E$10+1,1))</f>
        <v>221.60664526243391</v>
      </c>
      <c r="AO160" s="59">
        <f t="shared" si="144"/>
        <v>223.87215638991677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18.155760370309604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18.155760370309604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142.95839999999961</v>
      </c>
      <c r="D161" s="11">
        <f t="shared" si="140"/>
        <v>36.973906370811164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1388.9511368974865</v>
      </c>
      <c r="H161" s="66">
        <f t="shared" si="110"/>
        <v>606.7154335958287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137.97244371990928</v>
      </c>
      <c r="T161" s="59">
        <f t="shared" si="142"/>
        <v>340.50331317844757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243</v>
      </c>
      <c r="AJ161" s="13">
        <f>AI161*VLOOKUP('Données projet'!$B$10,Paramètres!$A$1:$I$89,3,0)*VLOOKUP('Données projet'!$B$10,Paramètres!$A$1:$I$89,5,0)</f>
        <v>212.28480000000002</v>
      </c>
      <c r="AK161" s="13">
        <f t="shared" si="164"/>
        <v>52.434557099704193</v>
      </c>
      <c r="AL161" s="20">
        <f t="shared" si="165"/>
        <v>461.05288028198476</v>
      </c>
      <c r="AM161" s="59">
        <f t="shared" si="113"/>
        <v>754.38621361531807</v>
      </c>
      <c r="AN161" s="59">
        <f ca="1">AVERAGE(OFFSET($AM$3,0,0,'Données projet'!$E$10+1,1))-AVERAGE(OFFSET($H$3,0,0,'Données projet'!$E$10+1,1))</f>
        <v>221.60664526243391</v>
      </c>
      <c r="AO161" s="59">
        <f t="shared" si="144"/>
        <v>223.87215638991677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17.799736983368199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17.799736983368199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143.86319999999961</v>
      </c>
      <c r="D162" s="11">
        <f t="shared" si="140"/>
        <v>37.180603445028673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1397.5311143124991</v>
      </c>
      <c r="H162" s="66">
        <f t="shared" si="110"/>
        <v>608.65129100009085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137.97244371990928</v>
      </c>
      <c r="T162" s="59">
        <f t="shared" si="142"/>
        <v>340.50331317844757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243</v>
      </c>
      <c r="AJ162" s="13">
        <f>AI162*VLOOKUP('Données projet'!$B$10,Paramètres!$A$1:$I$89,3,0)*VLOOKUP('Données projet'!$B$10,Paramètres!$A$1:$I$89,5,0)</f>
        <v>212.28480000000002</v>
      </c>
      <c r="AK162" s="13">
        <f t="shared" si="164"/>
        <v>52.434557099704193</v>
      </c>
      <c r="AL162" s="20">
        <f t="shared" si="165"/>
        <v>461.05288028198476</v>
      </c>
      <c r="AM162" s="59">
        <f t="shared" si="113"/>
        <v>754.38621361531807</v>
      </c>
      <c r="AN162" s="59">
        <f ca="1">AVERAGE(OFFSET($AM$3,0,0,'Données projet'!$E$10+1,1))-AVERAGE(OFFSET($H$3,0,0,'Données projet'!$E$10+1,1))</f>
        <v>221.60664526243391</v>
      </c>
      <c r="AO162" s="59">
        <f t="shared" si="144"/>
        <v>223.87215638991677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17.45069499789189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17.45069499789189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144.7679999999996</v>
      </c>
      <c r="D163" s="11">
        <f t="shared" si="140"/>
        <v>37.387149255707726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1406.1099240791443</v>
      </c>
      <c r="H163" s="66">
        <f t="shared" si="110"/>
        <v>610.58688495369029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137.97244371990928</v>
      </c>
      <c r="T163" s="59">
        <f t="shared" si="142"/>
        <v>340.50331317844757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243</v>
      </c>
      <c r="AJ163" s="13">
        <f>AI163*VLOOKUP('Données projet'!$B$10,Paramètres!$A$1:$I$89,3,0)*VLOOKUP('Données projet'!$B$10,Paramètres!$A$1:$I$89,5,0)</f>
        <v>212.28480000000002</v>
      </c>
      <c r="AK163" s="13">
        <f t="shared" si="164"/>
        <v>52.434557099704193</v>
      </c>
      <c r="AL163" s="20">
        <f t="shared" si="165"/>
        <v>461.05288028198476</v>
      </c>
      <c r="AM163" s="59">
        <f t="shared" si="113"/>
        <v>754.38621361531807</v>
      </c>
      <c r="AN163" s="59">
        <f ca="1">AVERAGE(OFFSET($AM$3,0,0,'Données projet'!$E$10+1,1))-AVERAGE(OFFSET($H$3,0,0,'Données projet'!$E$10+1,1))</f>
        <v>221.60664526243391</v>
      </c>
      <c r="AO163" s="59">
        <f t="shared" si="144"/>
        <v>223.87215638991677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17.108497512856182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17.108497512856182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145.6727999999996</v>
      </c>
      <c r="D164" s="11">
        <f t="shared" si="140"/>
        <v>37.593544857919632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1414.6875743418329</v>
      </c>
      <c r="H164" s="66">
        <f t="shared" si="110"/>
        <v>612.52221729420921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137.97244371990928</v>
      </c>
      <c r="T164" s="59">
        <f t="shared" si="142"/>
        <v>340.50331317844757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243</v>
      </c>
      <c r="AJ164" s="13">
        <f>AI164*VLOOKUP('Données projet'!$B$10,Paramètres!$A$1:$I$89,3,0)*VLOOKUP('Données projet'!$B$10,Paramètres!$A$1:$I$89,5,0)</f>
        <v>212.28480000000002</v>
      </c>
      <c r="AK164" s="13">
        <f t="shared" si="164"/>
        <v>52.434557099704193</v>
      </c>
      <c r="AL164" s="20">
        <f t="shared" si="165"/>
        <v>461.05288028198476</v>
      </c>
      <c r="AM164" s="59">
        <f t="shared" si="113"/>
        <v>754.38621361531807</v>
      </c>
      <c r="AN164" s="59">
        <f ca="1">AVERAGE(OFFSET($AM$3,0,0,'Données projet'!$E$10+1,1))-AVERAGE(OFFSET($H$3,0,0,'Données projet'!$E$10+1,1))</f>
        <v>221.60664526243391</v>
      </c>
      <c r="AO164" s="59">
        <f t="shared" si="144"/>
        <v>223.87215638991677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16.773010311782169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16.773010311782169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146.57759999999959</v>
      </c>
      <c r="D165" s="11">
        <f t="shared" si="140"/>
        <v>37.799791292871177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1423.2640731379497</v>
      </c>
      <c r="H165" s="66">
        <f t="shared" si="110"/>
        <v>614.4572898350832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137.97244371990928</v>
      </c>
      <c r="T165" s="59">
        <f t="shared" si="142"/>
        <v>340.50331317844757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243</v>
      </c>
      <c r="AJ165" s="13">
        <f>AI165*VLOOKUP('Données projet'!$B$10,Paramètres!$A$1:$I$89,3,0)*VLOOKUP('Données projet'!$B$10,Paramètres!$A$1:$I$89,5,0)</f>
        <v>212.28480000000002</v>
      </c>
      <c r="AK165" s="13">
        <f t="shared" si="164"/>
        <v>52.434557099704193</v>
      </c>
      <c r="AL165" s="20">
        <f t="shared" si="165"/>
        <v>461.05288028198476</v>
      </c>
      <c r="AM165" s="59">
        <f t="shared" si="113"/>
        <v>754.38621361531807</v>
      </c>
      <c r="AN165" s="59">
        <f ca="1">AVERAGE(OFFSET($AM$3,0,0,'Données projet'!$E$10+1,1))-AVERAGE(OFFSET($H$3,0,0,'Données projet'!$E$10+1,1))</f>
        <v>221.60664526243391</v>
      </c>
      <c r="AO165" s="59">
        <f t="shared" si="144"/>
        <v>223.87215638991677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16.444101810094232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16.444101810094232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147.48239999999959</v>
      </c>
      <c r="D166" s="11">
        <f t="shared" si="140"/>
        <v>38.005889588171144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1431.8394283999148</v>
      </c>
      <c r="H166" s="66">
        <f t="shared" si="110"/>
        <v>616.39210436606402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137.97244371990928</v>
      </c>
      <c r="T166" s="59">
        <f t="shared" si="142"/>
        <v>340.50331317844757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243</v>
      </c>
      <c r="AJ166" s="13">
        <f>AI166*VLOOKUP('Données projet'!$B$10,Paramètres!$A$1:$I$89,3,0)*VLOOKUP('Données projet'!$B$10,Paramètres!$A$1:$I$89,5,0)</f>
        <v>212.28480000000002</v>
      </c>
      <c r="AK166" s="13">
        <f t="shared" si="164"/>
        <v>52.434557099704193</v>
      </c>
      <c r="AL166" s="20">
        <f t="shared" si="165"/>
        <v>461.05288028198476</v>
      </c>
      <c r="AM166" s="59">
        <f t="shared" si="113"/>
        <v>754.38621361531807</v>
      </c>
      <c r="AN166" s="59">
        <f ca="1">AVERAGE(OFFSET($AM$3,0,0,'Données projet'!$E$10+1,1))-AVERAGE(OFFSET($H$3,0,0,'Données projet'!$E$10+1,1))</f>
        <v>221.60664526243391</v>
      </c>
      <c r="AO166" s="59">
        <f t="shared" si="144"/>
        <v>223.87215638991677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16.121643003510016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16.121643003510016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148.38719999999958</v>
      </c>
      <c r="D167" s="11">
        <f t="shared" si="140"/>
        <v>38.211840758090489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1440.4136479571864</v>
      </c>
      <c r="H167" s="66">
        <f t="shared" si="110"/>
        <v>618.32666265367345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137.97244371990928</v>
      </c>
      <c r="T167" s="59">
        <f t="shared" si="142"/>
        <v>340.50331317844757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243</v>
      </c>
      <c r="AJ167" s="13">
        <f>AI167*VLOOKUP('Données projet'!$B$10,Paramètres!$A$1:$I$89,3,0)*VLOOKUP('Données projet'!$B$10,Paramètres!$A$1:$I$89,5,0)</f>
        <v>212.28480000000002</v>
      </c>
      <c r="AK167" s="13">
        <f t="shared" si="164"/>
        <v>52.434557099704193</v>
      </c>
      <c r="AL167" s="20">
        <f t="shared" si="165"/>
        <v>461.05288028198476</v>
      </c>
      <c r="AM167" s="59">
        <f t="shared" si="113"/>
        <v>754.38621361531807</v>
      </c>
      <c r="AN167" s="59">
        <f ca="1">AVERAGE(OFFSET($AM$3,0,0,'Données projet'!$E$10+1,1))-AVERAGE(OFFSET($H$3,0,0,'Données projet'!$E$10+1,1))</f>
        <v>221.60664526243391</v>
      </c>
      <c r="AO167" s="59">
        <f t="shared" si="144"/>
        <v>223.87215638991677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15.805507417442465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15.805507417442465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149.29199999999958</v>
      </c>
      <c r="D168" s="11">
        <f t="shared" si="140"/>
        <v>38.41764580381534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1448.9867395382205</v>
      </c>
      <c r="H168" s="66">
        <f t="shared" si="110"/>
        <v>620.26096644164431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137.97244371990928</v>
      </c>
      <c r="T168" s="59">
        <f t="shared" si="142"/>
        <v>340.50331317844757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243</v>
      </c>
      <c r="AJ168" s="13">
        <f>AI168*VLOOKUP('Données projet'!$B$10,Paramètres!$A$1:$I$89,3,0)*VLOOKUP('Données projet'!$B$10,Paramètres!$A$1:$I$89,5,0)</f>
        <v>212.28480000000002</v>
      </c>
      <c r="AK168" s="13">
        <f t="shared" si="164"/>
        <v>52.434557099704193</v>
      </c>
      <c r="AL168" s="20">
        <f t="shared" si="165"/>
        <v>461.05288028198476</v>
      </c>
      <c r="AM168" s="59">
        <f t="shared" si="113"/>
        <v>754.38621361531807</v>
      </c>
      <c r="AN168" s="59">
        <f ca="1">AVERAGE(OFFSET($AM$3,0,0,'Données projet'!$E$10+1,1))-AVERAGE(OFFSET($H$3,0,0,'Données projet'!$E$10+1,1))</f>
        <v>221.60664526243391</v>
      </c>
      <c r="AO168" s="59">
        <f t="shared" si="144"/>
        <v>223.87215638991677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15.495571057394031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15.495571057394031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150.19679999999957</v>
      </c>
      <c r="D169" s="11">
        <f t="shared" si="140"/>
        <v>38.6233057136944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1457.5587107723748</v>
      </c>
      <c r="H169" s="66">
        <f t="shared" si="110"/>
        <v>622.1950174513504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137.97244371990928</v>
      </c>
      <c r="T169" s="59">
        <f t="shared" si="142"/>
        <v>340.50331317844757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243</v>
      </c>
      <c r="AJ169" s="13">
        <f>AI169*VLOOKUP('Données projet'!$B$10,Paramètres!$A$1:$I$89,3,0)*VLOOKUP('Données projet'!$B$10,Paramètres!$A$1:$I$89,5,0)</f>
        <v>212.28480000000002</v>
      </c>
      <c r="AK169" s="13">
        <f t="shared" si="164"/>
        <v>52.434557099704193</v>
      </c>
      <c r="AL169" s="20">
        <f t="shared" si="165"/>
        <v>461.05288028198476</v>
      </c>
      <c r="AM169" s="59">
        <f t="shared" si="113"/>
        <v>754.38621361531807</v>
      </c>
      <c r="AN169" s="59">
        <f ca="1">AVERAGE(OFFSET($AM$3,0,0,'Données projet'!$E$10+1,1))-AVERAGE(OFFSET($H$3,0,0,'Données projet'!$E$10+1,1))</f>
        <v>221.60664526243391</v>
      </c>
      <c r="AO169" s="59">
        <f t="shared" si="144"/>
        <v>223.87215638991677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15.191712360323635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15.191712360323635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151.10159999999956</v>
      </c>
      <c r="D170" s="11">
        <f t="shared" si="140"/>
        <v>38.82882146347967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1466.1295691917696</v>
      </c>
      <c r="H170" s="66">
        <f t="shared" si="110"/>
        <v>624.12881738222632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137.97244371990928</v>
      </c>
      <c r="T170" s="59">
        <f t="shared" si="142"/>
        <v>340.50331317844757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243</v>
      </c>
      <c r="AJ170" s="13">
        <f>AI170*VLOOKUP('Données projet'!$B$10,Paramètres!$A$1:$I$89,3,0)*VLOOKUP('Données projet'!$B$10,Paramètres!$A$1:$I$89,5,0)</f>
        <v>212.28480000000002</v>
      </c>
      <c r="AK170" s="13">
        <f t="shared" si="164"/>
        <v>52.434557099704193</v>
      </c>
      <c r="AL170" s="20">
        <f t="shared" si="165"/>
        <v>461.05288028198476</v>
      </c>
      <c r="AM170" s="59">
        <f t="shared" si="113"/>
        <v>754.38621361531807</v>
      </c>
      <c r="AN170" s="59">
        <f ca="1">AVERAGE(OFFSET($AM$3,0,0,'Données projet'!$E$10+1,1))-AVERAGE(OFFSET($H$3,0,0,'Données projet'!$E$10+1,1))</f>
        <v>221.60664526243391</v>
      </c>
      <c r="AO170" s="59">
        <f t="shared" si="144"/>
        <v>223.87215638991677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14.893812146967283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14.893812146967283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152.00639999999956</v>
      </c>
      <c r="D171" s="11">
        <f t="shared" si="140"/>
        <v>39.034194016561351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1474.6993222331018</v>
      </c>
      <c r="H171" s="66">
        <f t="shared" si="110"/>
        <v>626.0623679121768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137.97244371990928</v>
      </c>
      <c r="T171" s="59">
        <f t="shared" si="142"/>
        <v>340.50331317844757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243</v>
      </c>
      <c r="AJ171" s="13">
        <f>AI171*VLOOKUP('Données projet'!$B$10,Paramètres!$A$1:$I$89,3,0)*VLOOKUP('Données projet'!$B$10,Paramètres!$A$1:$I$89,5,0)</f>
        <v>212.28480000000002</v>
      </c>
      <c r="AK171" s="13">
        <f t="shared" si="164"/>
        <v>52.434557099704193</v>
      </c>
      <c r="AL171" s="20">
        <f t="shared" si="165"/>
        <v>461.05288028198476</v>
      </c>
      <c r="AM171" s="59">
        <f t="shared" si="113"/>
        <v>754.38621361531807</v>
      </c>
      <c r="AN171" s="59">
        <f ca="1">AVERAGE(OFFSET($AM$3,0,0,'Données projet'!$E$10+1,1))-AVERAGE(OFFSET($H$3,0,0,'Données projet'!$E$10+1,1))</f>
        <v>221.60664526243391</v>
      </c>
      <c r="AO171" s="59">
        <f t="shared" si="144"/>
        <v>223.87215638991677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14.601753575093662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14.601753575093662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152.91119999999955</v>
      </c>
      <c r="D172" s="11">
        <f t="shared" si="140"/>
        <v>39.239424324197437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1483.2679772394156</v>
      </c>
      <c r="H172" s="66">
        <f t="shared" si="110"/>
        <v>627.99567069797638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137.97244371990928</v>
      </c>
      <c r="T172" s="59">
        <f t="shared" si="142"/>
        <v>340.50331317844757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243</v>
      </c>
      <c r="AJ172" s="13">
        <f>AI172*VLOOKUP('Données projet'!$B$10,Paramètres!$A$1:$I$89,3,0)*VLOOKUP('Données projet'!$B$10,Paramètres!$A$1:$I$89,5,0)</f>
        <v>212.28480000000002</v>
      </c>
      <c r="AK172" s="13">
        <f t="shared" si="164"/>
        <v>52.434557099704193</v>
      </c>
      <c r="AL172" s="20">
        <f t="shared" si="165"/>
        <v>461.05288028198476</v>
      </c>
      <c r="AM172" s="59">
        <f t="shared" si="113"/>
        <v>754.38621361531807</v>
      </c>
      <c r="AN172" s="59">
        <f ca="1">AVERAGE(OFFSET($AM$3,0,0,'Données projet'!$E$10+1,1))-AVERAGE(OFFSET($H$3,0,0,'Données projet'!$E$10+1,1))</f>
        <v>221.60664526243391</v>
      </c>
      <c r="AO172" s="59">
        <f t="shared" si="144"/>
        <v>223.87215638991677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14.315422093676343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14.315422093676343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153.81599999999955</v>
      </c>
      <c r="D173" s="11">
        <f t="shared" si="140"/>
        <v>39.444513325736956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1491.8355414618256</v>
      </c>
      <c r="H173" s="66">
        <f t="shared" si="110"/>
        <v>629.92872737565767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137.97244371990928</v>
      </c>
      <c r="T173" s="59">
        <f t="shared" si="142"/>
        <v>340.50331317844757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243</v>
      </c>
      <c r="AJ173" s="13">
        <f>AI173*VLOOKUP('Données projet'!$B$10,Paramètres!$A$1:$I$89,3,0)*VLOOKUP('Données projet'!$B$10,Paramètres!$A$1:$I$89,5,0)</f>
        <v>212.28480000000002</v>
      </c>
      <c r="AK173" s="13">
        <f t="shared" si="164"/>
        <v>52.434557099704193</v>
      </c>
      <c r="AL173" s="20">
        <f t="shared" si="165"/>
        <v>461.05288028198476</v>
      </c>
      <c r="AM173" s="59">
        <f t="shared" si="113"/>
        <v>754.38621361531807</v>
      </c>
      <c r="AN173" s="59">
        <f ca="1">AVERAGE(OFFSET($AM$3,0,0,'Données projet'!$E$10+1,1))-AVERAGE(OFFSET($H$3,0,0,'Données projet'!$E$10+1,1))</f>
        <v>221.60664526243391</v>
      </c>
      <c r="AO173" s="59">
        <f t="shared" si="144"/>
        <v>223.87215638991677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14.034705397964659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14.034705397964659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154.72079999999954</v>
      </c>
      <c r="D174" s="11">
        <f t="shared" si="140"/>
        <v>39.649461948838486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1500.4020220612058</v>
      </c>
      <c r="H174" s="66">
        <f t="shared" si="110"/>
        <v>631.86153956089288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137.97244371990928</v>
      </c>
      <c r="T174" s="59">
        <f t="shared" si="142"/>
        <v>340.50331317844757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243</v>
      </c>
      <c r="AJ174" s="13">
        <f>AI174*VLOOKUP('Données projet'!$B$10,Paramètres!$A$1:$I$89,3,0)*VLOOKUP('Données projet'!$B$10,Paramètres!$A$1:$I$89,5,0)</f>
        <v>212.28480000000002</v>
      </c>
      <c r="AK174" s="13">
        <f t="shared" si="164"/>
        <v>52.434557099704193</v>
      </c>
      <c r="AL174" s="20">
        <f t="shared" si="165"/>
        <v>461.05288028198476</v>
      </c>
      <c r="AM174" s="59">
        <f t="shared" si="113"/>
        <v>754.38621361531807</v>
      </c>
      <c r="AN174" s="59">
        <f ca="1">AVERAGE(OFFSET($AM$3,0,0,'Données projet'!$E$10+1,1))-AVERAGE(OFFSET($H$3,0,0,'Données projet'!$E$10+1,1))</f>
        <v>221.60664526243391</v>
      </c>
      <c r="AO174" s="59">
        <f t="shared" si="144"/>
        <v>223.87215638991677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13.759493385435603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13.759493385435603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155.62559999999954</v>
      </c>
      <c r="D175" s="11">
        <f t="shared" si="140"/>
        <v>39.854271109683012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1508.9674261098305</v>
      </c>
      <c r="H175" s="66">
        <f t="shared" si="110"/>
        <v>633.79410884936374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137.97244371990928</v>
      </c>
      <c r="T175" s="59">
        <f t="shared" si="142"/>
        <v>340.50331317844757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243</v>
      </c>
      <c r="AJ175" s="13">
        <f>AI175*VLOOKUP('Données projet'!$B$10,Paramètres!$A$1:$I$89,3,0)*VLOOKUP('Données projet'!$B$10,Paramètres!$A$1:$I$89,5,0)</f>
        <v>212.28480000000002</v>
      </c>
      <c r="AK175" s="13">
        <f t="shared" si="164"/>
        <v>52.434557099704193</v>
      </c>
      <c r="AL175" s="20">
        <f t="shared" si="165"/>
        <v>461.05288028198476</v>
      </c>
      <c r="AM175" s="59">
        <f t="shared" si="113"/>
        <v>754.38621361531807</v>
      </c>
      <c r="AN175" s="59">
        <f ca="1">AVERAGE(OFFSET($AM$3,0,0,'Données projet'!$E$10+1,1))-AVERAGE(OFFSET($H$3,0,0,'Données projet'!$E$10+1,1))</f>
        <v>221.60664526243391</v>
      </c>
      <c r="AO175" s="59">
        <f t="shared" si="144"/>
        <v>223.87215638991677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13.489678112609489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13.489678112609489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156.53039999999953</v>
      </c>
      <c r="D176" s="11">
        <f t="shared" si="140"/>
        <v>40.058941713181895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1517.5317605929795</v>
      </c>
      <c r="H176" s="66">
        <f t="shared" si="110"/>
        <v>635.72643681712429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137.97244371990928</v>
      </c>
      <c r="T176" s="59">
        <f t="shared" si="142"/>
        <v>340.50331317844757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243</v>
      </c>
      <c r="AJ176" s="13">
        <f>AI176*VLOOKUP('Données projet'!$B$10,Paramètres!$A$1:$I$89,3,0)*VLOOKUP('Données projet'!$B$10,Paramètres!$A$1:$I$89,5,0)</f>
        <v>212.28480000000002</v>
      </c>
      <c r="AK176" s="13">
        <f t="shared" si="164"/>
        <v>52.434557099704193</v>
      </c>
      <c r="AL176" s="20">
        <f t="shared" si="165"/>
        <v>461.05288028198476</v>
      </c>
      <c r="AM176" s="59">
        <f t="shared" si="113"/>
        <v>754.38621361531807</v>
      </c>
      <c r="AN176" s="59">
        <f ca="1">AVERAGE(OFFSET($AM$3,0,0,'Données projet'!$E$10+1,1))-AVERAGE(OFFSET($H$3,0,0,'Données projet'!$E$10+1,1))</f>
        <v>221.60664526243391</v>
      </c>
      <c r="AO176" s="59">
        <f t="shared" si="144"/>
        <v>223.87215638991677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13.22515375271243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13.22515375271243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157.43519999999953</v>
      </c>
      <c r="D177" s="11">
        <f t="shared" si="140"/>
        <v>40.263474653179813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1526.0950324105072</v>
      </c>
      <c r="H177" s="66">
        <f t="shared" si="110"/>
        <v>637.65852502095402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137.97244371990928</v>
      </c>
      <c r="T177" s="59">
        <f t="shared" si="142"/>
        <v>340.50331317844757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243</v>
      </c>
      <c r="AJ177" s="13">
        <f>AI177*VLOOKUP('Données projet'!$B$10,Paramètres!$A$1:$I$89,3,0)*VLOOKUP('Données projet'!$B$10,Paramètres!$A$1:$I$89,5,0)</f>
        <v>212.28480000000002</v>
      </c>
      <c r="AK177" s="13">
        <f t="shared" si="164"/>
        <v>52.434557099704193</v>
      </c>
      <c r="AL177" s="20">
        <f t="shared" si="165"/>
        <v>461.05288028198476</v>
      </c>
      <c r="AM177" s="59">
        <f t="shared" si="113"/>
        <v>754.38621361531807</v>
      </c>
      <c r="AN177" s="59">
        <f ca="1">AVERAGE(OFFSET($AM$3,0,0,'Données projet'!$E$10+1,1))-AVERAGE(OFFSET($H$3,0,0,'Données projet'!$E$10+1,1))</f>
        <v>221.60664526243391</v>
      </c>
      <c r="AO177" s="59">
        <f t="shared" si="144"/>
        <v>223.87215638991677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12.965816554169022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12.965816554169022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158.33999999999952</v>
      </c>
      <c r="D178" s="11">
        <f t="shared" si="140"/>
        <v>40.467870812652677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1534.6572483783677</v>
      </c>
      <c r="H178" s="66">
        <f t="shared" si="110"/>
        <v>639.5903749987026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137.97244371990928</v>
      </c>
      <c r="T178" s="59">
        <f t="shared" si="142"/>
        <v>340.50331317844757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243</v>
      </c>
      <c r="AJ178" s="13">
        <f>AI178*VLOOKUP('Données projet'!$B$10,Paramètres!$A$1:$I$89,3,0)*VLOOKUP('Données projet'!$B$10,Paramètres!$A$1:$I$89,5,0)</f>
        <v>212.28480000000002</v>
      </c>
      <c r="AK178" s="13">
        <f t="shared" si="164"/>
        <v>52.434557099704193</v>
      </c>
      <c r="AL178" s="20">
        <f t="shared" si="165"/>
        <v>461.05288028198476</v>
      </c>
      <c r="AM178" s="59">
        <f t="shared" si="113"/>
        <v>754.38621361531807</v>
      </c>
      <c r="AN178" s="59">
        <f ca="1">AVERAGE(OFFSET($AM$3,0,0,'Données projet'!$E$10+1,1))-AVERAGE(OFFSET($H$3,0,0,'Données projet'!$E$10+1,1))</f>
        <v>221.60664526243391</v>
      </c>
      <c r="AO178" s="59">
        <f t="shared" si="144"/>
        <v>223.87215638991677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12.711564799908979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12.711564799908979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159.24479999999951</v>
      </c>
      <c r="D179" s="11">
        <f t="shared" si="140"/>
        <v>40.67213106390161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1543.218415230114</v>
      </c>
      <c r="H179" s="66">
        <f t="shared" si="110"/>
        <v>641.52198826962774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137.97244371990928</v>
      </c>
      <c r="T179" s="59">
        <f t="shared" si="142"/>
        <v>340.50331317844757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243</v>
      </c>
      <c r="AJ179" s="13">
        <f>AI179*VLOOKUP('Données projet'!$B$10,Paramètres!$A$1:$I$89,3,0)*VLOOKUP('Données projet'!$B$10,Paramètres!$A$1:$I$89,5,0)</f>
        <v>212.28480000000002</v>
      </c>
      <c r="AK179" s="13">
        <f t="shared" si="164"/>
        <v>52.434557099704193</v>
      </c>
      <c r="AL179" s="20">
        <f t="shared" si="165"/>
        <v>461.05288028198476</v>
      </c>
      <c r="AM179" s="59">
        <f t="shared" si="113"/>
        <v>754.38621361531807</v>
      </c>
      <c r="AN179" s="59">
        <f ca="1">AVERAGE(OFFSET($AM$3,0,0,'Données projet'!$E$10+1,1))-AVERAGE(OFFSET($H$3,0,0,'Données projet'!$E$10+1,1))</f>
        <v>221.60664526243391</v>
      </c>
      <c r="AO179" s="59">
        <f t="shared" si="144"/>
        <v>223.87215638991677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12.462298767471719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12.462298767471719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160.14959999999951</v>
      </c>
      <c r="D180" s="11">
        <f t="shared" si="140"/>
        <v>40.876256268741386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1551.7785396183508</v>
      </c>
      <c r="H180" s="66">
        <f t="shared" si="110"/>
        <v>643.45336633472368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137.97244371990928</v>
      </c>
      <c r="T180" s="59">
        <f t="shared" si="142"/>
        <v>340.50331317844757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243</v>
      </c>
      <c r="AJ180" s="13">
        <f>AI180*VLOOKUP('Données projet'!$B$10,Paramètres!$A$1:$I$89,3,0)*VLOOKUP('Données projet'!$B$10,Paramètres!$A$1:$I$89,5,0)</f>
        <v>212.28480000000002</v>
      </c>
      <c r="AK180" s="13">
        <f t="shared" si="164"/>
        <v>52.434557099704193</v>
      </c>
      <c r="AL180" s="20">
        <f t="shared" si="165"/>
        <v>461.05288028198476</v>
      </c>
      <c r="AM180" s="59">
        <f t="shared" si="113"/>
        <v>754.38621361531807</v>
      </c>
      <c r="AN180" s="59">
        <f ca="1">AVERAGE(OFFSET($AM$3,0,0,'Données projet'!$E$10+1,1))-AVERAGE(OFFSET($H$3,0,0,'Données projet'!$E$10+1,1))</f>
        <v>221.60664526243391</v>
      </c>
      <c r="AO180" s="59">
        <f t="shared" si="144"/>
        <v>223.87215638991677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12.217920689893285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12.217920689893285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161.0543999999995</v>
      </c>
      <c r="D181" s="11">
        <f t="shared" si="140"/>
        <v>41.080247278685384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1560.3376281161643</v>
      </c>
      <c r="H181" s="66">
        <f t="shared" si="110"/>
        <v>645.38451067704284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137.97244371990928</v>
      </c>
      <c r="T181" s="59">
        <f t="shared" si="142"/>
        <v>340.50331317844757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243</v>
      </c>
      <c r="AJ181" s="13">
        <f>AI181*VLOOKUP('Données projet'!$B$10,Paramètres!$A$1:$I$89,3,0)*VLOOKUP('Données projet'!$B$10,Paramètres!$A$1:$I$89,5,0)</f>
        <v>212.28480000000002</v>
      </c>
      <c r="AK181" s="13">
        <f t="shared" si="164"/>
        <v>52.434557099704193</v>
      </c>
      <c r="AL181" s="20">
        <f t="shared" si="165"/>
        <v>461.05288028198476</v>
      </c>
      <c r="AM181" s="59">
        <f t="shared" si="113"/>
        <v>754.38621361531807</v>
      </c>
      <c r="AN181" s="59">
        <f ca="1">AVERAGE(OFFSET($AM$3,0,0,'Données projet'!$E$10+1,1))-AVERAGE(OFFSET($H$3,0,0,'Données projet'!$E$10+1,1))</f>
        <v>221.60664526243391</v>
      </c>
      <c r="AO181" s="59">
        <f t="shared" si="144"/>
        <v>223.87215638991677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11.978334717360255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11.978334717360255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161.9591999999995</v>
      </c>
      <c r="D182" s="11">
        <f t="shared" si="140"/>
        <v>41.284104935125612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1568.8956872185097</v>
      </c>
      <c r="H182" s="66">
        <f t="shared" si="110"/>
        <v>647.31542276200946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137.97244371990928</v>
      </c>
      <c r="T182" s="59">
        <f t="shared" si="142"/>
        <v>340.50331317844757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243</v>
      </c>
      <c r="AJ182" s="13">
        <f>AI182*VLOOKUP('Données projet'!$B$10,Paramètres!$A$1:$I$89,3,0)*VLOOKUP('Données projet'!$B$10,Paramètres!$A$1:$I$89,5,0)</f>
        <v>212.28480000000002</v>
      </c>
      <c r="AK182" s="13">
        <f t="shared" si="164"/>
        <v>52.434557099704193</v>
      </c>
      <c r="AL182" s="20">
        <f t="shared" si="165"/>
        <v>461.05288028198476</v>
      </c>
      <c r="AM182" s="59">
        <f t="shared" si="113"/>
        <v>754.38621361531807</v>
      </c>
      <c r="AN182" s="59">
        <f ca="1">AVERAGE(OFFSET($AM$3,0,0,'Données projet'!$E$10+1,1))-AVERAGE(OFFSET($H$3,0,0,'Données projet'!$E$10+1,1))</f>
        <v>221.60664526243391</v>
      </c>
      <c r="AO182" s="59">
        <f t="shared" si="144"/>
        <v>223.87215638991677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11.743446879615584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11.743446879615584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162.86399999999949</v>
      </c>
      <c r="D183" s="11">
        <f t="shared" si="140"/>
        <v>41.487830069509045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1577.4527233435747</v>
      </c>
      <c r="H183" s="66">
        <f t="shared" si="110"/>
        <v>649.24610403772726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137.97244371990928</v>
      </c>
      <c r="T183" s="59">
        <f t="shared" si="142"/>
        <v>340.50331317844757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243</v>
      </c>
      <c r="AJ183" s="13">
        <f>AI183*VLOOKUP('Données projet'!$B$10,Paramètres!$A$1:$I$89,3,0)*VLOOKUP('Données projet'!$B$10,Paramètres!$A$1:$I$89,5,0)</f>
        <v>212.28480000000002</v>
      </c>
      <c r="AK183" s="13">
        <f t="shared" si="164"/>
        <v>52.434557099704193</v>
      </c>
      <c r="AL183" s="20">
        <f t="shared" si="165"/>
        <v>461.05288028198476</v>
      </c>
      <c r="AM183" s="59">
        <f t="shared" si="113"/>
        <v>754.38621361531807</v>
      </c>
      <c r="AN183" s="59">
        <f ca="1">AVERAGE(OFFSET($AM$3,0,0,'Données projet'!$E$10+1,1))-AVERAGE(OFFSET($H$3,0,0,'Données projet'!$E$10+1,1))</f>
        <v>221.60664526243391</v>
      </c>
      <c r="AO183" s="59">
        <f t="shared" si="144"/>
        <v>223.87215638991677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11.513165049101652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11.513165049101652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163.76879999999949</v>
      </c>
      <c r="D184" s="11">
        <f t="shared" si="140"/>
        <v>41.691423503509697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1586.008742834106</v>
      </c>
      <c r="H184" s="66">
        <f t="shared" si="110"/>
        <v>651.17655593527843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137.97244371990928</v>
      </c>
      <c r="T184" s="59">
        <f t="shared" si="142"/>
        <v>340.50331317844757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243</v>
      </c>
      <c r="AJ184" s="13">
        <f>AI184*VLOOKUP('Données projet'!$B$10,Paramètres!$A$1:$I$89,3,0)*VLOOKUP('Données projet'!$B$10,Paramètres!$A$1:$I$89,5,0)</f>
        <v>212.28480000000002</v>
      </c>
      <c r="AK184" s="13">
        <f t="shared" si="164"/>
        <v>52.434557099704193</v>
      </c>
      <c r="AL184" s="20">
        <f t="shared" si="165"/>
        <v>461.05288028198476</v>
      </c>
      <c r="AM184" s="59">
        <f t="shared" si="113"/>
        <v>754.38621361531807</v>
      </c>
      <c r="AN184" s="59">
        <f ca="1">AVERAGE(OFFSET($AM$3,0,0,'Données projet'!$E$10+1,1))-AVERAGE(OFFSET($H$3,0,0,'Données projet'!$E$10+1,1))</f>
        <v>221.60664526243391</v>
      </c>
      <c r="AO184" s="59">
        <f t="shared" si="144"/>
        <v>223.87215638991677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11.28739890482605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11.28739890482605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164.67359999999948</v>
      </c>
      <c r="D185" s="11">
        <f t="shared" si="140"/>
        <v>41.894886049196913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1594.563751958709</v>
      </c>
      <c r="H185" s="66">
        <f t="shared" si="110"/>
        <v>653.10677986901692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137.97244371990928</v>
      </c>
      <c r="T185" s="59">
        <f t="shared" si="142"/>
        <v>340.50331317844757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243</v>
      </c>
      <c r="AJ185" s="13">
        <f>AI185*VLOOKUP('Données projet'!$B$10,Paramètres!$A$1:$I$89,3,0)*VLOOKUP('Données projet'!$B$10,Paramètres!$A$1:$I$89,5,0)</f>
        <v>212.28480000000002</v>
      </c>
      <c r="AK185" s="13">
        <f t="shared" si="164"/>
        <v>52.434557099704193</v>
      </c>
      <c r="AL185" s="20">
        <f t="shared" si="165"/>
        <v>461.05288028198476</v>
      </c>
      <c r="AM185" s="59">
        <f t="shared" si="113"/>
        <v>754.38621361531807</v>
      </c>
      <c r="AN185" s="59">
        <f ca="1">AVERAGE(OFFSET($AM$3,0,0,'Données projet'!$E$10+1,1))-AVERAGE(OFFSET($H$3,0,0,'Données projet'!$E$10+1,1))</f>
        <v>221.60664526243391</v>
      </c>
      <c r="AO185" s="59">
        <f t="shared" si="144"/>
        <v>223.87215638991677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11.066059896935942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11.066059896935942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165.57839999999948</v>
      </c>
      <c r="D186" s="11">
        <f t="shared" si="140"/>
        <v>42.098218509199548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1603.1177569131153</v>
      </c>
      <c r="H186" s="66">
        <f t="shared" si="110"/>
        <v>655.03677723685496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137.97244371990928</v>
      </c>
      <c r="T186" s="59">
        <f t="shared" si="142"/>
        <v>340.50331317844757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243</v>
      </c>
      <c r="AJ186" s="13">
        <f>AI186*VLOOKUP('Données projet'!$B$10,Paramètres!$A$1:$I$89,3,0)*VLOOKUP('Données projet'!$B$10,Paramètres!$A$1:$I$89,5,0)</f>
        <v>212.28480000000002</v>
      </c>
      <c r="AK186" s="13">
        <f t="shared" si="164"/>
        <v>52.434557099704193</v>
      </c>
      <c r="AL186" s="20">
        <f t="shared" si="165"/>
        <v>461.05288028198476</v>
      </c>
      <c r="AM186" s="59">
        <f t="shared" si="113"/>
        <v>754.38621361531807</v>
      </c>
      <c r="AN186" s="59">
        <f ca="1">AVERAGE(OFFSET($AM$3,0,0,'Données projet'!$E$10+1,1))-AVERAGE(OFFSET($H$3,0,0,'Données projet'!$E$10+1,1))</f>
        <v>221.60664526243391</v>
      </c>
      <c r="AO186" s="59">
        <f t="shared" si="144"/>
        <v>223.87215638991677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10.849061211987094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10.849061211987094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166.48319999999947</v>
      </c>
      <c r="D187" s="11">
        <f t="shared" si="140"/>
        <v>42.301421676867022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1611.6707638214257</v>
      </c>
      <c r="H187" s="66">
        <f t="shared" si="110"/>
        <v>656.96654942054238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137.97244371990928</v>
      </c>
      <c r="T187" s="59">
        <f t="shared" si="142"/>
        <v>340.50331317844757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243</v>
      </c>
      <c r="AJ187" s="13">
        <f>AI187*VLOOKUP('Données projet'!$B$10,Paramètres!$A$1:$I$89,3,0)*VLOOKUP('Données projet'!$B$10,Paramètres!$A$1:$I$89,5,0)</f>
        <v>212.28480000000002</v>
      </c>
      <c r="AK187" s="13">
        <f t="shared" si="164"/>
        <v>52.434557099704193</v>
      </c>
      <c r="AL187" s="20">
        <f t="shared" si="165"/>
        <v>461.05288028198476</v>
      </c>
      <c r="AM187" s="59">
        <f t="shared" si="113"/>
        <v>754.38621361531807</v>
      </c>
      <c r="AN187" s="59">
        <f ca="1">AVERAGE(OFFSET($AM$3,0,0,'Données projet'!$E$10+1,1))-AVERAGE(OFFSET($H$3,0,0,'Données projet'!$E$10+1,1))</f>
        <v>221.60664526243391</v>
      </c>
      <c r="AO187" s="59">
        <f t="shared" si="144"/>
        <v>223.87215638991677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10.636317738893965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10.636317738893965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167.38799999999947</v>
      </c>
      <c r="D188" s="11">
        <f t="shared" si="140"/>
        <v>42.504496336426151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1620.2227787373206</v>
      </c>
      <c r="H188" s="66">
        <f t="shared" si="110"/>
        <v>658.89609778594127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137.97244371990928</v>
      </c>
      <c r="T188" s="59">
        <f t="shared" si="142"/>
        <v>340.50331317844757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243</v>
      </c>
      <c r="AJ188" s="13">
        <f>AI188*VLOOKUP('Données projet'!$B$10,Paramètres!$A$1:$I$89,3,0)*VLOOKUP('Données projet'!$B$10,Paramètres!$A$1:$I$89,5,0)</f>
        <v>212.28480000000002</v>
      </c>
      <c r="AK188" s="13">
        <f t="shared" si="164"/>
        <v>52.434557099704193</v>
      </c>
      <c r="AL188" s="20">
        <f t="shared" si="165"/>
        <v>461.05288028198476</v>
      </c>
      <c r="AM188" s="59">
        <f t="shared" si="113"/>
        <v>754.38621361531807</v>
      </c>
      <c r="AN188" s="59">
        <f ca="1">AVERAGE(OFFSET($AM$3,0,0,'Données projet'!$E$10+1,1))-AVERAGE(OFFSET($H$3,0,0,'Données projet'!$E$10+1,1))</f>
        <v>221.60664526243391</v>
      </c>
      <c r="AO188" s="59">
        <f t="shared" si="144"/>
        <v>223.87215638991677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10.427746035547486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10.427746035547486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168.29279999999946</v>
      </c>
      <c r="D189" s="11">
        <f t="shared" si="140"/>
        <v>42.707443263134955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1628.7738076452481</v>
      </c>
      <c r="H189" s="66">
        <f t="shared" si="110"/>
        <v>660.82542368329246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137.97244371990928</v>
      </c>
      <c r="T189" s="59">
        <f t="shared" si="142"/>
        <v>340.50331317844757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243</v>
      </c>
      <c r="AJ189" s="13">
        <f>AI189*VLOOKUP('Données projet'!$B$10,Paramètres!$A$1:$I$89,3,0)*VLOOKUP('Données projet'!$B$10,Paramètres!$A$1:$I$89,5,0)</f>
        <v>212.28480000000002</v>
      </c>
      <c r="AK189" s="13">
        <f t="shared" si="164"/>
        <v>52.434557099704193</v>
      </c>
      <c r="AL189" s="20">
        <f t="shared" si="165"/>
        <v>461.05288028198476</v>
      </c>
      <c r="AM189" s="59">
        <f t="shared" si="113"/>
        <v>754.38621361531807</v>
      </c>
      <c r="AN189" s="59">
        <f ca="1">AVERAGE(OFFSET($AM$3,0,0,'Données projet'!$E$10+1,1))-AVERAGE(OFFSET($H$3,0,0,'Données projet'!$E$10+1,1))</f>
        <v>221.60664526243391</v>
      </c>
      <c r="AO189" s="59">
        <f t="shared" si="144"/>
        <v>223.87215638991677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10.223264296087454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10.223264296087454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169.19759999999945</v>
      </c>
      <c r="D190" s="11">
        <f t="shared" si="140"/>
        <v>42.910263223432771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1637.3238564615822</v>
      </c>
      <c r="H190" s="66">
        <f t="shared" si="110"/>
        <v>662.7545284474777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137.97244371990928</v>
      </c>
      <c r="T190" s="59">
        <f t="shared" si="142"/>
        <v>340.50331317844757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243</v>
      </c>
      <c r="AJ190" s="13">
        <f>AI190*VLOOKUP('Données projet'!$B$10,Paramètres!$A$1:$I$89,3,0)*VLOOKUP('Données projet'!$B$10,Paramètres!$A$1:$I$89,5,0)</f>
        <v>212.28480000000002</v>
      </c>
      <c r="AK190" s="13">
        <f t="shared" si="164"/>
        <v>52.434557099704193</v>
      </c>
      <c r="AL190" s="20">
        <f t="shared" si="165"/>
        <v>461.05288028198476</v>
      </c>
      <c r="AM190" s="59">
        <f t="shared" si="113"/>
        <v>754.38621361531807</v>
      </c>
      <c r="AN190" s="59">
        <f ca="1">AVERAGE(OFFSET($AM$3,0,0,'Données projet'!$E$10+1,1))-AVERAGE(OFFSET($H$3,0,0,'Données projet'!$E$10+1,1))</f>
        <v>221.60664526243391</v>
      </c>
      <c r="AO190" s="59">
        <f t="shared" si="144"/>
        <v>223.87215638991677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10.022792318816688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10.022792318816688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170.10239999999945</v>
      </c>
      <c r="D191" s="11">
        <f t="shared" si="140"/>
        <v>43.112956975087251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1645.8729310357569</v>
      </c>
      <c r="H191" s="66">
        <f t="shared" si="110"/>
        <v>664.68341339827589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137.97244371990928</v>
      </c>
      <c r="T191" s="59">
        <f t="shared" si="142"/>
        <v>340.50331317844757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243</v>
      </c>
      <c r="AJ191" s="13">
        <f>AI191*VLOOKUP('Données projet'!$B$10,Paramètres!$A$1:$I$89,3,0)*VLOOKUP('Données projet'!$B$10,Paramètres!$A$1:$I$89,5,0)</f>
        <v>212.28480000000002</v>
      </c>
      <c r="AK191" s="13">
        <f t="shared" si="164"/>
        <v>52.434557099704193</v>
      </c>
      <c r="AL191" s="20">
        <f t="shared" si="165"/>
        <v>461.05288028198476</v>
      </c>
      <c r="AM191" s="59">
        <f t="shared" si="113"/>
        <v>754.38621361531807</v>
      </c>
      <c r="AN191" s="59">
        <f ca="1">AVERAGE(OFFSET($AM$3,0,0,'Données projet'!$E$10+1,1))-AVERAGE(OFFSET($H$3,0,0,'Données projet'!$E$10+1,1))</f>
        <v>221.60664526243391</v>
      </c>
      <c r="AO191" s="59">
        <f t="shared" si="144"/>
        <v>223.87215638991677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9.8262514747443692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9.8262514747443692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171.00719999999944</v>
      </c>
      <c r="D192" s="11">
        <f t="shared" si="140"/>
        <v>43.315525267337939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1654.4210371513764</v>
      </c>
      <c r="H192" s="66">
        <f t="shared" si="110"/>
        <v>666.61207984061252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137.97244371990928</v>
      </c>
      <c r="T192" s="59">
        <f t="shared" si="142"/>
        <v>340.50331317844757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243</v>
      </c>
      <c r="AJ192" s="13">
        <f>AI192*VLOOKUP('Données projet'!$B$10,Paramètres!$A$1:$I$89,3,0)*VLOOKUP('Données projet'!$B$10,Paramètres!$A$1:$I$89,5,0)</f>
        <v>212.28480000000002</v>
      </c>
      <c r="AK192" s="13">
        <f t="shared" si="164"/>
        <v>52.434557099704193</v>
      </c>
      <c r="AL192" s="20">
        <f t="shared" si="165"/>
        <v>461.05288028198476</v>
      </c>
      <c r="AM192" s="59">
        <f t="shared" si="113"/>
        <v>754.38621361531807</v>
      </c>
      <c r="AN192" s="59">
        <f ca="1">AVERAGE(OFFSET($AM$3,0,0,'Données projet'!$E$10+1,1))-AVERAGE(OFFSET($H$3,0,0,'Données projet'!$E$10+1,1))</f>
        <v>221.60664526243391</v>
      </c>
      <c r="AO192" s="59">
        <f t="shared" si="144"/>
        <v>223.87215638991677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9.6335646767462304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9.6335646767462304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171.91199999999944</v>
      </c>
      <c r="D193" s="11">
        <f t="shared" si="140"/>
        <v>43.517968841037174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1662.9681805273001</v>
      </c>
      <c r="H193" s="66">
        <f t="shared" si="110"/>
        <v>668.54052906480536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137.97244371990928</v>
      </c>
      <c r="T193" s="59">
        <f t="shared" si="142"/>
        <v>340.50331317844757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243</v>
      </c>
      <c r="AJ193" s="13">
        <f>AI193*VLOOKUP('Données projet'!$B$10,Paramètres!$A$1:$I$89,3,0)*VLOOKUP('Données projet'!$B$10,Paramètres!$A$1:$I$89,5,0)</f>
        <v>212.28480000000002</v>
      </c>
      <c r="AK193" s="13">
        <f t="shared" si="164"/>
        <v>52.434557099704193</v>
      </c>
      <c r="AL193" s="20">
        <f t="shared" si="165"/>
        <v>461.05288028198476</v>
      </c>
      <c r="AM193" s="59">
        <f t="shared" si="113"/>
        <v>754.38621361531807</v>
      </c>
      <c r="AN193" s="59">
        <f ca="1">AVERAGE(OFFSET($AM$3,0,0,'Données projet'!$E$10+1,1))-AVERAGE(OFFSET($H$3,0,0,'Données projet'!$E$10+1,1))</f>
        <v>221.60664526243391</v>
      </c>
      <c r="AO193" s="59">
        <f t="shared" si="144"/>
        <v>223.87215638991677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9.4446563493294935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9.4446563493294935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172.81679999999943</v>
      </c>
      <c r="D194" s="11">
        <f t="shared" si="140"/>
        <v>43.720288428787171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1671.5143668187038</v>
      </c>
      <c r="H194" s="66">
        <f t="shared" si="110"/>
        <v>670.46876234680326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137.97244371990928</v>
      </c>
      <c r="T194" s="59">
        <f t="shared" si="142"/>
        <v>340.50331317844757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243</v>
      </c>
      <c r="AJ194" s="13">
        <f>AI194*VLOOKUP('Données projet'!$B$10,Paramètres!$A$1:$I$89,3,0)*VLOOKUP('Données projet'!$B$10,Paramètres!$A$1:$I$89,5,0)</f>
        <v>212.28480000000002</v>
      </c>
      <c r="AK194" s="13">
        <f t="shared" si="164"/>
        <v>52.434557099704193</v>
      </c>
      <c r="AL194" s="20">
        <f t="shared" si="165"/>
        <v>461.05288028198476</v>
      </c>
      <c r="AM194" s="59">
        <f t="shared" si="113"/>
        <v>754.38621361531807</v>
      </c>
      <c r="AN194" s="59">
        <f ca="1">AVERAGE(OFFSET($AM$3,0,0,'Données projet'!$E$10+1,1))-AVERAGE(OFFSET($H$3,0,0,'Données projet'!$E$10+1,1))</f>
        <v>221.60664526243391</v>
      </c>
      <c r="AO194" s="59">
        <f t="shared" si="144"/>
        <v>223.87215638991677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9.2594523989906961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9.2594523989906961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173.72159999999943</v>
      </c>
      <c r="D195" s="11">
        <f t="shared" si="140"/>
        <v>43.92248475507499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1680.0596016181182</v>
      </c>
      <c r="H195" s="66">
        <f t="shared" si="110"/>
        <v>672.39678094842111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137.97244371990928</v>
      </c>
      <c r="T195" s="59">
        <f t="shared" si="142"/>
        <v>340.50331317844757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243</v>
      </c>
      <c r="AJ195" s="13">
        <f>AI195*VLOOKUP('Données projet'!$B$10,Paramètres!$A$1:$I$89,3,0)*VLOOKUP('Données projet'!$B$10,Paramètres!$A$1:$I$89,5,0)</f>
        <v>212.28480000000002</v>
      </c>
      <c r="AK195" s="13">
        <f t="shared" si="164"/>
        <v>52.434557099704193</v>
      </c>
      <c r="AL195" s="20">
        <f t="shared" si="165"/>
        <v>461.05288028198476</v>
      </c>
      <c r="AM195" s="59">
        <f t="shared" si="113"/>
        <v>754.38621361531807</v>
      </c>
      <c r="AN195" s="59">
        <f ca="1">AVERAGE(OFFSET($AM$3,0,0,'Données projet'!$E$10+1,1))-AVERAGE(OFFSET($H$3,0,0,'Données projet'!$E$10+1,1))</f>
        <v>221.60664526243391</v>
      </c>
      <c r="AO195" s="59">
        <f t="shared" si="144"/>
        <v>223.87215638991677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9.0778801851547879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9.0778801851547879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174.62639999999942</v>
      </c>
      <c r="D196" s="11">
        <f t="shared" si="140"/>
        <v>44.124558536403818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1688.6038904564459</v>
      </c>
      <c r="H196" s="66">
        <f t="shared" ref="H196:H203" si="192">(B196+E196+F196)*44/12+(C196+D196)*0.475*44/12</f>
        <v>674.32458611756897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137.97244371990928</v>
      </c>
      <c r="T196" s="59">
        <f t="shared" si="142"/>
        <v>340.50331317844757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243</v>
      </c>
      <c r="AJ196" s="13">
        <f>AI196*VLOOKUP('Données projet'!$B$10,Paramètres!$A$1:$I$89,3,0)*VLOOKUP('Données projet'!$B$10,Paramètres!$A$1:$I$89,5,0)</f>
        <v>212.28480000000002</v>
      </c>
      <c r="AK196" s="13">
        <f t="shared" si="164"/>
        <v>52.434557099704193</v>
      </c>
      <c r="AL196" s="20">
        <f t="shared" si="165"/>
        <v>461.05288028198476</v>
      </c>
      <c r="AM196" s="59">
        <f t="shared" ref="AM196:AM203" si="193">AL196+(AD196+AE196)*44/12</f>
        <v>754.38621361531807</v>
      </c>
      <c r="AN196" s="59">
        <f ca="1">AVERAGE(OFFSET($AM$3,0,0,'Données projet'!$E$10+1,1))-AVERAGE(OFFSET($H$3,0,0,'Données projet'!$E$10+1,1))</f>
        <v>221.60664526243391</v>
      </c>
      <c r="AO196" s="59">
        <f t="shared" si="144"/>
        <v>223.87215638991677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8.8998684916840869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8.8998684916840869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175.53119999999942</v>
      </c>
      <c r="D197" s="11">
        <f t="shared" ref="D197:D203" si="202">IFERROR(EXP(-1.0587+0.8836*LN(C197)+0.284),0)</f>
        <v>44.326510481422375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1697.1472388039581</v>
      </c>
      <c r="H197" s="66">
        <f t="shared" si="192"/>
        <v>676.25217908847617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137.97244371990928</v>
      </c>
      <c r="T197" s="59">
        <f t="shared" ref="T197:T203" si="204">$T$3</f>
        <v>340.50331317844757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243</v>
      </c>
      <c r="AJ197" s="13">
        <f>AI197*VLOOKUP('Données projet'!$B$10,Paramètres!$A$1:$I$89,3,0)*VLOOKUP('Données projet'!$B$10,Paramètres!$A$1:$I$89,5,0)</f>
        <v>212.28480000000002</v>
      </c>
      <c r="AK197" s="13">
        <f t="shared" si="164"/>
        <v>52.434557099704193</v>
      </c>
      <c r="AL197" s="20">
        <f t="shared" si="165"/>
        <v>461.05288028198476</v>
      </c>
      <c r="AM197" s="59">
        <f t="shared" si="193"/>
        <v>754.38621361531807</v>
      </c>
      <c r="AN197" s="59">
        <f ca="1">AVERAGE(OFFSET($AM$3,0,0,'Données projet'!$E$10+1,1))-AVERAGE(OFFSET($H$3,0,0,'Données projet'!$E$10+1,1))</f>
        <v>221.60664526243391</v>
      </c>
      <c r="AO197" s="59">
        <f t="shared" ref="AO197:AO203" si="205">$AO$3</f>
        <v>223.87215638991677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8.7253474989459328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8.7253474989459328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176.43599999999941</v>
      </c>
      <c r="D198" s="11">
        <f t="shared" si="202"/>
        <v>44.528341291050459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1705.6896520712623</v>
      </c>
      <c r="H198" s="66">
        <f t="shared" si="192"/>
        <v>678.17956108191174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137.97244371990928</v>
      </c>
      <c r="T198" s="59">
        <f t="shared" si="204"/>
        <v>340.50331317844757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243</v>
      </c>
      <c r="AJ198" s="13">
        <f>AI198*VLOOKUP('Données projet'!$B$10,Paramètres!$A$1:$I$89,3,0)*VLOOKUP('Données projet'!$B$10,Paramètres!$A$1:$I$89,5,0)</f>
        <v>212.28480000000002</v>
      </c>
      <c r="AK198" s="13">
        <f t="shared" si="164"/>
        <v>52.434557099704193</v>
      </c>
      <c r="AL198" s="20">
        <f t="shared" si="165"/>
        <v>461.05288028198476</v>
      </c>
      <c r="AM198" s="59">
        <f t="shared" si="193"/>
        <v>754.38621361531807</v>
      </c>
      <c r="AN198" s="59">
        <f ca="1">AVERAGE(OFFSET($AM$3,0,0,'Données projet'!$E$10+1,1))-AVERAGE(OFFSET($H$3,0,0,'Données projet'!$E$10+1,1))</f>
        <v>221.60664526243391</v>
      </c>
      <c r="AO198" s="59">
        <f t="shared" si="205"/>
        <v>223.87215638991677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8.5542487564280805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8.5542487564280805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177.3407999999994</v>
      </c>
      <c r="D199" s="11">
        <f t="shared" si="202"/>
        <v>44.730051658602939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1714.2311356102639</v>
      </c>
      <c r="H199" s="66">
        <f t="shared" si="192"/>
        <v>680.10673330539908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137.97244371990928</v>
      </c>
      <c r="T199" s="59">
        <f t="shared" si="204"/>
        <v>340.50331317844757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243</v>
      </c>
      <c r="AJ199" s="13">
        <f>AI199*VLOOKUP('Données projet'!$B$10,Paramètres!$A$1:$I$89,3,0)*VLOOKUP('Données projet'!$B$10,Paramètres!$A$1:$I$89,5,0)</f>
        <v>212.28480000000002</v>
      </c>
      <c r="AK199" s="13">
        <f t="shared" si="164"/>
        <v>52.434557099704193</v>
      </c>
      <c r="AL199" s="20">
        <f t="shared" si="165"/>
        <v>461.05288028198476</v>
      </c>
      <c r="AM199" s="59">
        <f t="shared" si="193"/>
        <v>754.38621361531807</v>
      </c>
      <c r="AN199" s="59">
        <f ca="1">AVERAGE(OFFSET($AM$3,0,0,'Données projet'!$E$10+1,1))-AVERAGE(OFFSET($H$3,0,0,'Données projet'!$E$10+1,1))</f>
        <v>221.60664526243391</v>
      </c>
      <c r="AO199" s="59">
        <f t="shared" si="205"/>
        <v>223.87215638991677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8.3865051558910739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8.3865051558910739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178.2455999999994</v>
      </c>
      <c r="D200" s="11">
        <f t="shared" si="202"/>
        <v>44.931642269910306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1722.7716947150923</v>
      </c>
      <c r="H200" s="66">
        <f t="shared" si="192"/>
        <v>682.03369695342599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137.97244371990928</v>
      </c>
      <c r="T200" s="59">
        <f t="shared" si="204"/>
        <v>340.50331317844757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243</v>
      </c>
      <c r="AJ200" s="13">
        <f>AI200*VLOOKUP('Données projet'!$B$10,Paramètres!$A$1:$I$89,3,0)*VLOOKUP('Données projet'!$B$10,Paramètres!$A$1:$I$89,5,0)</f>
        <v>212.28480000000002</v>
      </c>
      <c r="AK200" s="13">
        <f t="shared" si="164"/>
        <v>52.434557099704193</v>
      </c>
      <c r="AL200" s="20">
        <f t="shared" si="165"/>
        <v>461.05288028198476</v>
      </c>
      <c r="AM200" s="59">
        <f t="shared" si="193"/>
        <v>754.38621361531807</v>
      </c>
      <c r="AN200" s="59">
        <f ca="1">AVERAGE(OFFSET($AM$3,0,0,'Données projet'!$E$10+1,1))-AVERAGE(OFFSET($H$3,0,0,'Données projet'!$E$10+1,1))</f>
        <v>221.60664526243391</v>
      </c>
      <c r="AO200" s="59">
        <f t="shared" si="205"/>
        <v>223.87215638991677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8.2220509050471051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8.2220509050471051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179.15039999999939</v>
      </c>
      <c r="D201" s="11">
        <f t="shared" si="202"/>
        <v>45.133113803437183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1731.3113346230191</v>
      </c>
      <c r="H201" s="66">
        <f t="shared" si="192"/>
        <v>683.96045320765199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137.97244371990928</v>
      </c>
      <c r="T201" s="59">
        <f t="shared" si="204"/>
        <v>340.50331317844757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243</v>
      </c>
      <c r="AJ201" s="13">
        <f>AI201*VLOOKUP('Données projet'!$B$10,Paramètres!$A$1:$I$89,3,0)*VLOOKUP('Données projet'!$B$10,Paramètres!$A$1:$I$89,5,0)</f>
        <v>212.28480000000002</v>
      </c>
      <c r="AK201" s="13">
        <f t="shared" si="164"/>
        <v>52.434557099704193</v>
      </c>
      <c r="AL201" s="20">
        <f t="shared" si="165"/>
        <v>461.05288028198476</v>
      </c>
      <c r="AM201" s="59">
        <f t="shared" si="193"/>
        <v>754.38621361531807</v>
      </c>
      <c r="AN201" s="59">
        <f ca="1">AVERAGE(OFFSET($AM$3,0,0,'Données projet'!$E$10+1,1))-AVERAGE(OFFSET($H$3,0,0,'Données projet'!$E$10+1,1))</f>
        <v>221.60664526243391</v>
      </c>
      <c r="AO201" s="59">
        <f t="shared" si="205"/>
        <v>223.87215638991677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8.0608215017549973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8.0608215017549973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180.05519999999939</v>
      </c>
      <c r="D202" s="11">
        <f t="shared" si="202"/>
        <v>45.334466930398278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1739.8500605153504</v>
      </c>
      <c r="H202" s="66">
        <f t="shared" si="192"/>
        <v>685.88700323710918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137.97244371990928</v>
      </c>
      <c r="T202" s="59">
        <f t="shared" si="204"/>
        <v>340.50331317844757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243</v>
      </c>
      <c r="AJ202" s="13">
        <f>AI202*VLOOKUP('Données projet'!$B$10,Paramètres!$A$1:$I$89,3,0)*VLOOKUP('Données projet'!$B$10,Paramètres!$A$1:$I$89,5,0)</f>
        <v>212.28480000000002</v>
      </c>
      <c r="AK202" s="13">
        <f t="shared" si="164"/>
        <v>52.434557099704193</v>
      </c>
      <c r="AL202" s="20">
        <f t="shared" si="165"/>
        <v>461.05288028198476</v>
      </c>
      <c r="AM202" s="59">
        <f t="shared" si="193"/>
        <v>754.38621361531807</v>
      </c>
      <c r="AN202" s="59">
        <f ca="1">AVERAGE(OFFSET($AM$3,0,0,'Données projet'!$E$10+1,1))-AVERAGE(OFFSET($H$3,0,0,'Données projet'!$E$10+1,1))</f>
        <v>221.60664526243391</v>
      </c>
      <c r="AO202" s="59">
        <f t="shared" si="205"/>
        <v>223.87215638991677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7.9027537087212227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7.9027537087212227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180.95999999999938</v>
      </c>
      <c r="D203" s="11">
        <f t="shared" si="202"/>
        <v>45.535702314871642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1748.387877518303</v>
      </c>
      <c r="H203" s="66">
        <f t="shared" si="192"/>
        <v>687.81334819840026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137.97244371990928</v>
      </c>
      <c r="T203" s="59">
        <f t="shared" si="204"/>
        <v>340.50331317844757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243</v>
      </c>
      <c r="AJ203" s="13">
        <f>AI203*VLOOKUP('Données projet'!$B$10,Paramètres!$A$1:$I$89,3,0)*VLOOKUP('Données projet'!$B$10,Paramètres!$A$1:$I$89,5,0)</f>
        <v>212.28480000000002</v>
      </c>
      <c r="AK203" s="13">
        <f t="shared" si="164"/>
        <v>52.434557099704193</v>
      </c>
      <c r="AL203" s="20">
        <f t="shared" si="165"/>
        <v>461.05288028198476</v>
      </c>
      <c r="AM203" s="59">
        <f t="shared" si="193"/>
        <v>754.38621361531807</v>
      </c>
      <c r="AN203" s="59">
        <f ca="1">AVERAGE(OFFSET($AM$3,0,0,'Données projet'!$E$10+1,1))-AVERAGE(OFFSET($H$3,0,0,'Données projet'!$E$10+1,1))</f>
        <v>221.60664526243391</v>
      </c>
      <c r="AO203" s="59">
        <f t="shared" si="205"/>
        <v>223.87215638991677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7.7477855286970065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7.7477855286970065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1.4003603312913959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0" sqref="M30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1.94964</v>
      </c>
      <c r="C6" s="145">
        <f ca="1">IF(OR('Données projet'!B9="",'Données projet'!C9="",'Données projet'!C9=0%),0,Calculateur!S3)</f>
        <v>137.97244371990928</v>
      </c>
      <c r="D6" s="145">
        <f>IF(OR('Données projet'!B9="",'Données projet'!C9="",'Données projet'!C9=0%),0,Calculateur!T3)</f>
        <v>340.50331317844757</v>
      </c>
      <c r="E6" s="145">
        <f ca="1">MIN(C6,D6)</f>
        <v>137.97244371990928</v>
      </c>
      <c r="F6" s="145">
        <f ca="1">E6*B6</f>
        <v>268.99659517408395</v>
      </c>
      <c r="G6" s="145">
        <f ca="1">F6*(100%-'Données projet'!$C$24)*(100%-'Données projet'!$C$25)*(100%-'Données projet'!$C$26)*(100%-'Données projet'!$C$27)</f>
        <v>242.09693565667556</v>
      </c>
      <c r="H6" s="146">
        <f>IF(OR('Données projet'!B9="",'Données projet'!C9="",'Données projet'!C9=0%),0,AVERAGE(Calculateur!$AC$3:$AC$33)*B6)</f>
        <v>33.663911541955798</v>
      </c>
      <c r="I6" s="147">
        <f>H6*(100%-'Données projet'!$C$24)*(100%-'Données projet'!$C$25)*(100%-'Données projet'!$C$26)*(100%-'Données projet'!$C$27)</f>
        <v>30.297520387760219</v>
      </c>
      <c r="J6" s="148">
        <f>IF(OR('Données projet'!B9="",'Données projet'!C9="",'Données projet'!C9=0%),0,SUM(Calculateur!$V$3:$V$33)*VLOOKUP('Données projet'!$B$9,Paramètres!$A$1:$I$89,9,0)*B6)</f>
        <v>508.42711919999994</v>
      </c>
      <c r="K6" s="149">
        <f>J6*(100%-'Données projet'!$C$24)*(100%-'Données projet'!$C$25)*(100%-'Données projet'!$C$26)*(100%-'Données projet'!$C$27)</f>
        <v>457.58440727999994</v>
      </c>
      <c r="L6" s="150">
        <f ca="1">G6+I6+K6</f>
        <v>729.97886332443568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rouge d'Amérique</v>
      </c>
      <c r="B7" s="152">
        <f>'Données projet'!D10</f>
        <v>0.85036</v>
      </c>
      <c r="C7" s="145">
        <f ca="1">IF(OR('Données projet'!B10="",'Données projet'!C10="",'Données projet'!C10=0%),0,Calculateur!AN3)</f>
        <v>221.60664526243391</v>
      </c>
      <c r="D7" s="145">
        <f>IF(OR('Données projet'!B10="",'Données projet'!C10="",'Données projet'!C10=0%),0,Calculateur!AO3)</f>
        <v>223.87215638991677</v>
      </c>
      <c r="E7" s="145">
        <f t="shared" ref="E7:E15" ca="1" si="0">MIN(C7,D7)</f>
        <v>221.60664526243391</v>
      </c>
      <c r="F7" s="145">
        <f t="shared" ref="F7:F15" ca="1" si="1">E7*B7</f>
        <v>188.44542686536332</v>
      </c>
      <c r="G7" s="145">
        <f ca="1">F7*(100%-'Données projet'!$C$24)*(100%-'Données projet'!$C$25)*(100%-'Données projet'!$C$26)*(100%-'Données projet'!$C$27)</f>
        <v>169.60088417882699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22.747129999999999</v>
      </c>
      <c r="K7" s="149">
        <f>J7*(100%-'Données projet'!$C$24)*(100%-'Données projet'!$C$25)*(100%-'Données projet'!$C$26)*(100%-'Données projet'!$C$27)</f>
        <v>20.472417</v>
      </c>
      <c r="L7" s="150">
        <f t="shared" ref="L7:L15" ca="1" si="2">G7+I7+K7</f>
        <v>190.07330117882699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457.44202203944724</v>
      </c>
      <c r="G16" s="164">
        <f t="shared" ca="1" si="3"/>
        <v>411.69781983550251</v>
      </c>
      <c r="H16" s="165">
        <f t="shared" si="3"/>
        <v>33.663911541955798</v>
      </c>
      <c r="I16" s="165">
        <f t="shared" si="3"/>
        <v>30.297520387760219</v>
      </c>
      <c r="J16" s="166">
        <f t="shared" si="3"/>
        <v>531.17424919999996</v>
      </c>
      <c r="K16" s="166">
        <f t="shared" si="3"/>
        <v>478.05682427999994</v>
      </c>
      <c r="L16" s="167">
        <f t="shared" ca="1" si="3"/>
        <v>920.0521645032627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3" zoomScale="90" zoomScaleNormal="90" workbookViewId="0">
      <selection activeCell="C55" sqref="C55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3409.8111113214563</v>
      </c>
      <c r="U10" s="176">
        <f>'Données projet'!D9</f>
        <v>1.94964</v>
      </c>
      <c r="V10" s="175">
        <f>U10*T10</f>
        <v>6647.9041350767639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rouge d'Amérique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-1188.1093446707569</v>
      </c>
      <c r="U11" s="176">
        <f>'Données projet'!D10</f>
        <v>0.85036</v>
      </c>
      <c r="V11" s="175">
        <f t="shared" ref="V11" si="0">U11*T11</f>
        <v>-1010.3206623342248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>
        <v>40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1276.56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40.000000000000036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>
        <v>40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1600.0000000000014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7225.33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506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517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-17274.7406783529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>
        <v>15</v>
      </c>
      <c r="D24" s="180">
        <f t="shared" ref="D24:D42" si="2">B24*C24</f>
        <v>510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770.24058087159779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-18044.9812592245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>
        <v>22</v>
      </c>
      <c r="D29" s="180">
        <f t="shared" si="2"/>
        <v>946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>
        <v>30</v>
      </c>
      <c r="D34" s="180">
        <f t="shared" si="2"/>
        <v>1680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>
        <v>40</v>
      </c>
      <c r="D42" s="180">
        <f t="shared" si="2"/>
        <v>12360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rouge d'Amérique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1761.87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>
        <v>15</v>
      </c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0</v>
      </c>
      <c r="C55" s="189">
        <v>15</v>
      </c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54</v>
      </c>
      <c r="C56" s="189">
        <v>15</v>
      </c>
      <c r="D56" s="177">
        <f t="shared" si="4"/>
        <v>810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26</v>
      </c>
      <c r="C57" s="189">
        <v>15</v>
      </c>
      <c r="D57" s="177">
        <f t="shared" si="4"/>
        <v>390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27</v>
      </c>
      <c r="C58" s="189">
        <v>15</v>
      </c>
      <c r="D58" s="177">
        <f t="shared" si="4"/>
        <v>405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27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27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26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24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23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21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65</v>
      </c>
      <c r="B65" s="179">
        <f>'Données projet'!D73</f>
        <v>20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70</v>
      </c>
      <c r="B66" s="179">
        <f>'Données projet'!D74</f>
        <v>18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75</v>
      </c>
      <c r="B67" s="179">
        <f>'Données projet'!D75</f>
        <v>16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80</v>
      </c>
      <c r="B68" s="179">
        <f>'Données projet'!D76</f>
        <v>15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85</v>
      </c>
      <c r="B69" s="179">
        <f>'Données projet'!D77</f>
        <v>14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90</v>
      </c>
      <c r="B70" s="179">
        <f>'Données projet'!D78</f>
        <v>12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95</v>
      </c>
      <c r="B71" s="179">
        <f>'Données projet'!D79</f>
        <v>12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100</v>
      </c>
      <c r="B72" s="179">
        <f>'Données projet'!D80</f>
        <v>12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2024-03-29T14:28:19Z</dcterms:modified>
</cp:coreProperties>
</file>