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Reboisement Naudet_Saint-Magne (33)\Dossier d_instruction\"/>
    </mc:Choice>
  </mc:AlternateContent>
  <xr:revisionPtr revIDLastSave="0" documentId="13_ncr:1_{32CA67FE-4952-4FBC-819D-B18C1C13DC65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116" i="2" a="1"/>
  <c r="CS116" i="2" s="1"/>
  <c r="EI195" i="2" a="1"/>
  <c r="EI195" i="2" s="1"/>
  <c r="CS137" i="2" a="1"/>
  <c r="CS137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DN6" i="2" a="1"/>
  <c r="DN6" i="2" s="1"/>
  <c r="DO6" i="2" s="1"/>
  <c r="DN30" i="2" a="1"/>
  <c r="DN30" i="2" s="1"/>
  <c r="DN132" i="2" a="1"/>
  <c r="DN132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DN110" i="2" l="1" a="1"/>
  <c r="DN110" i="2" s="1"/>
  <c r="DN38" i="2" a="1"/>
  <c r="DN38" i="2" s="1"/>
  <c r="DN46" i="2" a="1"/>
  <c r="DN46" i="2" s="1"/>
  <c r="DN187" i="2" a="1"/>
  <c r="DN187" i="2" s="1"/>
  <c r="DN176" i="2" a="1"/>
  <c r="DN176" i="2" s="1"/>
  <c r="DN65" i="2" a="1"/>
  <c r="DN65" i="2" s="1"/>
  <c r="DN153" i="2" a="1"/>
  <c r="DN153" i="2" s="1"/>
  <c r="DN70" i="2" a="1"/>
  <c r="DN70" i="2" s="1"/>
  <c r="DN164" i="2" a="1"/>
  <c r="DN164" i="2" s="1"/>
  <c r="DN177" i="2" a="1"/>
  <c r="DN177" i="2" s="1"/>
  <c r="DN55" i="2" a="1"/>
  <c r="DN55" i="2" s="1"/>
  <c r="DN135" i="2" a="1"/>
  <c r="DN135" i="2" s="1"/>
  <c r="DN123" i="2" a="1"/>
  <c r="DN123" i="2" s="1"/>
  <c r="DN115" i="2" a="1"/>
  <c r="DN115" i="2" s="1"/>
  <c r="DN31" i="2" a="1"/>
  <c r="DN31" i="2" s="1"/>
  <c r="DN50" i="2" a="1"/>
  <c r="DN50" i="2" s="1"/>
  <c r="DN167" i="2" a="1"/>
  <c r="DN167" i="2" s="1"/>
  <c r="DN80" i="2" a="1"/>
  <c r="DN80" i="2" s="1"/>
  <c r="DN150" i="2" a="1"/>
  <c r="DN150" i="2" s="1"/>
  <c r="DN25" i="2" a="1"/>
  <c r="DN25" i="2" s="1"/>
  <c r="DN45" i="2" a="1"/>
  <c r="DN45" i="2" s="1"/>
  <c r="DN190" i="2" a="1"/>
  <c r="DN190" i="2" s="1"/>
  <c r="DN16" i="2" a="1"/>
  <c r="DN16" i="2" s="1"/>
  <c r="DN192" i="2" a="1"/>
  <c r="DN192" i="2" s="1"/>
  <c r="DN133" i="2" a="1"/>
  <c r="DN133" i="2" s="1"/>
  <c r="DN162" i="2" a="1"/>
  <c r="DN162" i="2" s="1"/>
  <c r="DN168" i="2" a="1"/>
  <c r="DN168" i="2" s="1"/>
  <c r="DN114" i="2" a="1"/>
  <c r="DN114" i="2" s="1"/>
  <c r="DN66" i="2" a="1"/>
  <c r="DN66" i="2" s="1"/>
  <c r="DN49" i="2" a="1"/>
  <c r="DN49" i="2" s="1"/>
  <c r="DN63" i="2" a="1"/>
  <c r="DN63" i="2" s="1"/>
  <c r="DN103" i="2" a="1"/>
  <c r="DN103" i="2" s="1"/>
  <c r="DN86" i="2" a="1"/>
  <c r="DN86" i="2" s="1"/>
  <c r="DN41" i="2" a="1"/>
  <c r="DN41" i="2" s="1"/>
  <c r="DN188" i="2" a="1"/>
  <c r="DN188" i="2" s="1"/>
  <c r="DN170" i="2" a="1"/>
  <c r="DN170" i="2" s="1"/>
  <c r="DN184" i="2" a="1"/>
  <c r="DN184" i="2" s="1"/>
  <c r="DN113" i="2" a="1"/>
  <c r="DN113" i="2" s="1"/>
  <c r="DN124" i="2" a="1"/>
  <c r="DN124" i="2" s="1"/>
  <c r="DN155" i="2" a="1"/>
  <c r="DN155" i="2" s="1"/>
  <c r="DN129" i="2" a="1"/>
  <c r="DN129" i="2" s="1"/>
  <c r="DN43" i="2" a="1"/>
  <c r="DN43" i="2" s="1"/>
  <c r="DN186" i="2" a="1"/>
  <c r="DN186" i="2" s="1"/>
  <c r="DN137" i="2" a="1"/>
  <c r="DN137" i="2" s="1"/>
  <c r="DN56" i="2" a="1"/>
  <c r="DN56" i="2" s="1"/>
  <c r="DN152" i="2" a="1"/>
  <c r="DN152" i="2" s="1"/>
  <c r="DN29" i="2" a="1"/>
  <c r="DN29" i="2" s="1"/>
  <c r="CS129" i="2" a="1"/>
  <c r="CS129" i="2" s="1"/>
  <c r="CS52" i="2" a="1"/>
  <c r="CS52" i="2" s="1"/>
  <c r="CS114" i="2" a="1"/>
  <c r="CS114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<sst xmlns="http://schemas.openxmlformats.org/spreadsheetml/2006/main" count="1182" uniqueCount="329">
  <si>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</si>
  <si>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</si>
  <si>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</si>
  <si>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</si>
  <si>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</si>
  <si>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</si>
  <si>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</si>
  <si>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</si>
  <si>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</si>
  <si>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</si>
  <si>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</si>
  <si>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</si>
  <si>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</si>
  <si>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</si>
  <si>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</si>
  <si>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</si>
  <si>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</si>
  <si>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</si>
  <si>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</si>
  <si>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</si>
  <si>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</si>
  <si>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</si>
  <si>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</si>
  <si>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</si>
  <si>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</si>
  <si>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</si>
  <si>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</si>
  <si>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</si>
  <si>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</si>
  <si>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</si>
  <si>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</si>
  <si>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</si>
  <si>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</si>
  <si>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</si>
  <si>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</si>
  <si>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</si>
  <si>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</si>
  <si>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</si>
  <si>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</si>
  <si>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</si>
  <si>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</si>
  <si>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</si>
  <si>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</si>
  <si>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</si>
  <si>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</si>
  <si>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</si>
  <si>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</si>
  <si>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</si>
  <si>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</si>
  <si>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</si>
  <si>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</si>
  <si>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</si>
  <si>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</si>
  <si>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</si>
  <si>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</si>
  <si>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</si>
  <si>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</si>
  <si>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</si>
  <si>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</si>
  <si>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</si>
  <si>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</si>
  <si>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</si>
  <si>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</si>
  <si>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</si>
  <si>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</si>
  <si>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</si>
  <si>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</si>
  <si>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</si>
  <si>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</si>
  <si>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</si>
  <si>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</si>
  <si>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</si>
  <si>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</si>
  <si>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</si>
  <si>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</si>
  <si>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</si>
  <si>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</si>
  <si>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</si>
  <si>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</si>
  <si>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</si>
  <si>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</si>
  <si>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</si>
  <si>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</si>
  <si>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</si>
  <si>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</si>
  <si>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</si>
  <si>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</si>
  <si>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</si>
  <si>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</si>
  <si>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</si>
  <si>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</si>
  <si>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</si>
  <si>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</si>
  <si>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</si>
  <si>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</si>
  <si>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</si>
  <si>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</si>
  <si>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</si>
  <si>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</si>
  <si>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</si>
  <si>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</si>
  <si>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</si>
  <si>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</si>
  <si>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</si>
  <si>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</si>
  <si>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</si>
  <si>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</si>
  <si>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</si>
  <si>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</si>
  <si>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</si>
  <si>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</si>
  <si>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</si>
  <si>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</si>
  <si>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</si>
  <si>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</si>
  <si>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</si>
  <si>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</si>
  <si>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</si>
  <si>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</si>
  <si>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</si>
  <si>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</si>
  <si>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</si>
  <si>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</si>
  <si>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</si>
  <si>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</si>
  <si>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</si>
  <si>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</si>
  <si>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</si>
  <si>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</si>
  <si>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</si>
  <si>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</si>
  <si>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</si>
  <si>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</si>
  <si>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</si>
  <si>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</si>
  <si>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</si>
  <si>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</si>
  <si>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</si>
  <si>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</si>
  <si>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</si>
  <si>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</si>
  <si>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</si>
  <si>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</si>
  <si>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</si>
  <si>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</si>
  <si>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</si>
  <si>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</si>
  <si>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</si>
  <si>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</si>
  <si>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</si>
  <si>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</si>
  <si>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</si>
  <si>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</si>
  <si>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</si>
  <si>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</si>
  <si>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</si>
  <si>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</si>
  <si>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</si>
  <si>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</si>
  <si>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</si>
  <si>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</si>
  <si>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</si>
  <si>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</si>
  <si>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</si>
  <si>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</si>
  <si>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</si>
  <si>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</si>
  <si>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</si>
  <si>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</si>
  <si>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</si>
  <si>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</si>
  <si>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</si>
  <si>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</si>
  <si>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</si>
  <si>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</si>
  <si>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</si>
  <si>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</si>
  <si>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</si>
  <si>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</si>
  <si>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</si>
  <si>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</si>
  <si>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</si>
  <si>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</si>
  <si>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</si>
  <si>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</si>
  <si>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</si>
  <si>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</si>
  <si>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</si>
  <si>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</si>
  <si>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</si>
  <si>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</si>
  <si>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</si>
  <si>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</si>
  <si>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</si>
  <si>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</si>
  <si>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</si>
  <si>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</si>
  <si>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</si>
  <si>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</si>
  <si>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</si>
  <si>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</si>
  <si>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</si>
  <si>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</si>
  <si>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</si>
  <si>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</si>
  <si>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</si>
  <si>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</si>
  <si>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</si>
  <si>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</si>
  <si>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</si>
  <si>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</si>
  <si>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</si>
  <si>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</si>
  <si>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</si>
  <si>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</si>
  <si>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</si>
  <si>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</si>
  <si>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</si>
  <si>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</si>
  <si>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</si>
  <si>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</si>
  <si>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</si>
  <si>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</si>
  <si>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</si>
  <si>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</si>
  <si>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</si>
  <si>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</si>
  <si>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</si>
  <si>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</si>
  <si>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</si>
  <si>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</si>
  <si>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</si>
  <si>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</si>
  <si>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</si>
  <si>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</si>
  <si>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</si>
  <si>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</si>
  <si>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</si>
  <si>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</si>
  <si>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</si>
  <si>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</si>
  <si>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</si>
  <si>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</si>
  <si>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</si>
  <si>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</si>
  <si>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</si>
  <si>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</si>
  <si>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</si>
  <si>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</si>
  <si>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</si>
  <si>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</si>
  <si>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</si>
  <si>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</si>
  <si>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</si>
  <si>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</si>
  <si>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</si>
  <si>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</si>
  <si>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</si>
  <si>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</si>
  <si>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</si>
  <si>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</si>
  <si>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</si>
  <si>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</si>
  <si>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</si>
  <si>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</si>
  <si>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</si>
  <si>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</si>
  <si>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</si>
  <si>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</si>
  <si>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</si>
  <si>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</si>
  <si>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</si>
  <si>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</si>
  <si>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</si>
  <si>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</si>
  <si>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</si>
  <si>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</si>
  <si>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</si>
  <si>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</si>
  <si>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</si>
  <si>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</si>
  <si>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</si>
  <si>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</si>
  <si>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</si>
  <si>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</si>
  <si>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</si>
  <si>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</si>
  <si>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</si>
  <si>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</si>
  <si>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</si>
  <si>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</si>
  <si>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</si>
  <si>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</si>
  <si>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</si>
  <si>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</si>
  <si>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</si>
  <si>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</si>
  <si>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</si>
  <si>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</si>
  <si>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</si>
  <si>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</si>
  <si>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</si>
  <si>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</si>
  <si>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</si>
  <si>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</si>
  <si>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</si>
  <si>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</si>
  <si>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</si>
  <si>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</si>
  <si>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</si>
  <si>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</si>
  <si>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</si>
  <si>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</si>
  <si>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</si>
  <si>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</si>
  <si>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</si>
  <si>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</si>
  <si>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</si>
  <si>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</si>
  <si>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</si>
  <si>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</si>
  <si>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</si>
  <si>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</si>
  <si>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</si>
  <si>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</si>
  <si>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CR</t>
  </si>
  <si>
    <t>Classe 2/5</t>
  </si>
  <si>
    <t>Classe 3/5</t>
  </si>
  <si>
    <t>Classe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</si>
</sst>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470.18652267359886</c:v>
                </c:pt>
                <c:pt idx="82">
                  <c:v>470.18652267359886</c:v>
                </c:pt>
                <c:pt idx="83">
                  <c:v>470.18652267359886</c:v>
                </c:pt>
                <c:pt idx="84">
                  <c:v>470.18652267359886</c:v>
                </c:pt>
                <c:pt idx="85">
                  <c:v>470.18652267359886</c:v>
                </c:pt>
                <c:pt idx="86">
                  <c:v>470.18652267359886</c:v>
                </c:pt>
                <c:pt idx="87">
                  <c:v>470.18652267359886</c:v>
                </c:pt>
                <c:pt idx="88">
                  <c:v>470.18652267359886</c:v>
                </c:pt>
                <c:pt idx="89">
                  <c:v>470.18652267359886</c:v>
                </c:pt>
                <c:pt idx="90">
                  <c:v>470.18652267359886</c:v>
                </c:pt>
                <c:pt idx="91">
                  <c:v>470.18652267359886</c:v>
                </c:pt>
                <c:pt idx="92">
                  <c:v>470.18652267359886</c:v>
                </c:pt>
                <c:pt idx="93">
                  <c:v>470.18652267359886</c:v>
                </c:pt>
                <c:pt idx="94">
                  <c:v>470.18652267359886</c:v>
                </c:pt>
                <c:pt idx="95">
                  <c:v>470.18652267359886</c:v>
                </c:pt>
                <c:pt idx="96">
                  <c:v>470.18652267359886</c:v>
                </c:pt>
                <c:pt idx="97">
                  <c:v>470.18652267359886</c:v>
                </c:pt>
                <c:pt idx="98">
                  <c:v>470.18652267359886</c:v>
                </c:pt>
                <c:pt idx="99">
                  <c:v>470.18652267359886</c:v>
                </c:pt>
                <c:pt idx="100">
                  <c:v>470.18652267359886</c:v>
                </c:pt>
                <c:pt idx="101">
                  <c:v>470.18652267359886</c:v>
                </c:pt>
                <c:pt idx="102">
                  <c:v>470.18652267359886</c:v>
                </c:pt>
                <c:pt idx="103">
                  <c:v>470.18652267359886</c:v>
                </c:pt>
                <c:pt idx="104">
                  <c:v>470.18652267359886</c:v>
                </c:pt>
                <c:pt idx="105">
                  <c:v>470.18652267359886</c:v>
                </c:pt>
                <c:pt idx="106">
                  <c:v>470.18652267359886</c:v>
                </c:pt>
                <c:pt idx="107">
                  <c:v>470.18652267359886</c:v>
                </c:pt>
                <c:pt idx="108">
                  <c:v>470.18652267359886</c:v>
                </c:pt>
                <c:pt idx="109">
                  <c:v>470.18652267359886</c:v>
                </c:pt>
                <c:pt idx="110">
                  <c:v>470.18652267359886</c:v>
                </c:pt>
                <c:pt idx="111">
                  <c:v>470.18652267359886</c:v>
                </c:pt>
                <c:pt idx="112">
                  <c:v>470.18652267359886</c:v>
                </c:pt>
                <c:pt idx="113">
                  <c:v>470.18652267359886</c:v>
                </c:pt>
                <c:pt idx="114">
                  <c:v>470.18652267359886</c:v>
                </c:pt>
                <c:pt idx="115">
                  <c:v>470.18652267359886</c:v>
                </c:pt>
                <c:pt idx="116">
                  <c:v>470.18652267359886</c:v>
                </c:pt>
                <c:pt idx="117">
                  <c:v>470.18652267359886</c:v>
                </c:pt>
                <c:pt idx="118">
                  <c:v>470.18652267359886</c:v>
                </c:pt>
                <c:pt idx="119">
                  <c:v>470.18652267359886</c:v>
                </c:pt>
                <c:pt idx="120">
                  <c:v>470.18652267359886</c:v>
                </c:pt>
                <c:pt idx="121">
                  <c:v>470.18652267359886</c:v>
                </c:pt>
                <c:pt idx="122">
                  <c:v>470.18652267359886</c:v>
                </c:pt>
                <c:pt idx="123">
                  <c:v>470.18652267359886</c:v>
                </c:pt>
                <c:pt idx="124">
                  <c:v>470.18652267359886</c:v>
                </c:pt>
                <c:pt idx="125">
                  <c:v>470.18652267359886</c:v>
                </c:pt>
                <c:pt idx="126">
                  <c:v>470.18652267359886</c:v>
                </c:pt>
                <c:pt idx="127">
                  <c:v>470.18652267359886</c:v>
                </c:pt>
                <c:pt idx="128">
                  <c:v>470.18652267359886</c:v>
                </c:pt>
                <c:pt idx="129">
                  <c:v>470.18652267359886</c:v>
                </c:pt>
                <c:pt idx="130">
                  <c:v>470.18652267359886</c:v>
                </c:pt>
                <c:pt idx="131">
                  <c:v>470.18652267359886</c:v>
                </c:pt>
                <c:pt idx="132">
                  <c:v>470.18652267359886</c:v>
                </c:pt>
                <c:pt idx="133">
                  <c:v>470.18652267359886</c:v>
                </c:pt>
                <c:pt idx="134">
                  <c:v>470.18652267359886</c:v>
                </c:pt>
                <c:pt idx="135">
                  <c:v>470.18652267359886</c:v>
                </c:pt>
                <c:pt idx="136">
                  <c:v>470.18652267359886</c:v>
                </c:pt>
                <c:pt idx="137">
                  <c:v>470.18652267359886</c:v>
                </c:pt>
                <c:pt idx="138">
                  <c:v>470.18652267359886</c:v>
                </c:pt>
                <c:pt idx="139">
                  <c:v>470.18652267359886</c:v>
                </c:pt>
                <c:pt idx="140">
                  <c:v>470.18652267359886</c:v>
                </c:pt>
                <c:pt idx="141">
                  <c:v>470.18652267359886</c:v>
                </c:pt>
                <c:pt idx="142">
                  <c:v>470.18652267359886</c:v>
                </c:pt>
                <c:pt idx="143">
                  <c:v>470.18652267359886</c:v>
                </c:pt>
                <c:pt idx="144">
                  <c:v>470.18652267359886</c:v>
                </c:pt>
                <c:pt idx="145">
                  <c:v>470.18652267359886</c:v>
                </c:pt>
                <c:pt idx="146">
                  <c:v>470.18652267359886</c:v>
                </c:pt>
                <c:pt idx="147">
                  <c:v>470.18652267359886</c:v>
                </c:pt>
                <c:pt idx="148">
                  <c:v>470.18652267359886</c:v>
                </c:pt>
                <c:pt idx="149">
                  <c:v>470.18652267359886</c:v>
                </c:pt>
                <c:pt idx="150">
                  <c:v>470.18652267359886</c:v>
                </c:pt>
                <c:pt idx="151">
                  <c:v>470.18652267359886</c:v>
                </c:pt>
                <c:pt idx="152">
                  <c:v>470.18652267359886</c:v>
                </c:pt>
                <c:pt idx="153">
                  <c:v>470.18652267359886</c:v>
                </c:pt>
                <c:pt idx="154">
                  <c:v>470.18652267359886</c:v>
                </c:pt>
                <c:pt idx="155">
                  <c:v>470.18652267359886</c:v>
                </c:pt>
                <c:pt idx="156">
                  <c:v>470.18652267359886</c:v>
                </c:pt>
                <c:pt idx="157">
                  <c:v>470.18652267359886</c:v>
                </c:pt>
                <c:pt idx="158">
                  <c:v>470.18652267359886</c:v>
                </c:pt>
                <c:pt idx="159">
                  <c:v>470.18652267359886</c:v>
                </c:pt>
                <c:pt idx="160">
                  <c:v>470.18652267359886</c:v>
                </c:pt>
                <c:pt idx="161">
                  <c:v>470.18652267359886</c:v>
                </c:pt>
                <c:pt idx="162">
                  <c:v>470.18652267359886</c:v>
                </c:pt>
                <c:pt idx="163">
                  <c:v>470.18652267359886</c:v>
                </c:pt>
                <c:pt idx="164">
                  <c:v>470.18652267359886</c:v>
                </c:pt>
                <c:pt idx="165">
                  <c:v>470.18652267359886</c:v>
                </c:pt>
                <c:pt idx="166">
                  <c:v>470.18652267359886</c:v>
                </c:pt>
                <c:pt idx="167">
                  <c:v>470.18652267359886</c:v>
                </c:pt>
                <c:pt idx="168">
                  <c:v>470.18652267359886</c:v>
                </c:pt>
                <c:pt idx="169">
                  <c:v>470.18652267359886</c:v>
                </c:pt>
                <c:pt idx="170">
                  <c:v>470.18652267359886</c:v>
                </c:pt>
                <c:pt idx="171">
                  <c:v>470.18652267359886</c:v>
                </c:pt>
                <c:pt idx="172">
                  <c:v>470.18652267359886</c:v>
                </c:pt>
                <c:pt idx="173">
                  <c:v>470.18652267359886</c:v>
                </c:pt>
                <c:pt idx="174">
                  <c:v>470.18652267359886</c:v>
                </c:pt>
                <c:pt idx="175">
                  <c:v>470.18652267359886</c:v>
                </c:pt>
                <c:pt idx="176">
                  <c:v>470.18652267359886</c:v>
                </c:pt>
                <c:pt idx="177">
                  <c:v>470.18652267359886</c:v>
                </c:pt>
                <c:pt idx="178">
                  <c:v>470.18652267359886</c:v>
                </c:pt>
                <c:pt idx="179">
                  <c:v>470.18652267359886</c:v>
                </c:pt>
                <c:pt idx="180">
                  <c:v>470.18652267359886</c:v>
                </c:pt>
                <c:pt idx="181">
                  <c:v>470.18652267359886</c:v>
                </c:pt>
                <c:pt idx="182">
                  <c:v>470.18652267359886</c:v>
                </c:pt>
                <c:pt idx="183">
                  <c:v>470.18652267359886</c:v>
                </c:pt>
                <c:pt idx="184">
                  <c:v>470.18652267359886</c:v>
                </c:pt>
                <c:pt idx="185">
                  <c:v>470.18652267359886</c:v>
                </c:pt>
                <c:pt idx="186">
                  <c:v>470.18652267359886</c:v>
                </c:pt>
                <c:pt idx="187">
                  <c:v>470.18652267359886</c:v>
                </c:pt>
                <c:pt idx="188">
                  <c:v>470.18652267359886</c:v>
                </c:pt>
                <c:pt idx="189">
                  <c:v>470.18652267359886</c:v>
                </c:pt>
                <c:pt idx="190">
                  <c:v>470.18652267359886</c:v>
                </c:pt>
                <c:pt idx="191">
                  <c:v>470.18652267359886</c:v>
                </c:pt>
                <c:pt idx="192">
                  <c:v>470.18652267359886</c:v>
                </c:pt>
                <c:pt idx="193">
                  <c:v>470.18652267359886</c:v>
                </c:pt>
                <c:pt idx="194">
                  <c:v>470.18652267359886</c:v>
                </c:pt>
                <c:pt idx="195">
                  <c:v>470.18652267359886</c:v>
                </c:pt>
                <c:pt idx="196">
                  <c:v>470.18652267359886</c:v>
                </c:pt>
                <c:pt idx="197">
                  <c:v>470.18652267359886</c:v>
                </c:pt>
                <c:pt idx="198">
                  <c:v>470.18652267359886</c:v>
                </c:pt>
                <c:pt idx="199">
                  <c:v>470.18652267359886</c:v>
                </c:pt>
                <c:pt idx="200">
                  <c:v>470.18652267359886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3.1408649956565462</c:v>
                </c:pt>
                <c:pt idx="2">
                  <c:v>3.8838385356164395</c:v>
                </c:pt>
                <c:pt idx="3">
                  <c:v>4.8032312014242899</c:v>
                </c:pt>
                <c:pt idx="4">
                  <c:v>5.9410831998119447</c:v>
                </c:pt>
                <c:pt idx="5">
                  <c:v>7.3494861115480736</c:v>
                </c:pt>
                <c:pt idx="6">
                  <c:v>9.0929934645062271</c:v>
                </c:pt>
                <c:pt idx="7">
                  <c:v>11.251611059322341</c:v>
                </c:pt>
                <c:pt idx="8">
                  <c:v>13.924506841487698</c:v>
                </c:pt>
                <c:pt idx="9">
                  <c:v>17.234613901172036</c:v>
                </c:pt>
                <c:pt idx="10">
                  <c:v>21.334342153197596</c:v>
                </c:pt>
                <c:pt idx="11">
                  <c:v>28.893879683475564</c:v>
                </c:pt>
                <c:pt idx="12">
                  <c:v>36.39775315386116</c:v>
                </c:pt>
                <c:pt idx="13">
                  <c:v>43.859183758260194</c:v>
                </c:pt>
                <c:pt idx="14">
                  <c:v>51.286460158640637</c:v>
                </c:pt>
                <c:pt idx="15">
                  <c:v>58.685250165633107</c:v>
                </c:pt>
                <c:pt idx="16">
                  <c:v>68.502512110895438</c:v>
                </c:pt>
                <c:pt idx="17">
                  <c:v>78.283534624460728</c:v>
                </c:pt>
                <c:pt idx="18">
                  <c:v>88.033497344162711</c:v>
                </c:pt>
                <c:pt idx="19">
                  <c:v>97.756333228523872</c:v>
                </c:pt>
                <c:pt idx="20">
                  <c:v>107.45512592722889</c:v>
                </c:pt>
                <c:pt idx="21">
                  <c:v>117.85810924705815</c:v>
                </c:pt>
                <c:pt idx="22">
                  <c:v>128.23867687130553</c:v>
                </c:pt>
                <c:pt idx="23">
                  <c:v>138.59890144666159</c:v>
                </c:pt>
                <c:pt idx="24">
                  <c:v>148.94051979130396</c:v>
                </c:pt>
                <c:pt idx="25">
                  <c:v>159.26500738041466</c:v>
                </c:pt>
                <c:pt idx="26">
                  <c:v>172.51182667934623</c:v>
                </c:pt>
                <c:pt idx="27">
                  <c:v>185.73472493973122</c:v>
                </c:pt>
                <c:pt idx="28">
                  <c:v>198.93564604934656</c:v>
                </c:pt>
                <c:pt idx="29">
                  <c:v>212.11625455186868</c:v>
                </c:pt>
                <c:pt idx="30">
                  <c:v>225.27799103388375</c:v>
                </c:pt>
                <c:pt idx="31">
                  <c:v>235.52122657493445</c:v>
                </c:pt>
                <c:pt idx="32">
                  <c:v>245.75430204633844</c:v>
                </c:pt>
                <c:pt idx="33">
                  <c:v>255.97770046831366</c:v>
                </c:pt>
                <c:pt idx="34">
                  <c:v>266.19186309588957</c:v>
                </c:pt>
                <c:pt idx="35">
                  <c:v>276.39719452905535</c:v>
                </c:pt>
                <c:pt idx="36">
                  <c:v>295.09028540186074</c:v>
                </c:pt>
                <c:pt idx="37">
                  <c:v>313.75696699420956</c:v>
                </c:pt>
                <c:pt idx="38">
                  <c:v>332.39903108691817</c:v>
                </c:pt>
                <c:pt idx="39">
                  <c:v>351.01805209431637</c:v>
                </c:pt>
                <c:pt idx="40">
                  <c:v>369.615423805104</c:v>
                </c:pt>
                <c:pt idx="41">
                  <c:v>383.64015256317612</c:v>
                </c:pt>
                <c:pt idx="42">
                  <c:v>397.65374066405184</c:v>
                </c:pt>
                <c:pt idx="43">
                  <c:v>411.65663598930604</c:v>
                </c:pt>
                <c:pt idx="44">
                  <c:v>425.64925346625068</c:v>
                </c:pt>
                <c:pt idx="45">
                  <c:v>439.6319785189778</c:v>
                </c:pt>
                <c:pt idx="46">
                  <c:v>455.25198641538145</c:v>
                </c:pt>
                <c:pt idx="47">
                  <c:v>470.8605459063308</c:v>
                </c:pt>
                <c:pt idx="48">
                  <c:v>486.45808980661423</c:v>
                </c:pt>
                <c:pt idx="49">
                  <c:v>502.04502092234219</c:v>
                </c:pt>
                <c:pt idx="50">
                  <c:v>517.62171501793716</c:v>
                </c:pt>
                <c:pt idx="51">
                  <c:v>534.91923076340959</c:v>
                </c:pt>
                <c:pt idx="52">
                  <c:v>552.20498915024882</c:v>
                </c:pt>
                <c:pt idx="53">
                  <c:v>569.47940981186912</c:v>
                </c:pt>
                <c:pt idx="54">
                  <c:v>586.74288486432795</c:v>
                </c:pt>
                <c:pt idx="55">
                  <c:v>603.99578148388412</c:v>
                </c:pt>
                <c:pt idx="56">
                  <c:v>623.05287937279206</c:v>
                </c:pt>
                <c:pt idx="57">
                  <c:v>642.09791086867006</c:v>
                </c:pt>
                <c:pt idx="58">
                  <c:v>661.13128393571913</c:v>
                </c:pt>
                <c:pt idx="59">
                  <c:v>680.15338115495069</c:v>
                </c:pt>
                <c:pt idx="60">
                  <c:v>699.16456198361254</c:v>
                </c:pt>
                <c:pt idx="61">
                  <c:v>699.16456198361254</c:v>
                </c:pt>
                <c:pt idx="62">
                  <c:v>699.16456198361254</c:v>
                </c:pt>
                <c:pt idx="63">
                  <c:v>699.16456198361254</c:v>
                </c:pt>
                <c:pt idx="64">
                  <c:v>699.16456198361254</c:v>
                </c:pt>
                <c:pt idx="65">
                  <c:v>699.16456198361254</c:v>
                </c:pt>
                <c:pt idx="66">
                  <c:v>699.16456198361254</c:v>
                </c:pt>
                <c:pt idx="67">
                  <c:v>699.16456198361254</c:v>
                </c:pt>
                <c:pt idx="68">
                  <c:v>699.16456198361254</c:v>
                </c:pt>
                <c:pt idx="69">
                  <c:v>699.16456198361254</c:v>
                </c:pt>
                <c:pt idx="70">
                  <c:v>699.16456198361254</c:v>
                </c:pt>
                <c:pt idx="71">
                  <c:v>699.16456198361254</c:v>
                </c:pt>
                <c:pt idx="72">
                  <c:v>699.16456198361254</c:v>
                </c:pt>
                <c:pt idx="73">
                  <c:v>699.16456198361254</c:v>
                </c:pt>
                <c:pt idx="74">
                  <c:v>699.16456198361254</c:v>
                </c:pt>
                <c:pt idx="75">
                  <c:v>699.16456198361254</c:v>
                </c:pt>
                <c:pt idx="76">
                  <c:v>699.16456198361254</c:v>
                </c:pt>
                <c:pt idx="77">
                  <c:v>699.16456198361254</c:v>
                </c:pt>
                <c:pt idx="78">
                  <c:v>699.16456198361254</c:v>
                </c:pt>
                <c:pt idx="79">
                  <c:v>699.16456198361254</c:v>
                </c:pt>
                <c:pt idx="80">
                  <c:v>699.16456198361254</c:v>
                </c:pt>
                <c:pt idx="81">
                  <c:v>699.16456198361254</c:v>
                </c:pt>
                <c:pt idx="82">
                  <c:v>699.16456198361254</c:v>
                </c:pt>
                <c:pt idx="83">
                  <c:v>699.16456198361254</c:v>
                </c:pt>
                <c:pt idx="84">
                  <c:v>699.16456198361254</c:v>
                </c:pt>
                <c:pt idx="85">
                  <c:v>699.16456198361254</c:v>
                </c:pt>
                <c:pt idx="86">
                  <c:v>699.16456198361254</c:v>
                </c:pt>
                <c:pt idx="87">
                  <c:v>699.16456198361254</c:v>
                </c:pt>
                <c:pt idx="88">
                  <c:v>699.16456198361254</c:v>
                </c:pt>
                <c:pt idx="89">
                  <c:v>699.16456198361254</c:v>
                </c:pt>
                <c:pt idx="90">
                  <c:v>699.16456198361254</c:v>
                </c:pt>
                <c:pt idx="91">
                  <c:v>699.16456198361254</c:v>
                </c:pt>
                <c:pt idx="92">
                  <c:v>699.16456198361254</c:v>
                </c:pt>
                <c:pt idx="93">
                  <c:v>699.16456198361254</c:v>
                </c:pt>
                <c:pt idx="94">
                  <c:v>699.16456198361254</c:v>
                </c:pt>
                <c:pt idx="95">
                  <c:v>699.16456198361254</c:v>
                </c:pt>
                <c:pt idx="96">
                  <c:v>699.16456198361254</c:v>
                </c:pt>
                <c:pt idx="97">
                  <c:v>699.16456198361254</c:v>
                </c:pt>
                <c:pt idx="98">
                  <c:v>699.16456198361254</c:v>
                </c:pt>
                <c:pt idx="99">
                  <c:v>699.16456198361254</c:v>
                </c:pt>
                <c:pt idx="100">
                  <c:v>699.16456198361254</c:v>
                </c:pt>
                <c:pt idx="101">
                  <c:v>699.16456198361254</c:v>
                </c:pt>
                <c:pt idx="102">
                  <c:v>699.16456198361254</c:v>
                </c:pt>
                <c:pt idx="103">
                  <c:v>699.16456198361254</c:v>
                </c:pt>
                <c:pt idx="104">
                  <c:v>699.16456198361254</c:v>
                </c:pt>
                <c:pt idx="105">
                  <c:v>699.16456198361254</c:v>
                </c:pt>
                <c:pt idx="106">
                  <c:v>699.16456198361254</c:v>
                </c:pt>
                <c:pt idx="107">
                  <c:v>699.16456198361254</c:v>
                </c:pt>
                <c:pt idx="108">
                  <c:v>699.16456198361254</c:v>
                </c:pt>
                <c:pt idx="109">
                  <c:v>699.16456198361254</c:v>
                </c:pt>
                <c:pt idx="110">
                  <c:v>699.16456198361254</c:v>
                </c:pt>
                <c:pt idx="111">
                  <c:v>699.16456198361254</c:v>
                </c:pt>
                <c:pt idx="112">
                  <c:v>699.16456198361254</c:v>
                </c:pt>
                <c:pt idx="113">
                  <c:v>699.16456198361254</c:v>
                </c:pt>
                <c:pt idx="114">
                  <c:v>699.16456198361254</c:v>
                </c:pt>
                <c:pt idx="115">
                  <c:v>699.16456198361254</c:v>
                </c:pt>
                <c:pt idx="116">
                  <c:v>699.16456198361254</c:v>
                </c:pt>
                <c:pt idx="117">
                  <c:v>699.16456198361254</c:v>
                </c:pt>
                <c:pt idx="118">
                  <c:v>699.16456198361254</c:v>
                </c:pt>
                <c:pt idx="119">
                  <c:v>699.16456198361254</c:v>
                </c:pt>
                <c:pt idx="120">
                  <c:v>699.16456198361254</c:v>
                </c:pt>
                <c:pt idx="121">
                  <c:v>699.16456198361254</c:v>
                </c:pt>
                <c:pt idx="122">
                  <c:v>699.16456198361254</c:v>
                </c:pt>
                <c:pt idx="123">
                  <c:v>699.16456198361254</c:v>
                </c:pt>
                <c:pt idx="124">
                  <c:v>699.16456198361254</c:v>
                </c:pt>
                <c:pt idx="125">
                  <c:v>699.16456198361254</c:v>
                </c:pt>
                <c:pt idx="126">
                  <c:v>699.16456198361254</c:v>
                </c:pt>
                <c:pt idx="127">
                  <c:v>699.16456198361254</c:v>
                </c:pt>
                <c:pt idx="128">
                  <c:v>699.16456198361254</c:v>
                </c:pt>
                <c:pt idx="129">
                  <c:v>699.16456198361254</c:v>
                </c:pt>
                <c:pt idx="130">
                  <c:v>699.16456198361254</c:v>
                </c:pt>
                <c:pt idx="131">
                  <c:v>699.16456198361254</c:v>
                </c:pt>
                <c:pt idx="132">
                  <c:v>699.16456198361254</c:v>
                </c:pt>
                <c:pt idx="133">
                  <c:v>699.16456198361254</c:v>
                </c:pt>
                <c:pt idx="134">
                  <c:v>699.16456198361254</c:v>
                </c:pt>
                <c:pt idx="135">
                  <c:v>699.16456198361254</c:v>
                </c:pt>
                <c:pt idx="136">
                  <c:v>699.16456198361254</c:v>
                </c:pt>
                <c:pt idx="137">
                  <c:v>699.16456198361254</c:v>
                </c:pt>
                <c:pt idx="138">
                  <c:v>699.16456198361254</c:v>
                </c:pt>
                <c:pt idx="139">
                  <c:v>699.16456198361254</c:v>
                </c:pt>
                <c:pt idx="140">
                  <c:v>699.16456198361254</c:v>
                </c:pt>
                <c:pt idx="141">
                  <c:v>699.16456198361254</c:v>
                </c:pt>
                <c:pt idx="142">
                  <c:v>699.16456198361254</c:v>
                </c:pt>
                <c:pt idx="143">
                  <c:v>699.16456198361254</c:v>
                </c:pt>
                <c:pt idx="144">
                  <c:v>699.16456198361254</c:v>
                </c:pt>
                <c:pt idx="145">
                  <c:v>699.16456198361254</c:v>
                </c:pt>
                <c:pt idx="146">
                  <c:v>699.16456198361254</c:v>
                </c:pt>
                <c:pt idx="147">
                  <c:v>699.16456198361254</c:v>
                </c:pt>
                <c:pt idx="148">
                  <c:v>699.16456198361254</c:v>
                </c:pt>
                <c:pt idx="149">
                  <c:v>699.16456198361254</c:v>
                </c:pt>
                <c:pt idx="150">
                  <c:v>699.16456198361254</c:v>
                </c:pt>
                <c:pt idx="151">
                  <c:v>699.16456198361254</c:v>
                </c:pt>
                <c:pt idx="152">
                  <c:v>699.16456198361254</c:v>
                </c:pt>
                <c:pt idx="153">
                  <c:v>699.16456198361254</c:v>
                </c:pt>
                <c:pt idx="154">
                  <c:v>699.16456198361254</c:v>
                </c:pt>
                <c:pt idx="155">
                  <c:v>699.16456198361254</c:v>
                </c:pt>
                <c:pt idx="156">
                  <c:v>699.16456198361254</c:v>
                </c:pt>
                <c:pt idx="157">
                  <c:v>699.16456198361254</c:v>
                </c:pt>
                <c:pt idx="158">
                  <c:v>699.16456198361254</c:v>
                </c:pt>
                <c:pt idx="159">
                  <c:v>699.16456198361254</c:v>
                </c:pt>
                <c:pt idx="160">
                  <c:v>699.16456198361254</c:v>
                </c:pt>
                <c:pt idx="161">
                  <c:v>699.16456198361254</c:v>
                </c:pt>
                <c:pt idx="162">
                  <c:v>699.16456198361254</c:v>
                </c:pt>
                <c:pt idx="163">
                  <c:v>699.16456198361254</c:v>
                </c:pt>
                <c:pt idx="164">
                  <c:v>699.16456198361254</c:v>
                </c:pt>
                <c:pt idx="165">
                  <c:v>699.16456198361254</c:v>
                </c:pt>
                <c:pt idx="166">
                  <c:v>699.16456198361254</c:v>
                </c:pt>
                <c:pt idx="167">
                  <c:v>699.16456198361254</c:v>
                </c:pt>
                <c:pt idx="168">
                  <c:v>699.16456198361254</c:v>
                </c:pt>
                <c:pt idx="169">
                  <c:v>699.16456198361254</c:v>
                </c:pt>
                <c:pt idx="170">
                  <c:v>699.16456198361254</c:v>
                </c:pt>
                <c:pt idx="171">
                  <c:v>699.16456198361254</c:v>
                </c:pt>
                <c:pt idx="172">
                  <c:v>699.16456198361254</c:v>
                </c:pt>
                <c:pt idx="173">
                  <c:v>699.16456198361254</c:v>
                </c:pt>
                <c:pt idx="174">
                  <c:v>699.16456198361254</c:v>
                </c:pt>
                <c:pt idx="175">
                  <c:v>699.16456198361254</c:v>
                </c:pt>
                <c:pt idx="176">
                  <c:v>699.16456198361254</c:v>
                </c:pt>
                <c:pt idx="177">
                  <c:v>699.16456198361254</c:v>
                </c:pt>
                <c:pt idx="178">
                  <c:v>699.16456198361254</c:v>
                </c:pt>
                <c:pt idx="179">
                  <c:v>699.16456198361254</c:v>
                </c:pt>
                <c:pt idx="180">
                  <c:v>699.16456198361254</c:v>
                </c:pt>
                <c:pt idx="181">
                  <c:v>699.16456198361254</c:v>
                </c:pt>
                <c:pt idx="182">
                  <c:v>699.16456198361254</c:v>
                </c:pt>
                <c:pt idx="183">
                  <c:v>699.16456198361254</c:v>
                </c:pt>
                <c:pt idx="184">
                  <c:v>699.16456198361254</c:v>
                </c:pt>
                <c:pt idx="185">
                  <c:v>699.16456198361254</c:v>
                </c:pt>
                <c:pt idx="186">
                  <c:v>699.16456198361254</c:v>
                </c:pt>
                <c:pt idx="187">
                  <c:v>699.16456198361254</c:v>
                </c:pt>
                <c:pt idx="188">
                  <c:v>699.16456198361254</c:v>
                </c:pt>
                <c:pt idx="189">
                  <c:v>699.16456198361254</c:v>
                </c:pt>
                <c:pt idx="190">
                  <c:v>699.16456198361254</c:v>
                </c:pt>
                <c:pt idx="191">
                  <c:v>699.16456198361254</c:v>
                </c:pt>
                <c:pt idx="192">
                  <c:v>699.16456198361254</c:v>
                </c:pt>
                <c:pt idx="193">
                  <c:v>699.16456198361254</c:v>
                </c:pt>
                <c:pt idx="194">
                  <c:v>699.16456198361254</c:v>
                </c:pt>
                <c:pt idx="195">
                  <c:v>699.16456198361254</c:v>
                </c:pt>
                <c:pt idx="196">
                  <c:v>699.16456198361254</c:v>
                </c:pt>
                <c:pt idx="197">
                  <c:v>699.16456198361254</c:v>
                </c:pt>
                <c:pt idx="198">
                  <c:v>699.16456198361254</c:v>
                </c:pt>
                <c:pt idx="199">
                  <c:v>699.16456198361254</c:v>
                </c:pt>
                <c:pt idx="200">
                  <c:v>699.16456198361254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2.628605971111587</c:v>
                </c:pt>
                <c:pt idx="2">
                  <c:v>4.4962861341460121</c:v>
                </c:pt>
                <c:pt idx="3">
                  <c:v>7.6977881832039037</c:v>
                </c:pt>
                <c:pt idx="4">
                  <c:v>13.190201754282391</c:v>
                </c:pt>
                <c:pt idx="5">
                  <c:v>22.62038171312248</c:v>
                </c:pt>
                <c:pt idx="6">
                  <c:v>38.824035488132765</c:v>
                </c:pt>
                <c:pt idx="7">
                  <c:v>66.687231384102262</c:v>
                </c:pt>
                <c:pt idx="8">
                  <c:v>114.6343572628591</c:v>
                </c:pt>
                <c:pt idx="9">
                  <c:v>197.19946337106242</c:v>
                </c:pt>
                <c:pt idx="10">
                  <c:v>267.44020689106782</c:v>
                </c:pt>
                <c:pt idx="11">
                  <c:v>337.26190853958735</c:v>
                </c:pt>
                <c:pt idx="12">
                  <c:v>406.764014604328</c:v>
                </c:pt>
                <c:pt idx="13">
                  <c:v>476.00889611215484</c:v>
                </c:pt>
                <c:pt idx="14">
                  <c:v>545.03921412799457</c:v>
                </c:pt>
                <c:pt idx="15">
                  <c:v>558.82240507939571</c:v>
                </c:pt>
                <c:pt idx="16">
                  <c:v>572.59848087247849</c:v>
                </c:pt>
                <c:pt idx="17">
                  <c:v>586.36763674165547</c:v>
                </c:pt>
                <c:pt idx="18">
                  <c:v>600.13005800845292</c:v>
                </c:pt>
                <c:pt idx="19">
                  <c:v>613.88592080534602</c:v>
                </c:pt>
                <c:pt idx="20">
                  <c:v>618.88645965610817</c:v>
                </c:pt>
                <c:pt idx="21">
                  <c:v>623.88616130163575</c:v>
                </c:pt>
                <c:pt idx="22">
                  <c:v>628.88503339956139</c:v>
                </c:pt>
                <c:pt idx="23">
                  <c:v>633.88308347581506</c:v>
                </c:pt>
                <c:pt idx="24">
                  <c:v>638.88031892793174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448.07379769140448</c:v>
                </c:pt>
                <c:pt idx="92">
                  <c:v>448.07379769140448</c:v>
                </c:pt>
                <c:pt idx="93">
                  <c:v>448.07379769140448</c:v>
                </c:pt>
                <c:pt idx="94">
                  <c:v>448.07379769140448</c:v>
                </c:pt>
                <c:pt idx="95">
                  <c:v>448.07379769140448</c:v>
                </c:pt>
                <c:pt idx="96">
                  <c:v>448.07379769140448</c:v>
                </c:pt>
                <c:pt idx="97">
                  <c:v>448.07379769140448</c:v>
                </c:pt>
                <c:pt idx="98">
                  <c:v>448.07379769140448</c:v>
                </c:pt>
                <c:pt idx="99">
                  <c:v>448.07379769140448</c:v>
                </c:pt>
                <c:pt idx="100">
                  <c:v>448.07379769140448</c:v>
                </c:pt>
                <c:pt idx="101">
                  <c:v>448.07379769140448</c:v>
                </c:pt>
                <c:pt idx="102">
                  <c:v>448.07379769140448</c:v>
                </c:pt>
                <c:pt idx="103">
                  <c:v>448.07379769140448</c:v>
                </c:pt>
                <c:pt idx="104">
                  <c:v>448.07379769140448</c:v>
                </c:pt>
                <c:pt idx="105">
                  <c:v>448.07379769140448</c:v>
                </c:pt>
                <c:pt idx="106">
                  <c:v>448.07379769140448</c:v>
                </c:pt>
                <c:pt idx="107">
                  <c:v>448.07379769140448</c:v>
                </c:pt>
                <c:pt idx="108">
                  <c:v>448.07379769140448</c:v>
                </c:pt>
                <c:pt idx="109">
                  <c:v>448.07379769140448</c:v>
                </c:pt>
                <c:pt idx="110">
                  <c:v>448.07379769140448</c:v>
                </c:pt>
                <c:pt idx="111">
                  <c:v>448.07379769140448</c:v>
                </c:pt>
                <c:pt idx="112">
                  <c:v>448.07379769140448</c:v>
                </c:pt>
                <c:pt idx="113">
                  <c:v>448.07379769140448</c:v>
                </c:pt>
                <c:pt idx="114">
                  <c:v>448.07379769140448</c:v>
                </c:pt>
                <c:pt idx="115">
                  <c:v>448.07379769140448</c:v>
                </c:pt>
                <c:pt idx="116">
                  <c:v>448.07379769140448</c:v>
                </c:pt>
                <c:pt idx="117">
                  <c:v>448.07379769140448</c:v>
                </c:pt>
                <c:pt idx="118">
                  <c:v>448.07379769140448</c:v>
                </c:pt>
                <c:pt idx="119">
                  <c:v>448.07379769140448</c:v>
                </c:pt>
                <c:pt idx="120">
                  <c:v>448.07379769140448</c:v>
                </c:pt>
                <c:pt idx="121">
                  <c:v>448.07379769140448</c:v>
                </c:pt>
                <c:pt idx="122">
                  <c:v>448.07379769140448</c:v>
                </c:pt>
                <c:pt idx="123">
                  <c:v>448.07379769140448</c:v>
                </c:pt>
                <c:pt idx="124">
                  <c:v>448.07379769140448</c:v>
                </c:pt>
                <c:pt idx="125">
                  <c:v>448.07379769140448</c:v>
                </c:pt>
                <c:pt idx="126">
                  <c:v>448.07379769140448</c:v>
                </c:pt>
                <c:pt idx="127">
                  <c:v>448.07379769140448</c:v>
                </c:pt>
                <c:pt idx="128">
                  <c:v>448.07379769140448</c:v>
                </c:pt>
                <c:pt idx="129">
                  <c:v>448.07379769140448</c:v>
                </c:pt>
                <c:pt idx="130">
                  <c:v>448.07379769140448</c:v>
                </c:pt>
                <c:pt idx="131">
                  <c:v>448.07379769140448</c:v>
                </c:pt>
                <c:pt idx="132">
                  <c:v>448.07379769140448</c:v>
                </c:pt>
                <c:pt idx="133">
                  <c:v>448.07379769140448</c:v>
                </c:pt>
                <c:pt idx="134">
                  <c:v>448.07379769140448</c:v>
                </c:pt>
                <c:pt idx="135">
                  <c:v>448.07379769140448</c:v>
                </c:pt>
                <c:pt idx="136">
                  <c:v>448.07379769140448</c:v>
                </c:pt>
                <c:pt idx="137">
                  <c:v>448.07379769140448</c:v>
                </c:pt>
                <c:pt idx="138">
                  <c:v>448.07379769140448</c:v>
                </c:pt>
                <c:pt idx="139">
                  <c:v>448.07379769140448</c:v>
                </c:pt>
                <c:pt idx="140">
                  <c:v>448.07379769140448</c:v>
                </c:pt>
                <c:pt idx="141">
                  <c:v>448.07379769140448</c:v>
                </c:pt>
                <c:pt idx="142">
                  <c:v>448.07379769140448</c:v>
                </c:pt>
                <c:pt idx="143">
                  <c:v>448.07379769140448</c:v>
                </c:pt>
                <c:pt idx="144">
                  <c:v>448.07379769140448</c:v>
                </c:pt>
                <c:pt idx="145">
                  <c:v>448.07379769140448</c:v>
                </c:pt>
                <c:pt idx="146">
                  <c:v>448.07379769140448</c:v>
                </c:pt>
                <c:pt idx="147">
                  <c:v>448.07379769140448</c:v>
                </c:pt>
                <c:pt idx="148">
                  <c:v>448.07379769140448</c:v>
                </c:pt>
                <c:pt idx="149">
                  <c:v>448.07379769140448</c:v>
                </c:pt>
                <c:pt idx="150">
                  <c:v>448.07379769140448</c:v>
                </c:pt>
                <c:pt idx="151">
                  <c:v>448.07379769140448</c:v>
                </c:pt>
                <c:pt idx="152">
                  <c:v>448.07379769140448</c:v>
                </c:pt>
                <c:pt idx="153">
                  <c:v>448.07379769140448</c:v>
                </c:pt>
                <c:pt idx="154">
                  <c:v>448.07379769140448</c:v>
                </c:pt>
                <c:pt idx="155">
                  <c:v>448.07379769140448</c:v>
                </c:pt>
                <c:pt idx="156">
                  <c:v>448.07379769140448</c:v>
                </c:pt>
                <c:pt idx="157">
                  <c:v>448.07379769140448</c:v>
                </c:pt>
                <c:pt idx="158">
                  <c:v>448.07379769140448</c:v>
                </c:pt>
                <c:pt idx="159">
                  <c:v>448.07379769140448</c:v>
                </c:pt>
                <c:pt idx="160">
                  <c:v>448.07379769140448</c:v>
                </c:pt>
                <c:pt idx="161">
                  <c:v>448.07379769140448</c:v>
                </c:pt>
                <c:pt idx="162">
                  <c:v>448.07379769140448</c:v>
                </c:pt>
                <c:pt idx="163">
                  <c:v>448.07379769140448</c:v>
                </c:pt>
                <c:pt idx="164">
                  <c:v>448.07379769140448</c:v>
                </c:pt>
                <c:pt idx="165">
                  <c:v>448.07379769140448</c:v>
                </c:pt>
                <c:pt idx="166">
                  <c:v>448.07379769140448</c:v>
                </c:pt>
                <c:pt idx="167">
                  <c:v>448.07379769140448</c:v>
                </c:pt>
                <c:pt idx="168">
                  <c:v>448.07379769140448</c:v>
                </c:pt>
                <c:pt idx="169">
                  <c:v>448.07379769140448</c:v>
                </c:pt>
                <c:pt idx="170">
                  <c:v>448.07379769140448</c:v>
                </c:pt>
                <c:pt idx="171">
                  <c:v>448.07379769140448</c:v>
                </c:pt>
                <c:pt idx="172">
                  <c:v>448.07379769140448</c:v>
                </c:pt>
                <c:pt idx="173">
                  <c:v>448.07379769140448</c:v>
                </c:pt>
                <c:pt idx="174">
                  <c:v>448.07379769140448</c:v>
                </c:pt>
                <c:pt idx="175">
                  <c:v>448.07379769140448</c:v>
                </c:pt>
                <c:pt idx="176">
                  <c:v>448.07379769140448</c:v>
                </c:pt>
                <c:pt idx="177">
                  <c:v>448.07379769140448</c:v>
                </c:pt>
                <c:pt idx="178">
                  <c:v>448.07379769140448</c:v>
                </c:pt>
                <c:pt idx="179">
                  <c:v>448.07379769140448</c:v>
                </c:pt>
                <c:pt idx="180">
                  <c:v>448.07379769140448</c:v>
                </c:pt>
                <c:pt idx="181">
                  <c:v>448.07379769140448</c:v>
                </c:pt>
                <c:pt idx="182">
                  <c:v>448.07379769140448</c:v>
                </c:pt>
                <c:pt idx="183">
                  <c:v>448.07379769140448</c:v>
                </c:pt>
                <c:pt idx="184">
                  <c:v>448.07379769140448</c:v>
                </c:pt>
                <c:pt idx="185">
                  <c:v>448.07379769140448</c:v>
                </c:pt>
                <c:pt idx="186">
                  <c:v>448.07379769140448</c:v>
                </c:pt>
                <c:pt idx="187">
                  <c:v>448.07379769140448</c:v>
                </c:pt>
                <c:pt idx="188">
                  <c:v>448.07379769140448</c:v>
                </c:pt>
                <c:pt idx="189">
                  <c:v>448.07379769140448</c:v>
                </c:pt>
                <c:pt idx="190">
                  <c:v>448.07379769140448</c:v>
                </c:pt>
                <c:pt idx="191">
                  <c:v>448.07379769140448</c:v>
                </c:pt>
                <c:pt idx="192">
                  <c:v>448.07379769140448</c:v>
                </c:pt>
                <c:pt idx="193">
                  <c:v>448.07379769140448</c:v>
                </c:pt>
                <c:pt idx="194">
                  <c:v>448.07379769140448</c:v>
                </c:pt>
                <c:pt idx="195">
                  <c:v>448.07379769140448</c:v>
                </c:pt>
                <c:pt idx="196">
                  <c:v>448.07379769140448</c:v>
                </c:pt>
                <c:pt idx="197">
                  <c:v>448.07379769140448</c:v>
                </c:pt>
                <c:pt idx="198">
                  <c:v>448.07379769140448</c:v>
                </c:pt>
                <c:pt idx="199">
                  <c:v>448.07379769140448</c:v>
                </c:pt>
                <c:pt idx="200">
                  <c:v>448.07379769140448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H15" sqref="H1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46.52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0.92649449160195041</v>
      </c>
      <c r="D9" s="33">
        <f t="shared" ref="D9:D18" si="0">C9*$C$5</f>
        <v>43.100523749322733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5</v>
      </c>
      <c r="C10" s="264">
        <v>2.692994601970582E-2</v>
      </c>
      <c r="D10" s="33">
        <f t="shared" si="0"/>
        <v>1.2527810888367148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327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10</v>
      </c>
      <c r="C11" s="264">
        <v>1.3244235747396304E-3</v>
      </c>
      <c r="D11" s="33">
        <f t="shared" si="0"/>
        <v>6.1612184696887611E-2</v>
      </c>
      <c r="E11" s="265">
        <v>60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328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15</v>
      </c>
      <c r="C12" s="264">
        <v>4.4147452491321007E-3</v>
      </c>
      <c r="D12" s="33">
        <f t="shared" si="0"/>
        <v>0.20537394898962533</v>
      </c>
      <c r="E12" s="265">
        <v>60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326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51</v>
      </c>
      <c r="C13" s="32">
        <v>2.0418196777235966E-2</v>
      </c>
      <c r="D13" s="33">
        <f t="shared" si="0"/>
        <v>0.94985451407701715</v>
      </c>
      <c r="E13" s="34">
        <v>24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13</v>
      </c>
      <c r="C14" s="32">
        <v>2.0418196777235966E-2</v>
      </c>
      <c r="D14" s="33">
        <f t="shared" si="0"/>
        <v>0.94985451407701715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327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46.519999999999996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Bouleau verruqueux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37</v>
      </c>
      <c r="C62" s="261">
        <v>1</v>
      </c>
      <c r="D62" s="261">
        <v>15</v>
      </c>
      <c r="E62" s="260"/>
      <c r="F62" s="260"/>
      <c r="G62" s="260"/>
      <c r="H62" s="260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80</v>
      </c>
      <c r="C63" s="261">
        <v>2</v>
      </c>
      <c r="D63" s="261">
        <v>28</v>
      </c>
      <c r="E63" s="260"/>
      <c r="F63" s="260"/>
      <c r="G63" s="260"/>
      <c r="H63" s="260">
        <v>1</v>
      </c>
      <c r="I63" s="49">
        <f>IF(A63&lt;&gt;0,(B63-(B62-D62))/(A63-A62),"")</f>
        <v>11.6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115</v>
      </c>
      <c r="C64" s="261">
        <v>3</v>
      </c>
      <c r="D64" s="261">
        <v>28</v>
      </c>
      <c r="E64" s="260"/>
      <c r="F64" s="260"/>
      <c r="G64" s="260"/>
      <c r="H64" s="260">
        <v>1</v>
      </c>
      <c r="I64" s="49">
        <f>IF(A64&lt;&gt;0,(B64-(B63-D63))/(A64-A63),"")</f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146</v>
      </c>
      <c r="C65" s="261">
        <v>4</v>
      </c>
      <c r="D65" s="261">
        <v>28</v>
      </c>
      <c r="E65" s="260"/>
      <c r="F65" s="260"/>
      <c r="G65" s="260"/>
      <c r="H65" s="260">
        <v>1</v>
      </c>
      <c r="I65" s="49">
        <f>IF(A65&lt;&gt;0,(B65-(B64-D64))/(A65-A64),"")</f>
        <v>11.8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172</v>
      </c>
      <c r="C66" s="261">
        <v>5</v>
      </c>
      <c r="D66" s="261">
        <v>28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192</v>
      </c>
      <c r="C67" s="261">
        <v>6</v>
      </c>
      <c r="D67" s="261">
        <v>28</v>
      </c>
      <c r="E67" s="260">
        <v>1</v>
      </c>
      <c r="F67" s="260"/>
      <c r="G67" s="260"/>
      <c r="H67" s="260"/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205</v>
      </c>
      <c r="C68" s="261">
        <v>7</v>
      </c>
      <c r="D68" s="261">
        <v>22</v>
      </c>
      <c r="E68" s="260">
        <v>1</v>
      </c>
      <c r="F68" s="260"/>
      <c r="G68" s="260"/>
      <c r="H68" s="260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219</v>
      </c>
      <c r="C69" s="261">
        <v>8</v>
      </c>
      <c r="D69" s="261">
        <v>17</v>
      </c>
      <c r="E69" s="260">
        <v>1</v>
      </c>
      <c r="F69" s="260"/>
      <c r="G69" s="260"/>
      <c r="H69" s="260"/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232</v>
      </c>
      <c r="C70" s="261">
        <v>9</v>
      </c>
      <c r="D70" s="261">
        <v>13</v>
      </c>
      <c r="E70" s="260">
        <v>1</v>
      </c>
      <c r="F70" s="260"/>
      <c r="G70" s="260"/>
      <c r="H70" s="260"/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245</v>
      </c>
      <c r="C71" s="261">
        <v>10</v>
      </c>
      <c r="D71" s="261">
        <v>12</v>
      </c>
      <c r="E71" s="260">
        <v>1</v>
      </c>
      <c r="F71" s="260"/>
      <c r="G71" s="260"/>
      <c r="H71" s="260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255</v>
      </c>
      <c r="C72" s="261">
        <v>11</v>
      </c>
      <c r="D72" s="261">
        <v>11</v>
      </c>
      <c r="E72" s="260">
        <v>1</v>
      </c>
      <c r="F72" s="260"/>
      <c r="G72" s="260"/>
      <c r="H72" s="260"/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263</v>
      </c>
      <c r="C73" s="261">
        <v>12</v>
      </c>
      <c r="D73" s="261">
        <v>10</v>
      </c>
      <c r="E73" s="260">
        <v>1</v>
      </c>
      <c r="F73" s="260"/>
      <c r="G73" s="260"/>
      <c r="H73" s="260"/>
      <c r="I73" s="49">
        <f t="shared" si="2"/>
        <v>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270</v>
      </c>
      <c r="C74" s="261">
        <v>13</v>
      </c>
      <c r="D74" s="261">
        <v>9</v>
      </c>
      <c r="E74" s="260">
        <v>1</v>
      </c>
      <c r="F74" s="260"/>
      <c r="G74" s="260"/>
      <c r="H74" s="260"/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275</v>
      </c>
      <c r="C75" s="261">
        <v>14</v>
      </c>
      <c r="D75" s="261">
        <v>8</v>
      </c>
      <c r="E75" s="260">
        <v>1</v>
      </c>
      <c r="F75" s="260"/>
      <c r="G75" s="260"/>
      <c r="H75" s="260"/>
      <c r="I75" s="49">
        <f t="shared" si="2"/>
        <v>2.8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Chêne-liège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9.0432000000000006</v>
      </c>
      <c r="C88" s="261"/>
      <c r="D88" s="261"/>
      <c r="E88" s="260"/>
      <c r="F88" s="260"/>
      <c r="G88" s="260"/>
      <c r="H88" s="260"/>
      <c r="I88" s="53">
        <f>IFERROR(B88/A88,"")</f>
        <v>0.90432000000000001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25.645950000000006</v>
      </c>
      <c r="C89" s="261"/>
      <c r="D89" s="261"/>
      <c r="E89" s="260"/>
      <c r="F89" s="260"/>
      <c r="G89" s="260"/>
      <c r="H89" s="260"/>
      <c r="I89" s="53">
        <f t="shared" ref="I89:I107" si="3">IF(A89&lt;&gt;0,(B89-(B88-D88))/(A89-A88),"")</f>
        <v>3.3205500000000017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47.759399999999999</v>
      </c>
      <c r="C90" s="261"/>
      <c r="D90" s="261"/>
      <c r="E90" s="260"/>
      <c r="F90" s="260"/>
      <c r="G90" s="260"/>
      <c r="H90" s="260"/>
      <c r="I90" s="53">
        <f t="shared" si="3"/>
        <v>4.4226899999999985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71.533124999999984</v>
      </c>
      <c r="C91" s="261"/>
      <c r="D91" s="261"/>
      <c r="E91" s="260"/>
      <c r="F91" s="260"/>
      <c r="G91" s="260"/>
      <c r="H91" s="260"/>
      <c r="I91" s="53">
        <f t="shared" si="3"/>
        <v>4.7547449999999971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102.08925000000002</v>
      </c>
      <c r="C92" s="261"/>
      <c r="D92" s="261"/>
      <c r="E92" s="260"/>
      <c r="F92" s="260"/>
      <c r="G92" s="260"/>
      <c r="H92" s="260"/>
      <c r="I92" s="53">
        <f t="shared" si="3"/>
        <v>6.1112250000000072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125.89830000000001</v>
      </c>
      <c r="C93" s="261"/>
      <c r="D93" s="261"/>
      <c r="E93" s="260"/>
      <c r="F93" s="260"/>
      <c r="G93" s="260"/>
      <c r="H93" s="260"/>
      <c r="I93" s="53">
        <f t="shared" si="3"/>
        <v>4.761809999999997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169.56</v>
      </c>
      <c r="C94" s="261"/>
      <c r="D94" s="261"/>
      <c r="E94" s="260"/>
      <c r="F94" s="260"/>
      <c r="G94" s="260"/>
      <c r="H94" s="260"/>
      <c r="I94" s="53">
        <f t="shared" si="3"/>
        <v>8.7323399999999989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202.51822499999997</v>
      </c>
      <c r="C95" s="261"/>
      <c r="D95" s="261"/>
      <c r="E95" s="260"/>
      <c r="F95" s="260"/>
      <c r="G95" s="260"/>
      <c r="H95" s="260"/>
      <c r="I95" s="53">
        <f t="shared" si="3"/>
        <v>6.5916449999999944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239.36220000000003</v>
      </c>
      <c r="C96" s="261"/>
      <c r="D96" s="261"/>
      <c r="E96" s="260"/>
      <c r="F96" s="260"/>
      <c r="G96" s="260"/>
      <c r="H96" s="260"/>
      <c r="I96" s="53">
        <f t="shared" si="3"/>
        <v>7.3687950000000111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280.30387500000006</v>
      </c>
      <c r="C97" s="261"/>
      <c r="D97" s="261"/>
      <c r="E97" s="260"/>
      <c r="F97" s="260"/>
      <c r="G97" s="260"/>
      <c r="H97" s="260"/>
      <c r="I97" s="53">
        <f t="shared" si="3"/>
        <v>8.1883350000000057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325.55520000000001</v>
      </c>
      <c r="C98" s="261"/>
      <c r="D98" s="261"/>
      <c r="E98" s="260"/>
      <c r="F98" s="260"/>
      <c r="G98" s="260"/>
      <c r="H98" s="260"/>
      <c r="I98" s="53">
        <f t="shared" si="3"/>
        <v>9.0502649999999907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tauzin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9.0432000000000006</v>
      </c>
      <c r="C114" s="261"/>
      <c r="D114" s="261"/>
      <c r="E114" s="260"/>
      <c r="F114" s="260"/>
      <c r="G114" s="260"/>
      <c r="H114" s="260"/>
      <c r="I114" s="53">
        <f>IFERROR(B114/A114,"")</f>
        <v>0.90432000000000001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25.645950000000006</v>
      </c>
      <c r="C115" s="261"/>
      <c r="D115" s="261"/>
      <c r="E115" s="260"/>
      <c r="F115" s="260"/>
      <c r="G115" s="260"/>
      <c r="H115" s="260"/>
      <c r="I115" s="53">
        <f t="shared" ref="I115:I133" si="4">IF(A115&lt;&gt;0,(B115-(B114-D114))/(A115-A114),"")</f>
        <v>3.3205500000000017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47.759399999999999</v>
      </c>
      <c r="C116" s="261"/>
      <c r="D116" s="261"/>
      <c r="E116" s="260"/>
      <c r="F116" s="260"/>
      <c r="G116" s="260"/>
      <c r="H116" s="260"/>
      <c r="I116" s="53">
        <f t="shared" si="4"/>
        <v>4.4226899999999985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71.533124999999984</v>
      </c>
      <c r="C117" s="261"/>
      <c r="D117" s="261"/>
      <c r="E117" s="260"/>
      <c r="F117" s="260"/>
      <c r="G117" s="260"/>
      <c r="H117" s="260"/>
      <c r="I117" s="53">
        <f t="shared" si="4"/>
        <v>4.7547449999999971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102.08925000000002</v>
      </c>
      <c r="C118" s="261"/>
      <c r="D118" s="261"/>
      <c r="E118" s="260"/>
      <c r="F118" s="260"/>
      <c r="G118" s="260"/>
      <c r="H118" s="260"/>
      <c r="I118" s="53">
        <f t="shared" si="4"/>
        <v>6.1112250000000072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125.89830000000001</v>
      </c>
      <c r="C119" s="261"/>
      <c r="D119" s="261"/>
      <c r="E119" s="260"/>
      <c r="F119" s="260"/>
      <c r="G119" s="260"/>
      <c r="H119" s="260"/>
      <c r="I119" s="53">
        <f t="shared" si="4"/>
        <v>4.761809999999997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169.56</v>
      </c>
      <c r="C120" s="261"/>
      <c r="D120" s="261"/>
      <c r="E120" s="260"/>
      <c r="F120" s="260"/>
      <c r="G120" s="260"/>
      <c r="H120" s="260"/>
      <c r="I120" s="53">
        <f t="shared" si="4"/>
        <v>8.7323399999999989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202.51822499999997</v>
      </c>
      <c r="C121" s="261"/>
      <c r="D121" s="261"/>
      <c r="E121" s="260"/>
      <c r="F121" s="260"/>
      <c r="G121" s="260"/>
      <c r="H121" s="260"/>
      <c r="I121" s="53">
        <f t="shared" si="4"/>
        <v>6.5916449999999944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239.36220000000003</v>
      </c>
      <c r="C122" s="261"/>
      <c r="D122" s="261"/>
      <c r="E122" s="260"/>
      <c r="F122" s="260"/>
      <c r="G122" s="260"/>
      <c r="H122" s="260"/>
      <c r="I122" s="53">
        <f t="shared" si="4"/>
        <v>7.3687950000000111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280.30387500000006</v>
      </c>
      <c r="C123" s="261"/>
      <c r="D123" s="261"/>
      <c r="E123" s="260"/>
      <c r="F123" s="260"/>
      <c r="G123" s="260"/>
      <c r="H123" s="260"/>
      <c r="I123" s="53">
        <f t="shared" si="4"/>
        <v>8.1883350000000057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325.55520000000001</v>
      </c>
      <c r="C124" s="261"/>
      <c r="D124" s="261"/>
      <c r="E124" s="260"/>
      <c r="F124" s="260"/>
      <c r="G124" s="260"/>
      <c r="H124" s="260"/>
      <c r="I124" s="53">
        <f t="shared" si="4"/>
        <v>9.0502649999999907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Tremble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9</v>
      </c>
      <c r="B140" s="60">
        <v>150</v>
      </c>
      <c r="C140" s="60"/>
      <c r="D140" s="60"/>
      <c r="E140" s="51"/>
      <c r="F140" s="51"/>
      <c r="G140" s="51"/>
      <c r="H140" s="51"/>
      <c r="I140" s="57">
        <f>IFERROR(B140/A140,"")</f>
        <v>16.666666666666668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14</v>
      </c>
      <c r="B141" s="60">
        <v>425</v>
      </c>
      <c r="C141" s="60"/>
      <c r="D141" s="60"/>
      <c r="E141" s="51"/>
      <c r="F141" s="51"/>
      <c r="G141" s="51"/>
      <c r="H141" s="51"/>
      <c r="I141" s="57">
        <f t="shared" ref="I141:I159" si="5">IF(A141&lt;&gt;0,(B141-(B140-D140))/(A141-A140),"")</f>
        <v>55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19</v>
      </c>
      <c r="B142" s="60">
        <v>480</v>
      </c>
      <c r="C142" s="60"/>
      <c r="D142" s="60"/>
      <c r="E142" s="51"/>
      <c r="F142" s="51"/>
      <c r="G142" s="51"/>
      <c r="H142" s="51"/>
      <c r="I142" s="57">
        <f t="shared" si="5"/>
        <v>11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24</v>
      </c>
      <c r="B143" s="60">
        <v>500</v>
      </c>
      <c r="C143" s="60" t="s">
        <v>325</v>
      </c>
      <c r="D143" s="60">
        <v>500</v>
      </c>
      <c r="E143" s="51">
        <v>0.77</v>
      </c>
      <c r="F143" s="51">
        <v>0.21</v>
      </c>
      <c r="G143" s="51">
        <v>0</v>
      </c>
      <c r="H143" s="51">
        <v>0</v>
      </c>
      <c r="I143" s="57">
        <f t="shared" si="5"/>
        <v>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6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rouge d'Amérique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132</v>
      </c>
      <c r="C166" s="60">
        <v>1</v>
      </c>
      <c r="D166" s="60">
        <v>50</v>
      </c>
      <c r="E166" s="51"/>
      <c r="F166" s="51"/>
      <c r="G166" s="51"/>
      <c r="H166" s="51">
        <v>1</v>
      </c>
      <c r="I166" s="49">
        <f>IFERROR(B166/A166,"")</f>
        <v>6.6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143</v>
      </c>
      <c r="C167" s="60">
        <v>2</v>
      </c>
      <c r="D167" s="60">
        <v>37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12.2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163</v>
      </c>
      <c r="C168" s="60">
        <v>3</v>
      </c>
      <c r="D168" s="60">
        <v>37</v>
      </c>
      <c r="E168" s="51"/>
      <c r="F168" s="51"/>
      <c r="G168" s="51"/>
      <c r="H168" s="51">
        <v>1</v>
      </c>
      <c r="I168" s="49">
        <f t="shared" si="6"/>
        <v>11.4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179</v>
      </c>
      <c r="C169" s="60">
        <v>4</v>
      </c>
      <c r="D169" s="60">
        <v>36</v>
      </c>
      <c r="E169" s="51">
        <v>1</v>
      </c>
      <c r="F169" s="51"/>
      <c r="G169" s="51"/>
      <c r="H169" s="51"/>
      <c r="I169" s="49">
        <f t="shared" si="6"/>
        <v>10.6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191</v>
      </c>
      <c r="C170" s="60">
        <v>5</v>
      </c>
      <c r="D170" s="60">
        <v>33</v>
      </c>
      <c r="E170" s="51">
        <v>1</v>
      </c>
      <c r="F170" s="51"/>
      <c r="G170" s="51"/>
      <c r="H170" s="51"/>
      <c r="I170" s="49">
        <f t="shared" si="6"/>
        <v>9.6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201</v>
      </c>
      <c r="C171" s="60">
        <v>6</v>
      </c>
      <c r="D171" s="60">
        <v>31</v>
      </c>
      <c r="E171" s="51">
        <v>1</v>
      </c>
      <c r="F171" s="51"/>
      <c r="G171" s="51"/>
      <c r="H171" s="51"/>
      <c r="I171" s="49">
        <f t="shared" si="6"/>
        <v>8.6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209</v>
      </c>
      <c r="C172" s="60">
        <v>7</v>
      </c>
      <c r="D172" s="60">
        <v>28</v>
      </c>
      <c r="E172" s="51">
        <v>1</v>
      </c>
      <c r="F172" s="51"/>
      <c r="G172" s="51"/>
      <c r="H172" s="51"/>
      <c r="I172" s="49">
        <f t="shared" si="6"/>
        <v>7.8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215</v>
      </c>
      <c r="C173" s="50">
        <v>8</v>
      </c>
      <c r="D173" s="50">
        <v>25</v>
      </c>
      <c r="E173" s="51">
        <v>1</v>
      </c>
      <c r="F173" s="51"/>
      <c r="G173" s="51"/>
      <c r="H173" s="51"/>
      <c r="I173" s="49">
        <f t="shared" si="6"/>
        <v>6.8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220</v>
      </c>
      <c r="C174" s="50">
        <v>9</v>
      </c>
      <c r="D174" s="50">
        <v>22</v>
      </c>
      <c r="E174" s="51">
        <v>1</v>
      </c>
      <c r="F174" s="51"/>
      <c r="G174" s="51"/>
      <c r="H174" s="51"/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224</v>
      </c>
      <c r="C175" s="50">
        <v>10</v>
      </c>
      <c r="D175" s="50">
        <v>20</v>
      </c>
      <c r="E175" s="51">
        <v>1</v>
      </c>
      <c r="F175" s="51"/>
      <c r="G175" s="51"/>
      <c r="H175" s="51"/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227</v>
      </c>
      <c r="C176" s="50">
        <v>11</v>
      </c>
      <c r="D176" s="50">
        <v>17</v>
      </c>
      <c r="E176" s="51">
        <v>1</v>
      </c>
      <c r="F176" s="51"/>
      <c r="G176" s="51"/>
      <c r="H176" s="51"/>
      <c r="I176" s="49">
        <f t="shared" si="6"/>
        <v>4.5999999999999996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230</v>
      </c>
      <c r="C177" s="50">
        <v>12</v>
      </c>
      <c r="D177" s="50">
        <v>15</v>
      </c>
      <c r="E177" s="51">
        <v>1</v>
      </c>
      <c r="F177" s="51"/>
      <c r="G177" s="51"/>
      <c r="H177" s="51"/>
      <c r="I177" s="49">
        <f t="shared" si="6"/>
        <v>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232</v>
      </c>
      <c r="C178" s="50">
        <v>13</v>
      </c>
      <c r="D178" s="50">
        <v>13</v>
      </c>
      <c r="E178" s="51">
        <v>1</v>
      </c>
      <c r="F178" s="51"/>
      <c r="G178" s="51"/>
      <c r="H178" s="51"/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85</v>
      </c>
      <c r="B179" s="50">
        <v>234</v>
      </c>
      <c r="C179" s="50">
        <v>14</v>
      </c>
      <c r="D179" s="50">
        <v>12</v>
      </c>
      <c r="E179" s="51">
        <v>1</v>
      </c>
      <c r="F179" s="51"/>
      <c r="G179" s="51"/>
      <c r="H179" s="51"/>
      <c r="I179" s="49">
        <f t="shared" si="6"/>
        <v>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90</v>
      </c>
      <c r="B180" s="50">
        <v>236</v>
      </c>
      <c r="C180" s="50"/>
      <c r="D180" s="50"/>
      <c r="E180" s="51"/>
      <c r="F180" s="51"/>
      <c r="G180" s="51"/>
      <c r="H180" s="51"/>
      <c r="I180" s="49">
        <f t="shared" si="6"/>
        <v>2.8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Bouleau verruqueux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Chêne-liège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tauzin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Tremble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Chêne rouge d'Amérique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219.96569743439244</v>
      </c>
      <c r="AO3" s="59">
        <f>IF('Données projet'!E10&gt;30,$AM$33-$H$33,LOOKUP('Données projet'!$E$10,$A$3:$A$203,AM3:AM203)-LOOKUP('Données projet'!$E$10,$A$3:$A$203,$H$3:$H$203))</f>
        <v>219.27079214454579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245.5026179711341</v>
      </c>
      <c r="BJ3" s="59">
        <f>IF('Données projet'!E11&gt;30,$BH$33-$H$33,LOOKUP('Données projet'!$E$11,$A$3:$A$203,BH3:BH203)-LOOKUP('Données projet'!$E$11,$A$3:$A$203,$H$3:$H$203))</f>
        <v>204.32077840562567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221.46841827695107</v>
      </c>
      <c r="CE3" s="59">
        <f>IF('Données projet'!E12&gt;30,$CC$33-$H$33,LOOKUP('Données projet'!$E$12,$A$3:$A$203,CC3:CC203)-LOOKUP('Données projet'!$E$12,$A$3:$A$203,$H$3:$H$203))</f>
        <v>183.74298297204564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326.09691594978824</v>
      </c>
      <c r="CZ3" s="59">
        <f>IF('Données projet'!E13&gt;30,$CX$33-$H$33,LOOKUP('Données projet'!$E$13,$A$3:$A$203,CX3:CX203)-LOOKUP('Données projet'!$E$13,$A$3:$A$203,$H$3:$H$203))</f>
        <v>605.43570457920714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235.92135862353973</v>
      </c>
      <c r="DU3" s="59">
        <f>IF('Données projet'!E14&gt;30,$DS$33-$H$33,LOOKUP('Données projet'!$E$14,$A$3:$A$203,DS3:DS203)-LOOKUP('Données projet'!$E$14,$A$3:$A$203,$H$3:$H$203))</f>
        <v>270.64539221029258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1.031988181230463</v>
      </c>
      <c r="AK4" s="13">
        <f>EXP(-1.0587+0.8836*LN(AJ4)+0.284)</f>
        <v>0.47384363432899212</v>
      </c>
      <c r="AL4" s="20">
        <f t="shared" ref="AL4:AL67" si="4">(AJ4+AK4)*0.475*44/12</f>
        <v>2.6226570787660513</v>
      </c>
      <c r="AM4" s="59">
        <f t="shared" ref="AM4:AM67" si="5">AL4+(AD4+AE4)*44/12</f>
        <v>295.95599041209937</v>
      </c>
      <c r="AN4" s="59">
        <f ca="1">AVERAGE(OFFSET($AM$3,0,0,'Données projet'!$E$10+1,1))-AVERAGE(OFFSET($H$3,0,0,'Données projet'!$E$10+1,1))</f>
        <v>219.96569743439244</v>
      </c>
      <c r="AO4" s="59">
        <f>$AO$3</f>
        <v>219.27079214454579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0.90432000000000001</v>
      </c>
      <c r="BD4" s="12">
        <f>IF('Données projet'!$A$88&gt;35,BD3+BC4-BL3,IF(A4&lt;'Données projet'!$A$88,$BA$205^A4,IF(A4='Données projet'!$A$88,'Données projet'!$B$88,BD3+BC4-BL3)))</f>
        <v>1.2463276028054662</v>
      </c>
      <c r="BE4" s="13">
        <f>BD4*VLOOKUP('Données projet'!$B$11,Paramètres!$A$1:$I$89,3,0)*VLOOKUP('Données projet'!$B$11,Paramètres!$A$1:$I$89,5,0)</f>
        <v>1.3609897422635691</v>
      </c>
      <c r="BF4" s="13">
        <f>EXP(-1.0587+0.8836*LN(BE4)+0.284)</f>
        <v>0.60509868908135156</v>
      </c>
      <c r="BG4" s="20">
        <f t="shared" ref="BG4:BG67" si="7">(BE4+BF4)*0.475*44/12</f>
        <v>3.4242706845924036</v>
      </c>
      <c r="BH4" s="59">
        <f t="shared" ref="BH4:BH67" si="8">BG4+(AY4+AZ4)*44/12</f>
        <v>296.7576040179257</v>
      </c>
      <c r="BI4" s="59">
        <f ca="1">AVERAGE(OFFSET($BH$3,0,0,'Données projet'!$E$11+1,1))-AVERAGE(OFFSET($H$3,0,0,'Données projet'!$E$11+1,1))</f>
        <v>245.5026179711341</v>
      </c>
      <c r="BJ4" s="59">
        <f>$BJ$3</f>
        <v>204.32077840562567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0.90432000000000001</v>
      </c>
      <c r="BY4" s="12">
        <f>IF('Données projet'!$A$114&gt;35,BY3+BX4-CG3,IF(A4&lt;'Données projet'!$A$114,$BV$205^A4,IF(A4='Données projet'!$A$114,'Données projet'!$B$114,BY3+BX4-CG3)))</f>
        <v>1.2463276028054662</v>
      </c>
      <c r="BZ4" s="13">
        <f>BY4*VLOOKUP('Données projet'!$B$12,Paramètres!$A$1:$I$89,3,0)*VLOOKUP('Données projet'!$B$12,Paramètres!$A$1:$I$89,5,0)</f>
        <v>1.2443334786409774</v>
      </c>
      <c r="CA4" s="13">
        <f>EXP(-1.0587+0.8836*LN(BZ4)+0.284)</f>
        <v>0.55903398298000617</v>
      </c>
      <c r="CB4" s="20">
        <f t="shared" ref="CB4:CB67" si="10">(BZ4+CA4)*0.475*44/12</f>
        <v>3.1408649956565462</v>
      </c>
      <c r="CC4" s="59">
        <f t="shared" ref="CC4:CC67" si="11">CB4+(BT4+BU4)*44/12</f>
        <v>296.47419832898987</v>
      </c>
      <c r="CD4" s="59">
        <f ca="1">AVERAGE(OFFSET($CC$3,0,0,'Données projet'!$E$12+1,1))-AVERAGE(OFFSET($H$3,0,0,'Données projet'!$E$12+1,1))</f>
        <v>221.46841827695107</v>
      </c>
      <c r="CE4" s="59">
        <f>$CE$3</f>
        <v>183.74298297204564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16.666666666666668</v>
      </c>
      <c r="CT4" s="12">
        <f>IF('Données projet'!$A$140&gt;35,CT3+CS4-DB3,IF(A4&lt;'Données projet'!$A$140,$CQ$205^A4,IF(A4='Données projet'!$A$140,'Données projet'!$B$140,CT3+CS4-DB3)))</f>
        <v>1.7449698104440143</v>
      </c>
      <c r="CU4" s="17">
        <f>CT4*VLOOKUP('Données projet'!$B$13,Paramètres!$A$1:$I$89,3,0)*VLOOKUP('Données projet'!$B$13,Paramètres!$A$1:$I$89,5,0)</f>
        <v>1.0344181036312117</v>
      </c>
      <c r="CV4" s="13">
        <f>EXP(-1.0587+0.8836*LN(CU4)+0.284)</f>
        <v>0.47482934389697212</v>
      </c>
      <c r="CW4" s="20">
        <f t="shared" ref="CW4:CW67" si="13">(CU4+CV4)*0.475*44/12</f>
        <v>2.628605971111587</v>
      </c>
      <c r="CX4" s="59">
        <f t="shared" ref="CX4:CX67" si="14">CW4+(CO4+CP4)*44/12</f>
        <v>295.96193930444491</v>
      </c>
      <c r="CY4" s="59">
        <f ca="1">AVERAGE(OFFSET($CX$3,0,0,'Données projet'!$E$13+1,1))-AVERAGE(OFFSET($H$3,0,0,'Données projet'!$E$13+1,1))</f>
        <v>326.09691594978824</v>
      </c>
      <c r="CZ4" s="59">
        <f>$CZ$3</f>
        <v>605.43570457920714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6.6</v>
      </c>
      <c r="DO4" s="12">
        <f>IF('Données projet'!$A$166&gt;35,DO3+DN4-DW3,IF(A4&lt;'Données projet'!$A$166,$DL$205^A4,IF(A4='Données projet'!$A$166,'Données projet'!$B$166,DO3+DN4-DW3)))</f>
        <v>1.2765231539157764</v>
      </c>
      <c r="DP4" s="17">
        <f>DO4*VLOOKUP('Données projet'!$B$14,Paramètres!$A$1:$I$89,3,0)*VLOOKUP('Données projet'!$B$14,Paramètres!$A$1:$I$89,5,0)</f>
        <v>1.1151706272608224</v>
      </c>
      <c r="DQ4" s="13">
        <f>EXP(-1.0587+0.8836*LN(DP4)+0.284)</f>
        <v>0.50743784838663863</v>
      </c>
      <c r="DR4" s="20">
        <f t="shared" ref="DR4:DR67" si="16">(DP4+DQ4)*0.475*44/12</f>
        <v>2.8260430950859945</v>
      </c>
      <c r="DS4" s="59">
        <f t="shared" ref="DS4:DS67" si="17">DR4+(DJ4+DK4)*44/12</f>
        <v>296.15937642841931</v>
      </c>
      <c r="DT4" s="59">
        <f ca="1">AVERAGE(OFFSET($DS$3,0,0,'Données projet'!$E$14+1,1))-AVERAGE(OFFSET($H$3,0,0,'Données projet'!$E$14+1,1))</f>
        <v>235.92135862353973</v>
      </c>
      <c r="DU4" s="59">
        <f>$DU$3</f>
        <v>270.64539221029258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1.312869337030768</v>
      </c>
      <c r="AK5" s="13">
        <f t="shared" ref="AK5:AK68" si="35">EXP(-1.0587+0.8836*LN(AJ5)+0.284)</f>
        <v>0.58615515240543437</v>
      </c>
      <c r="AL5" s="20">
        <f t="shared" si="4"/>
        <v>3.3074676524347191</v>
      </c>
      <c r="AM5" s="59">
        <f t="shared" si="5"/>
        <v>296.64080098576801</v>
      </c>
      <c r="AN5" s="59">
        <f ca="1">AVERAGE(OFFSET($AM$3,0,0,'Données projet'!$E$10+1,1))-AVERAGE(OFFSET($H$3,0,0,'Données projet'!$E$10+1,1))</f>
        <v>219.96569743439244</v>
      </c>
      <c r="AO5" s="59">
        <f t="shared" ref="AO5:AO68" si="36">$AO$3</f>
        <v>219.27079214454579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0.90432000000000001</v>
      </c>
      <c r="BD5" s="12">
        <f>IF('Données projet'!$A$88&gt;35,BD4+BC5-BL4,IF(A5&lt;'Données projet'!$A$88,$BA$205^A5,IF(A5='Données projet'!$A$88,'Données projet'!$B$88,BD4+BC5-BL4)))</f>
        <v>1.5533324935148198</v>
      </c>
      <c r="BE5" s="13">
        <f>BD5*VLOOKUP('Données projet'!$B$11,Paramètres!$A$1:$I$89,3,0)*VLOOKUP('Données projet'!$B$11,Paramètres!$A$1:$I$89,5,0)</f>
        <v>1.6962390829181833</v>
      </c>
      <c r="BF5" s="13">
        <f t="shared" ref="BF5:BF68" si="37">EXP(-1.0587+0.8836*LN(BE5)+0.284)</f>
        <v>0.73506684758186114</v>
      </c>
      <c r="BG5" s="20">
        <f t="shared" si="7"/>
        <v>4.23452449562091</v>
      </c>
      <c r="BH5" s="59">
        <f t="shared" si="8"/>
        <v>297.56785782895423</v>
      </c>
      <c r="BI5" s="59">
        <f ca="1">AVERAGE(OFFSET($BH$3,0,0,'Données projet'!$E$11+1,1))-AVERAGE(OFFSET($H$3,0,0,'Données projet'!$E$11+1,1))</f>
        <v>245.5026179711341</v>
      </c>
      <c r="BJ5" s="59">
        <f t="shared" ref="BJ5:BJ68" si="38">$BJ$3</f>
        <v>204.32077840562567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0.90432000000000001</v>
      </c>
      <c r="BY5" s="12">
        <f>IF('Données projet'!$A$114&gt;35,BY4+BX5-CG4,IF(A5&lt;'Données projet'!$A$114,$BV$205^A5,IF(A5='Données projet'!$A$114,'Données projet'!$B$114,BY4+BX5-CG4)))</f>
        <v>1.5533324935148198</v>
      </c>
      <c r="BZ5" s="13">
        <f>BY5*VLOOKUP('Données projet'!$B$12,Paramètres!$A$1:$I$89,3,0)*VLOOKUP('Données projet'!$B$12,Paramètres!$A$1:$I$89,5,0)</f>
        <v>1.5508471615251962</v>
      </c>
      <c r="CA5" s="13">
        <f t="shared" ref="CA5:CA68" si="39">EXP(-1.0587+0.8836*LN(BZ5)+0.284)</f>
        <v>0.67910797854165972</v>
      </c>
      <c r="CB5" s="20">
        <f t="shared" si="10"/>
        <v>3.8838385356164395</v>
      </c>
      <c r="CC5" s="59">
        <f t="shared" si="11"/>
        <v>297.21717186894978</v>
      </c>
      <c r="CD5" s="59">
        <f ca="1">AVERAGE(OFFSET($CC$3,0,0,'Données projet'!$E$12+1,1))-AVERAGE(OFFSET($H$3,0,0,'Données projet'!$E$12+1,1))</f>
        <v>221.46841827695107</v>
      </c>
      <c r="CE5" s="59">
        <f t="shared" ref="CE5:CE68" si="40">$CE$3</f>
        <v>183.74298297204564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16.666666666666668</v>
      </c>
      <c r="CT5" s="12">
        <f>IF('Données projet'!$A$140&gt;35,CT4+CS5-DB4,IF(A5&lt;'Données projet'!$A$140,$CQ$205^A5,IF(A5='Données projet'!$A$140,'Données projet'!$B$140,CT4+CS5-DB4)))</f>
        <v>3.0449196393610194</v>
      </c>
      <c r="CU5" s="17">
        <f>CT5*VLOOKUP('Données projet'!$B$13,Paramètres!$A$1:$I$89,3,0)*VLOOKUP('Données projet'!$B$13,Paramètres!$A$1:$I$89,5,0)</f>
        <v>1.8050283622132124</v>
      </c>
      <c r="CV5" s="13">
        <f t="shared" ref="CV5:CV68" si="41">EXP(-1.0587+0.8836*LN(CU5)+0.284)</f>
        <v>0.77657133203330175</v>
      </c>
      <c r="CW5" s="20">
        <f t="shared" si="13"/>
        <v>4.4962861341460121</v>
      </c>
      <c r="CX5" s="59">
        <f t="shared" si="14"/>
        <v>297.82961946747935</v>
      </c>
      <c r="CY5" s="59">
        <f ca="1">AVERAGE(OFFSET($CX$3,0,0,'Données projet'!$E$13+1,1))-AVERAGE(OFFSET($H$3,0,0,'Données projet'!$E$13+1,1))</f>
        <v>326.09691594978824</v>
      </c>
      <c r="CZ5" s="59">
        <f t="shared" ref="CZ5:CZ68" si="42">$CZ$3</f>
        <v>605.43570457920714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6.6</v>
      </c>
      <c r="DO5" s="12">
        <f>IF('Données projet'!$A$166&gt;35,DO4+DN5-DW4,IF(A5&lt;'Données projet'!$A$166,$DL$205^A5,IF(A5='Données projet'!$A$166,'Données projet'!$B$166,DO4+DN5-DW4)))</f>
        <v>1.629511362483081</v>
      </c>
      <c r="DP5" s="17">
        <f>DO5*VLOOKUP('Données projet'!$B$14,Paramètres!$A$1:$I$89,3,0)*VLOOKUP('Données projet'!$B$14,Paramètres!$A$1:$I$89,5,0)</f>
        <v>1.4235411262652198</v>
      </c>
      <c r="DQ5" s="13">
        <f t="shared" ref="DQ5:DQ68" si="43">EXP(-1.0587+0.8836*LN(DP5)+0.284)</f>
        <v>0.62960738463416654</v>
      </c>
      <c r="DR5" s="20">
        <f t="shared" si="16"/>
        <v>3.5759003231497637</v>
      </c>
      <c r="DS5" s="59">
        <f t="shared" si="17"/>
        <v>296.90923365648308</v>
      </c>
      <c r="DT5" s="59">
        <f ca="1">AVERAGE(OFFSET($DS$3,0,0,'Données projet'!$E$14+1,1))-AVERAGE(OFFSET($H$3,0,0,'Données projet'!$E$14+1,1))</f>
        <v>235.92135862353973</v>
      </c>
      <c r="DU5" s="59">
        <f t="shared" ref="DU5:DU68" si="44">$DU$3</f>
        <v>270.64539221029258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1.6701992595113733</v>
      </c>
      <c r="AK6" s="13">
        <f t="shared" si="35"/>
        <v>0.72508700718957031</v>
      </c>
      <c r="AL6" s="20">
        <f t="shared" si="4"/>
        <v>4.1717902478374764</v>
      </c>
      <c r="AM6" s="59">
        <f t="shared" si="5"/>
        <v>297.50512358117078</v>
      </c>
      <c r="AN6" s="59">
        <f ca="1">AVERAGE(OFFSET($AM$3,0,0,'Données projet'!$E$10+1,1))-AVERAGE(OFFSET($H$3,0,0,'Données projet'!$E$10+1,1))</f>
        <v>219.96569743439244</v>
      </c>
      <c r="AO6" s="59">
        <f t="shared" si="36"/>
        <v>219.27079214454579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0.90432000000000001</v>
      </c>
      <c r="BD6" s="12">
        <f>IF('Données projet'!$A$88&gt;35,BD5+BC6-BL5,IF(A6&lt;'Données projet'!$A$88,$BA$205^A6,IF(A6='Données projet'!$A$88,'Données projet'!$B$88,BD5+BC6-BL5)))</f>
        <v>1.9359611630021627</v>
      </c>
      <c r="BE6" s="13">
        <f>BD6*VLOOKUP('Données projet'!$B$11,Paramètres!$A$1:$I$89,3,0)*VLOOKUP('Données projet'!$B$11,Paramètres!$A$1:$I$89,5,0)</f>
        <v>2.1140695899983615</v>
      </c>
      <c r="BF6" s="13">
        <f t="shared" si="37"/>
        <v>0.89295065443662225</v>
      </c>
      <c r="BG6" s="20">
        <f t="shared" si="7"/>
        <v>5.2372269257242623</v>
      </c>
      <c r="BH6" s="59">
        <f t="shared" si="8"/>
        <v>298.57056025905757</v>
      </c>
      <c r="BI6" s="59">
        <f ca="1">AVERAGE(OFFSET($BH$3,0,0,'Données projet'!$E$11+1,1))-AVERAGE(OFFSET($H$3,0,0,'Données projet'!$E$11+1,1))</f>
        <v>245.5026179711341</v>
      </c>
      <c r="BJ6" s="59">
        <f t="shared" si="38"/>
        <v>204.32077840562567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0.90432000000000001</v>
      </c>
      <c r="BY6" s="12">
        <f>IF('Données projet'!$A$114&gt;35,BY5+BX6-CG5,IF(A6&lt;'Données projet'!$A$114,$BV$205^A6,IF(A6='Données projet'!$A$114,'Données projet'!$B$114,BY5+BX6-CG5)))</f>
        <v>1.9359611630021627</v>
      </c>
      <c r="BZ6" s="13">
        <f>BY6*VLOOKUP('Données projet'!$B$12,Paramètres!$A$1:$I$89,3,0)*VLOOKUP('Données projet'!$B$12,Paramètres!$A$1:$I$89,5,0)</f>
        <v>1.9328636251413593</v>
      </c>
      <c r="CA6" s="13">
        <f t="shared" si="39"/>
        <v>0.82497247137019536</v>
      </c>
      <c r="CB6" s="20">
        <f t="shared" si="10"/>
        <v>4.8032312014242899</v>
      </c>
      <c r="CC6" s="59">
        <f t="shared" si="11"/>
        <v>298.13656453475761</v>
      </c>
      <c r="CD6" s="59">
        <f ca="1">AVERAGE(OFFSET($CC$3,0,0,'Données projet'!$E$12+1,1))-AVERAGE(OFFSET($H$3,0,0,'Données projet'!$E$12+1,1))</f>
        <v>221.46841827695107</v>
      </c>
      <c r="CE6" s="59">
        <f t="shared" si="40"/>
        <v>183.74298297204564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16.666666666666668</v>
      </c>
      <c r="CT6" s="12">
        <f>IF('Données projet'!$A$140&gt;35,CT5+CS6-DB5,IF(A6&lt;'Données projet'!$A$140,$CQ$205^A6,IF(A6='Données projet'!$A$140,'Données projet'!$B$140,CT5+CS6-DB5)))</f>
        <v>5.3132928459130548</v>
      </c>
      <c r="CU6" s="17">
        <f>CT6*VLOOKUP('Données projet'!$B$13,Paramètres!$A$1:$I$89,3,0)*VLOOKUP('Données projet'!$B$13,Paramètres!$A$1:$I$89,5,0)</f>
        <v>3.1497199990572593</v>
      </c>
      <c r="CV6" s="13">
        <f t="shared" si="41"/>
        <v>1.2700626898636422</v>
      </c>
      <c r="CW6" s="20">
        <f t="shared" si="13"/>
        <v>7.6977881832039037</v>
      </c>
      <c r="CX6" s="59">
        <f t="shared" si="14"/>
        <v>301.03112151653721</v>
      </c>
      <c r="CY6" s="59">
        <f ca="1">AVERAGE(OFFSET($CX$3,0,0,'Données projet'!$E$13+1,1))-AVERAGE(OFFSET($H$3,0,0,'Données projet'!$E$13+1,1))</f>
        <v>326.09691594978824</v>
      </c>
      <c r="CZ6" s="59">
        <f t="shared" si="42"/>
        <v>605.43570457920714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6.6</v>
      </c>
      <c r="DO6" s="12">
        <f>IF('Données projet'!$A$166&gt;35,DO5+DN6-DW5,IF(A6&lt;'Données projet'!$A$166,$DL$205^A6,IF(A6='Données projet'!$A$166,'Données projet'!$B$166,DO5+DN6-DW5)))</f>
        <v>2.0801089837784965</v>
      </c>
      <c r="DP6" s="17">
        <f>DO6*VLOOKUP('Données projet'!$B$14,Paramètres!$A$1:$I$89,3,0)*VLOOKUP('Données projet'!$B$14,Paramètres!$A$1:$I$89,5,0)</f>
        <v>1.8171832082288948</v>
      </c>
      <c r="DQ6" s="13">
        <f t="shared" si="43"/>
        <v>0.7811901694881791</v>
      </c>
      <c r="DR6" s="20">
        <f t="shared" si="16"/>
        <v>4.5255002995239044</v>
      </c>
      <c r="DS6" s="59">
        <f t="shared" si="17"/>
        <v>297.85883363285723</v>
      </c>
      <c r="DT6" s="59">
        <f ca="1">AVERAGE(OFFSET($DS$3,0,0,'Données projet'!$E$14+1,1))-AVERAGE(OFFSET($H$3,0,0,'Données projet'!$E$14+1,1))</f>
        <v>235.92135862353973</v>
      </c>
      <c r="DU6" s="59">
        <f t="shared" si="44"/>
        <v>270.64539221029258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2.1247853748959664</v>
      </c>
      <c r="AK7" s="13">
        <f t="shared" si="35"/>
        <v>0.89694881267796833</v>
      </c>
      <c r="AL7" s="20">
        <f t="shared" si="4"/>
        <v>5.2628537100246024</v>
      </c>
      <c r="AM7" s="59">
        <f t="shared" si="5"/>
        <v>298.59618704335793</v>
      </c>
      <c r="AN7" s="59">
        <f ca="1">AVERAGE(OFFSET($AM$3,0,0,'Données projet'!$E$10+1,1))-AVERAGE(OFFSET($H$3,0,0,'Données projet'!$E$10+1,1))</f>
        <v>219.96569743439244</v>
      </c>
      <c r="AO7" s="59">
        <f t="shared" si="36"/>
        <v>219.27079214454579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0.90432000000000001</v>
      </c>
      <c r="BD7" s="12">
        <f>IF('Données projet'!$A$88&gt;35,BD6+BC7-BL6,IF(A7&lt;'Données projet'!$A$88,$BA$205^A7,IF(A7='Données projet'!$A$88,'Données projet'!$B$88,BD6+BC7-BL6)))</f>
        <v>2.412841835408968</v>
      </c>
      <c r="BE7" s="13">
        <f>BD7*VLOOKUP('Données projet'!$B$11,Paramètres!$A$1:$I$89,3,0)*VLOOKUP('Données projet'!$B$11,Paramètres!$A$1:$I$89,5,0)</f>
        <v>2.6348232842665928</v>
      </c>
      <c r="BF7" s="13">
        <f t="shared" si="37"/>
        <v>1.0847460661324322</v>
      </c>
      <c r="BG7" s="20">
        <f t="shared" si="7"/>
        <v>6.4782499519449681</v>
      </c>
      <c r="BH7" s="59">
        <f t="shared" si="8"/>
        <v>299.81158328527829</v>
      </c>
      <c r="BI7" s="59">
        <f ca="1">AVERAGE(OFFSET($BH$3,0,0,'Données projet'!$E$11+1,1))-AVERAGE(OFFSET($H$3,0,0,'Données projet'!$E$11+1,1))</f>
        <v>245.5026179711341</v>
      </c>
      <c r="BJ7" s="59">
        <f t="shared" si="38"/>
        <v>204.32077840562567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0.90432000000000001</v>
      </c>
      <c r="BY7" s="12">
        <f>IF('Données projet'!$A$114&gt;35,BY6+BX7-CG6,IF(A7&lt;'Données projet'!$A$114,$BV$205^A7,IF(A7='Données projet'!$A$114,'Données projet'!$B$114,BY6+BX7-CG6)))</f>
        <v>2.412841835408968</v>
      </c>
      <c r="BZ7" s="13">
        <f>BY7*VLOOKUP('Données projet'!$B$12,Paramètres!$A$1:$I$89,3,0)*VLOOKUP('Données projet'!$B$12,Paramètres!$A$1:$I$89,5,0)</f>
        <v>2.4089812884723139</v>
      </c>
      <c r="CA7" s="13">
        <f t="shared" si="39"/>
        <v>1.0021669602235395</v>
      </c>
      <c r="CB7" s="20">
        <f t="shared" si="10"/>
        <v>5.9410831998119447</v>
      </c>
      <c r="CC7" s="59">
        <f t="shared" si="11"/>
        <v>299.27441653314526</v>
      </c>
      <c r="CD7" s="59">
        <f ca="1">AVERAGE(OFFSET($CC$3,0,0,'Données projet'!$E$12+1,1))-AVERAGE(OFFSET($H$3,0,0,'Données projet'!$E$12+1,1))</f>
        <v>221.46841827695107</v>
      </c>
      <c r="CE7" s="59">
        <f t="shared" si="40"/>
        <v>183.74298297204564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16.666666666666668</v>
      </c>
      <c r="CT7" s="12">
        <f>IF('Données projet'!$A$140&gt;35,CT6+CS7-DB6,IF(A7&lt;'Données projet'!$A$140,$CQ$205^A7,IF(A7='Données projet'!$A$140,'Données projet'!$B$140,CT6+CS7-DB6)))</f>
        <v>9.2715356101664401</v>
      </c>
      <c r="CU7" s="17">
        <f>CT7*VLOOKUP('Données projet'!$B$13,Paramètres!$A$1:$I$89,3,0)*VLOOKUP('Données projet'!$B$13,Paramètres!$A$1:$I$89,5,0)</f>
        <v>5.4961663097066662</v>
      </c>
      <c r="CV7" s="13">
        <f t="shared" si="41"/>
        <v>2.0771552716994925</v>
      </c>
      <c r="CW7" s="20">
        <f t="shared" si="13"/>
        <v>13.190201754282391</v>
      </c>
      <c r="CX7" s="59">
        <f t="shared" si="14"/>
        <v>306.5235350876157</v>
      </c>
      <c r="CY7" s="59">
        <f ca="1">AVERAGE(OFFSET($CX$3,0,0,'Données projet'!$E$13+1,1))-AVERAGE(OFFSET($H$3,0,0,'Données projet'!$E$13+1,1))</f>
        <v>326.09691594978824</v>
      </c>
      <c r="CZ7" s="59">
        <f t="shared" si="42"/>
        <v>605.43570457920714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6.6</v>
      </c>
      <c r="DO7" s="12">
        <f>IF('Données projet'!$A$166&gt;35,DO6+DN7-DW6,IF(A7&lt;'Données projet'!$A$166,$DL$205^A7,IF(A7='Données projet'!$A$166,'Données projet'!$B$166,DO6+DN7-DW6)))</f>
        <v>2.655307280461467</v>
      </c>
      <c r="DP7" s="17">
        <f>DO7*VLOOKUP('Données projet'!$B$14,Paramètres!$A$1:$I$89,3,0)*VLOOKUP('Données projet'!$B$14,Paramètres!$A$1:$I$89,5,0)</f>
        <v>2.3196764402111376</v>
      </c>
      <c r="DQ7" s="13">
        <f t="shared" si="43"/>
        <v>0.96926766711854973</v>
      </c>
      <c r="DR7" s="20">
        <f t="shared" si="16"/>
        <v>5.7282443202658717</v>
      </c>
      <c r="DS7" s="59">
        <f t="shared" si="17"/>
        <v>299.06157765359916</v>
      </c>
      <c r="DT7" s="59">
        <f ca="1">AVERAGE(OFFSET($DS$3,0,0,'Données projet'!$E$14+1,1))-AVERAGE(OFFSET($H$3,0,0,'Données projet'!$E$14+1,1))</f>
        <v>235.92135862353973</v>
      </c>
      <c r="DU7" s="59">
        <f t="shared" si="44"/>
        <v>270.64539221029258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2.703098366055197</v>
      </c>
      <c r="AK8" s="13">
        <f t="shared" si="35"/>
        <v>1.1095457022222992</v>
      </c>
      <c r="AL8" s="20">
        <f t="shared" si="4"/>
        <v>6.6403550855833053</v>
      </c>
      <c r="AM8" s="59">
        <f t="shared" si="5"/>
        <v>299.97368841891659</v>
      </c>
      <c r="AN8" s="59">
        <f ca="1">AVERAGE(OFFSET($AM$3,0,0,'Données projet'!$E$10+1,1))-AVERAGE(OFFSET($H$3,0,0,'Données projet'!$E$10+1,1))</f>
        <v>219.96569743439244</v>
      </c>
      <c r="AO8" s="59">
        <f t="shared" si="36"/>
        <v>219.27079214454579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0.90432000000000001</v>
      </c>
      <c r="BD8" s="12">
        <f>IF('Données projet'!$A$88&gt;35,BD7+BC8-BL7,IF(A8&lt;'Données projet'!$A$88,$BA$205^A8,IF(A8='Données projet'!$A$88,'Données projet'!$B$88,BD7+BC8-BL7)))</f>
        <v>3.0071913806740005</v>
      </c>
      <c r="BE8" s="13">
        <f>BD8*VLOOKUP('Données projet'!$B$11,Paramètres!$A$1:$I$89,3,0)*VLOOKUP('Données projet'!$B$11,Paramètres!$A$1:$I$89,5,0)</f>
        <v>3.2838529876960081</v>
      </c>
      <c r="BF8" s="13">
        <f t="shared" si="37"/>
        <v>1.3177369008505522</v>
      </c>
      <c r="BG8" s="20">
        <f t="shared" si="7"/>
        <v>8.0144357225519247</v>
      </c>
      <c r="BH8" s="59">
        <f t="shared" si="8"/>
        <v>301.34776905588524</v>
      </c>
      <c r="BI8" s="59">
        <f ca="1">AVERAGE(OFFSET($BH$3,0,0,'Données projet'!$E$11+1,1))-AVERAGE(OFFSET($H$3,0,0,'Données projet'!$E$11+1,1))</f>
        <v>245.5026179711341</v>
      </c>
      <c r="BJ8" s="59">
        <f t="shared" si="38"/>
        <v>204.32077840562567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0.90432000000000001</v>
      </c>
      <c r="BY8" s="12">
        <f>IF('Données projet'!$A$114&gt;35,BY7+BX8-CG7,IF(A8&lt;'Données projet'!$A$114,$BV$205^A8,IF(A8='Données projet'!$A$114,'Données projet'!$B$114,BY7+BX8-CG7)))</f>
        <v>3.0071913806740005</v>
      </c>
      <c r="BZ8" s="13">
        <f>BY8*VLOOKUP('Données projet'!$B$12,Paramètres!$A$1:$I$89,3,0)*VLOOKUP('Données projet'!$B$12,Paramètres!$A$1:$I$89,5,0)</f>
        <v>3.0023798744649226</v>
      </c>
      <c r="CA8" s="13">
        <f t="shared" si="39"/>
        <v>1.2174207637444985</v>
      </c>
      <c r="CB8" s="20">
        <f t="shared" si="10"/>
        <v>7.3494861115480736</v>
      </c>
      <c r="CC8" s="59">
        <f t="shared" si="11"/>
        <v>300.68281944488137</v>
      </c>
      <c r="CD8" s="59">
        <f ca="1">AVERAGE(OFFSET($CC$3,0,0,'Données projet'!$E$12+1,1))-AVERAGE(OFFSET($H$3,0,0,'Données projet'!$E$12+1,1))</f>
        <v>221.46841827695107</v>
      </c>
      <c r="CE8" s="59">
        <f t="shared" si="40"/>
        <v>183.74298297204564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16.666666666666668</v>
      </c>
      <c r="CT8" s="12">
        <f>IF('Données projet'!$A$140&gt;35,CT7+CS8-DB7,IF(A8&lt;'Données projet'!$A$140,$CQ$205^A8,IF(A8='Données projet'!$A$140,'Données projet'!$B$140,CT7+CS8-DB7)))</f>
        <v>16.178549736197063</v>
      </c>
      <c r="CU8" s="17">
        <f>CT8*VLOOKUP('Données projet'!$B$13,Paramètres!$A$1:$I$89,3,0)*VLOOKUP('Données projet'!$B$13,Paramètres!$A$1:$I$89,5,0)</f>
        <v>9.5906442836176193</v>
      </c>
      <c r="CV8" s="13">
        <f t="shared" si="41"/>
        <v>3.397134690423997</v>
      </c>
      <c r="CW8" s="20">
        <f t="shared" si="13"/>
        <v>22.62038171312248</v>
      </c>
      <c r="CX8" s="59">
        <f t="shared" si="14"/>
        <v>315.95371504645578</v>
      </c>
      <c r="CY8" s="59">
        <f ca="1">AVERAGE(OFFSET($CX$3,0,0,'Données projet'!$E$13+1,1))-AVERAGE(OFFSET($H$3,0,0,'Données projet'!$E$13+1,1))</f>
        <v>326.09691594978824</v>
      </c>
      <c r="CZ8" s="59">
        <f t="shared" si="42"/>
        <v>605.43570457920714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6.6</v>
      </c>
      <c r="DO8" s="12">
        <f>IF('Données projet'!$A$166&gt;35,DO7+DN8-DW7,IF(A8&lt;'Données projet'!$A$166,$DL$205^A8,IF(A8='Données projet'!$A$166,'Données projet'!$B$166,DO7+DN8-DW7)))</f>
        <v>3.3895612242701949</v>
      </c>
      <c r="DP8" s="17">
        <f>DO8*VLOOKUP('Données projet'!$B$14,Paramètres!$A$1:$I$89,3,0)*VLOOKUP('Données projet'!$B$14,Paramètres!$A$1:$I$89,5,0)</f>
        <v>2.9611206855224426</v>
      </c>
      <c r="DQ8" s="13">
        <f t="shared" si="43"/>
        <v>1.2026262582604759</v>
      </c>
      <c r="DR8" s="20">
        <f t="shared" si="16"/>
        <v>7.2518592604219156</v>
      </c>
      <c r="DS8" s="59">
        <f t="shared" si="17"/>
        <v>300.58519259375521</v>
      </c>
      <c r="DT8" s="59">
        <f ca="1">AVERAGE(OFFSET($DS$3,0,0,'Données projet'!$E$14+1,1))-AVERAGE(OFFSET($H$3,0,0,'Données projet'!$E$14+1,1))</f>
        <v>235.92135862353973</v>
      </c>
      <c r="DU8" s="59">
        <f t="shared" si="44"/>
        <v>270.64539221029258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3.4388135681365122</v>
      </c>
      <c r="AK9" s="13">
        <f t="shared" si="35"/>
        <v>1.3725327999982246</v>
      </c>
      <c r="AL9" s="20">
        <f t="shared" si="4"/>
        <v>8.3797615911680001</v>
      </c>
      <c r="AM9" s="59">
        <f t="shared" si="5"/>
        <v>301.71309492450132</v>
      </c>
      <c r="AN9" s="59">
        <f ca="1">AVERAGE(OFFSET($AM$3,0,0,'Données projet'!$E$10+1,1))-AVERAGE(OFFSET($H$3,0,0,'Données projet'!$E$10+1,1))</f>
        <v>219.96569743439244</v>
      </c>
      <c r="AO9" s="59">
        <f t="shared" si="36"/>
        <v>219.27079214454579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0.90432000000000001</v>
      </c>
      <c r="BD9" s="12">
        <f>IF('Données projet'!$A$88&gt;35,BD8+BC9-BL8,IF(A9&lt;'Données projet'!$A$88,$BA$205^A9,IF(A9='Données projet'!$A$88,'Données projet'!$B$88,BD8+BC9-BL8)))</f>
        <v>3.747945624652687</v>
      </c>
      <c r="BE9" s="13">
        <f>BD9*VLOOKUP('Données projet'!$B$11,Paramètres!$A$1:$I$89,3,0)*VLOOKUP('Données projet'!$B$11,Paramètres!$A$1:$I$89,5,0)</f>
        <v>4.0927566221207341</v>
      </c>
      <c r="BF9" s="13">
        <f t="shared" si="37"/>
        <v>1.6007714561752782</v>
      </c>
      <c r="BG9" s="20">
        <f t="shared" si="7"/>
        <v>9.9162280696988869</v>
      </c>
      <c r="BH9" s="59">
        <f t="shared" si="8"/>
        <v>303.2495614030322</v>
      </c>
      <c r="BI9" s="59">
        <f ca="1">AVERAGE(OFFSET($BH$3,0,0,'Données projet'!$E$11+1,1))-AVERAGE(OFFSET($H$3,0,0,'Données projet'!$E$11+1,1))</f>
        <v>245.5026179711341</v>
      </c>
      <c r="BJ9" s="59">
        <f t="shared" si="38"/>
        <v>204.32077840562567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0.90432000000000001</v>
      </c>
      <c r="BY9" s="12">
        <f>IF('Données projet'!$A$114&gt;35,BY8+BX9-CG8,IF(A9&lt;'Données projet'!$A$114,$BV$205^A9,IF(A9='Données projet'!$A$114,'Données projet'!$B$114,BY8+BX9-CG8)))</f>
        <v>3.747945624652687</v>
      </c>
      <c r="BZ9" s="13">
        <f>BY9*VLOOKUP('Données projet'!$B$12,Paramètres!$A$1:$I$89,3,0)*VLOOKUP('Données projet'!$B$12,Paramètres!$A$1:$I$89,5,0)</f>
        <v>3.7419489116532429</v>
      </c>
      <c r="CA9" s="13">
        <f t="shared" si="39"/>
        <v>1.4789085799292794</v>
      </c>
      <c r="CB9" s="20">
        <f t="shared" si="10"/>
        <v>9.0929934645062271</v>
      </c>
      <c r="CC9" s="59">
        <f t="shared" si="11"/>
        <v>302.42632679783952</v>
      </c>
      <c r="CD9" s="59">
        <f ca="1">AVERAGE(OFFSET($CC$3,0,0,'Données projet'!$E$12+1,1))-AVERAGE(OFFSET($H$3,0,0,'Données projet'!$E$12+1,1))</f>
        <v>221.46841827695107</v>
      </c>
      <c r="CE9" s="59">
        <f t="shared" si="40"/>
        <v>183.74298297204564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16.666666666666668</v>
      </c>
      <c r="CT9" s="12">
        <f>IF('Données projet'!$A$140&gt;35,CT8+CS9-DB8,IF(A9&lt;'Données projet'!$A$140,$CQ$205^A9,IF(A9='Données projet'!$A$140,'Données projet'!$B$140,CT8+CS9-DB8)))</f>
        <v>28.231080866430847</v>
      </c>
      <c r="CU9" s="17">
        <f>CT9*VLOOKUP('Données projet'!$B$13,Paramètres!$A$1:$I$89,3,0)*VLOOKUP('Données projet'!$B$13,Paramètres!$A$1:$I$89,5,0)</f>
        <v>16.735384737620208</v>
      </c>
      <c r="CV9" s="13">
        <f t="shared" si="41"/>
        <v>5.5559275043698992</v>
      </c>
      <c r="CW9" s="20">
        <f t="shared" si="13"/>
        <v>38.824035488132765</v>
      </c>
      <c r="CX9" s="59">
        <f t="shared" si="14"/>
        <v>332.15736882146609</v>
      </c>
      <c r="CY9" s="59">
        <f ca="1">AVERAGE(OFFSET($CX$3,0,0,'Données projet'!$E$13+1,1))-AVERAGE(OFFSET($H$3,0,0,'Données projet'!$E$13+1,1))</f>
        <v>326.09691594978824</v>
      </c>
      <c r="CZ9" s="59">
        <f t="shared" si="42"/>
        <v>605.43570457920714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6.6</v>
      </c>
      <c r="DO9" s="12">
        <f>IF('Données projet'!$A$166&gt;35,DO8+DN9-DW8,IF(A9&lt;'Données projet'!$A$166,$DL$205^A9,IF(A9='Données projet'!$A$166,'Données projet'!$B$166,DO8+DN9-DW8)))</f>
        <v>4.32685338439601</v>
      </c>
      <c r="DP9" s="17">
        <f>DO9*VLOOKUP('Données projet'!$B$14,Paramètres!$A$1:$I$89,3,0)*VLOOKUP('Données projet'!$B$14,Paramètres!$A$1:$I$89,5,0)</f>
        <v>3.7799391166083551</v>
      </c>
      <c r="DQ9" s="13">
        <f t="shared" si="43"/>
        <v>1.4921677118944865</v>
      </c>
      <c r="DR9" s="20">
        <f t="shared" si="16"/>
        <v>9.1822527263091143</v>
      </c>
      <c r="DS9" s="59">
        <f t="shared" si="17"/>
        <v>302.51558605964243</v>
      </c>
      <c r="DT9" s="59">
        <f ca="1">AVERAGE(OFFSET($DS$3,0,0,'Données projet'!$E$14+1,1))-AVERAGE(OFFSET($H$3,0,0,'Données projet'!$E$14+1,1))</f>
        <v>235.92135862353973</v>
      </c>
      <c r="DU9" s="59">
        <f t="shared" si="44"/>
        <v>270.64539221029258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4.3747718932098598</v>
      </c>
      <c r="AK10" s="13">
        <f t="shared" si="35"/>
        <v>1.6978537101246285</v>
      </c>
      <c r="AL10" s="20">
        <f t="shared" si="4"/>
        <v>10.576489592474234</v>
      </c>
      <c r="AM10" s="59">
        <f t="shared" si="5"/>
        <v>303.90982292580753</v>
      </c>
      <c r="AN10" s="59">
        <f ca="1">AVERAGE(OFFSET($AM$3,0,0,'Données projet'!$E$10+1,1))-AVERAGE(OFFSET($H$3,0,0,'Données projet'!$E$10+1,1))</f>
        <v>219.96569743439244</v>
      </c>
      <c r="AO10" s="59">
        <f t="shared" si="36"/>
        <v>219.27079214454579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0.90432000000000001</v>
      </c>
      <c r="BD10" s="12">
        <f>IF('Données projet'!$A$88&gt;35,BD9+BC10-BL9,IF(A10&lt;'Données projet'!$A$88,$BA$205^A10,IF(A10='Données projet'!$A$88,'Données projet'!$B$88,BD9+BC10-BL9)))</f>
        <v>4.6711680858186186</v>
      </c>
      <c r="BE10" s="13">
        <f>BD10*VLOOKUP('Données projet'!$B$11,Paramètres!$A$1:$I$89,3,0)*VLOOKUP('Données projet'!$B$11,Paramètres!$A$1:$I$89,5,0)</f>
        <v>5.1009155497139318</v>
      </c>
      <c r="BF10" s="13">
        <f t="shared" si="37"/>
        <v>1.9445985410680524</v>
      </c>
      <c r="BG10" s="20">
        <f t="shared" si="7"/>
        <v>12.270937041445288</v>
      </c>
      <c r="BH10" s="59">
        <f t="shared" si="8"/>
        <v>305.60427037477859</v>
      </c>
      <c r="BI10" s="59">
        <f ca="1">AVERAGE(OFFSET($BH$3,0,0,'Données projet'!$E$11+1,1))-AVERAGE(OFFSET($H$3,0,0,'Données projet'!$E$11+1,1))</f>
        <v>245.5026179711341</v>
      </c>
      <c r="BJ10" s="59">
        <f t="shared" si="38"/>
        <v>204.32077840562567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0.90432000000000001</v>
      </c>
      <c r="BY10" s="12">
        <f>IF('Données projet'!$A$114&gt;35,BY9+BX10-CG9,IF(A10&lt;'Données projet'!$A$114,$BV$205^A10,IF(A10='Données projet'!$A$114,'Données projet'!$B$114,BY9+BX10-CG9)))</f>
        <v>4.6711680858186186</v>
      </c>
      <c r="BZ10" s="13">
        <f>BY10*VLOOKUP('Données projet'!$B$12,Paramètres!$A$1:$I$89,3,0)*VLOOKUP('Données projet'!$B$12,Paramètres!$A$1:$I$89,5,0)</f>
        <v>4.6636942168813089</v>
      </c>
      <c r="CA10" s="13">
        <f t="shared" si="39"/>
        <v>1.7965609367965911</v>
      </c>
      <c r="CB10" s="20">
        <f t="shared" si="10"/>
        <v>11.251611059322341</v>
      </c>
      <c r="CC10" s="59">
        <f t="shared" si="11"/>
        <v>304.58494439265564</v>
      </c>
      <c r="CD10" s="59">
        <f ca="1">AVERAGE(OFFSET($CC$3,0,0,'Données projet'!$E$12+1,1))-AVERAGE(OFFSET($H$3,0,0,'Données projet'!$E$12+1,1))</f>
        <v>221.46841827695107</v>
      </c>
      <c r="CE10" s="59">
        <f t="shared" si="40"/>
        <v>183.74298297204564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16.666666666666668</v>
      </c>
      <c r="CT10" s="12">
        <f>IF('Données projet'!$A$140&gt;35,CT9+CS10-DB9,IF(A10&lt;'Données projet'!$A$140,$CQ$205^A10,IF(A10='Données projet'!$A$140,'Données projet'!$B$140,CT9+CS10-DB9)))</f>
        <v>49.262383828125479</v>
      </c>
      <c r="CU10" s="17">
        <f>CT10*VLOOKUP('Données projet'!$B$13,Paramètres!$A$1:$I$89,3,0)*VLOOKUP('Données projet'!$B$13,Paramètres!$A$1:$I$89,5,0)</f>
        <v>29.202741133312784</v>
      </c>
      <c r="CV10" s="13">
        <f t="shared" si="41"/>
        <v>9.0865783216741587</v>
      </c>
      <c r="CW10" s="20">
        <f t="shared" si="13"/>
        <v>66.687231384102262</v>
      </c>
      <c r="CX10" s="59">
        <f t="shared" si="14"/>
        <v>360.0205647174356</v>
      </c>
      <c r="CY10" s="59">
        <f ca="1">AVERAGE(OFFSET($CX$3,0,0,'Données projet'!$E$13+1,1))-AVERAGE(OFFSET($H$3,0,0,'Données projet'!$E$13+1,1))</f>
        <v>326.09691594978824</v>
      </c>
      <c r="CZ10" s="59">
        <f t="shared" si="42"/>
        <v>605.43570457920714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6.6</v>
      </c>
      <c r="DO10" s="12">
        <f>IF('Données projet'!$A$166&gt;35,DO9+DN10-DW9,IF(A10&lt;'Données projet'!$A$166,$DL$205^A10,IF(A10='Données projet'!$A$166,'Données projet'!$B$166,DO9+DN10-DW9)))</f>
        <v>5.5233285287803451</v>
      </c>
      <c r="DP10" s="17">
        <f>DO10*VLOOKUP('Données projet'!$B$14,Paramètres!$A$1:$I$89,3,0)*VLOOKUP('Données projet'!$B$14,Paramètres!$A$1:$I$89,5,0)</f>
        <v>4.8251798027425101</v>
      </c>
      <c r="DQ10" s="13">
        <f t="shared" si="43"/>
        <v>1.8514184811173284</v>
      </c>
      <c r="DR10" s="20">
        <f t="shared" si="16"/>
        <v>11.628408677722552</v>
      </c>
      <c r="DS10" s="59">
        <f t="shared" si="17"/>
        <v>304.96174201105589</v>
      </c>
      <c r="DT10" s="59">
        <f ca="1">AVERAGE(OFFSET($DS$3,0,0,'Données projet'!$E$14+1,1))-AVERAGE(OFFSET($H$3,0,0,'Données projet'!$E$14+1,1))</f>
        <v>235.92135862353973</v>
      </c>
      <c r="DU10" s="59">
        <f t="shared" si="44"/>
        <v>270.64539221029258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5.5654744691466869</v>
      </c>
      <c r="AK11" s="13">
        <f t="shared" si="35"/>
        <v>2.10028293749169</v>
      </c>
      <c r="AL11" s="20">
        <f t="shared" si="4"/>
        <v>13.351194149895173</v>
      </c>
      <c r="AM11" s="59">
        <f t="shared" si="5"/>
        <v>306.68452748322846</v>
      </c>
      <c r="AN11" s="59">
        <f ca="1">AVERAGE(OFFSET($AM$3,0,0,'Données projet'!$E$10+1,1))-AVERAGE(OFFSET($H$3,0,0,'Données projet'!$E$10+1,1))</f>
        <v>219.96569743439244</v>
      </c>
      <c r="AO11" s="59">
        <f t="shared" si="36"/>
        <v>219.27079214454579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0.90432000000000001</v>
      </c>
      <c r="BD11" s="12">
        <f>IF('Données projet'!$A$88&gt;35,BD10+BC11-BL10,IF(A11&lt;'Données projet'!$A$88,$BA$205^A11,IF(A11='Données projet'!$A$88,'Données projet'!$B$88,BD10+BC11-BL10)))</f>
        <v>5.8218057226997173</v>
      </c>
      <c r="BE11" s="13">
        <f>BD11*VLOOKUP('Données projet'!$B$11,Paramètres!$A$1:$I$89,3,0)*VLOOKUP('Données projet'!$B$11,Paramètres!$A$1:$I$89,5,0)</f>
        <v>6.3574118491880913</v>
      </c>
      <c r="BF11" s="13">
        <f t="shared" si="37"/>
        <v>2.3622756836001093</v>
      </c>
      <c r="BG11" s="20">
        <f t="shared" si="7"/>
        <v>15.186789119606113</v>
      </c>
      <c r="BH11" s="59">
        <f t="shared" si="8"/>
        <v>308.5201224529394</v>
      </c>
      <c r="BI11" s="59">
        <f ca="1">AVERAGE(OFFSET($BH$3,0,0,'Données projet'!$E$11+1,1))-AVERAGE(OFFSET($H$3,0,0,'Données projet'!$E$11+1,1))</f>
        <v>245.5026179711341</v>
      </c>
      <c r="BJ11" s="59">
        <f t="shared" si="38"/>
        <v>204.32077840562567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0.90432000000000001</v>
      </c>
      <c r="BY11" s="12">
        <f>IF('Données projet'!$A$114&gt;35,BY10+BX11-CG10,IF(A11&lt;'Données projet'!$A$114,$BV$205^A11,IF(A11='Données projet'!$A$114,'Données projet'!$B$114,BY10+BX11-CG10)))</f>
        <v>5.8218057226997173</v>
      </c>
      <c r="BZ11" s="13">
        <f>BY11*VLOOKUP('Données projet'!$B$12,Paramètres!$A$1:$I$89,3,0)*VLOOKUP('Données projet'!$B$12,Paramètres!$A$1:$I$89,5,0)</f>
        <v>5.8124908335433982</v>
      </c>
      <c r="CA11" s="13">
        <f t="shared" si="39"/>
        <v>2.1824413242485816</v>
      </c>
      <c r="CB11" s="20">
        <f t="shared" si="10"/>
        <v>13.924506841487698</v>
      </c>
      <c r="CC11" s="59">
        <f t="shared" si="11"/>
        <v>307.25784017482101</v>
      </c>
      <c r="CD11" s="59">
        <f ca="1">AVERAGE(OFFSET($CC$3,0,0,'Données projet'!$E$12+1,1))-AVERAGE(OFFSET($H$3,0,0,'Données projet'!$E$12+1,1))</f>
        <v>221.46841827695107</v>
      </c>
      <c r="CE11" s="59">
        <f t="shared" si="40"/>
        <v>183.74298297204564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16.666666666666668</v>
      </c>
      <c r="CT11" s="12">
        <f>IF('Données projet'!$A$140&gt;35,CT10+CS11-DB10,IF(A11&lt;'Données projet'!$A$140,$CQ$205^A11,IF(A11='Données projet'!$A$140,'Données projet'!$B$140,CT10+CS11-DB10)))</f>
        <v>85.961372570584388</v>
      </c>
      <c r="CU11" s="17">
        <f>CT11*VLOOKUP('Données projet'!$B$13,Paramètres!$A$1:$I$89,3,0)*VLOOKUP('Données projet'!$B$13,Paramètres!$A$1:$I$89,5,0)</f>
        <v>50.957901659842427</v>
      </c>
      <c r="CV11" s="13">
        <f t="shared" si="41"/>
        <v>14.86086806045944</v>
      </c>
      <c r="CW11" s="20">
        <f t="shared" si="13"/>
        <v>114.6343572628591</v>
      </c>
      <c r="CX11" s="59">
        <f t="shared" si="14"/>
        <v>407.96769059619243</v>
      </c>
      <c r="CY11" s="59">
        <f ca="1">AVERAGE(OFFSET($CX$3,0,0,'Données projet'!$E$13+1,1))-AVERAGE(OFFSET($H$3,0,0,'Données projet'!$E$13+1,1))</f>
        <v>326.09691594978824</v>
      </c>
      <c r="CZ11" s="59">
        <f t="shared" si="42"/>
        <v>605.43570457920714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6.6</v>
      </c>
      <c r="DO11" s="12">
        <f>IF('Données projet'!$A$166&gt;35,DO10+DN11-DW10,IF(A11&lt;'Données projet'!$A$166,$DL$205^A11,IF(A11='Données projet'!$A$166,'Données projet'!$B$166,DO10+DN11-DW10)))</f>
        <v>7.0506567536716718</v>
      </c>
      <c r="DP11" s="17">
        <f>DO11*VLOOKUP('Données projet'!$B$14,Paramètres!$A$1:$I$89,3,0)*VLOOKUP('Données projet'!$B$14,Paramètres!$A$1:$I$89,5,0)</f>
        <v>6.1594537400075735</v>
      </c>
      <c r="DQ11" s="13">
        <f t="shared" si="43"/>
        <v>2.2971616158822084</v>
      </c>
      <c r="DR11" s="20">
        <f t="shared" si="16"/>
        <v>14.728605078174702</v>
      </c>
      <c r="DS11" s="59">
        <f t="shared" si="17"/>
        <v>308.06193841150804</v>
      </c>
      <c r="DT11" s="59">
        <f ca="1">AVERAGE(OFFSET($DS$3,0,0,'Données projet'!$E$14+1,1))-AVERAGE(OFFSET($H$3,0,0,'Données projet'!$E$14+1,1))</f>
        <v>235.92135862353973</v>
      </c>
      <c r="DU11" s="59">
        <f t="shared" si="44"/>
        <v>270.64539221029258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7.0802562562860771</v>
      </c>
      <c r="AK12" s="13">
        <f t="shared" si="35"/>
        <v>2.5980968744326778</v>
      </c>
      <c r="AL12" s="20">
        <f t="shared" si="4"/>
        <v>16.856465036001829</v>
      </c>
      <c r="AM12" s="59">
        <f t="shared" si="5"/>
        <v>310.18979836933516</v>
      </c>
      <c r="AN12" s="59">
        <f ca="1">AVERAGE(OFFSET($AM$3,0,0,'Données projet'!$E$10+1,1))-AVERAGE(OFFSET($H$3,0,0,'Données projet'!$E$10+1,1))</f>
        <v>219.96569743439244</v>
      </c>
      <c r="AO12" s="59">
        <f t="shared" si="36"/>
        <v>219.27079214454579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0.90432000000000001</v>
      </c>
      <c r="BD12" s="12">
        <f>IF('Données projet'!$A$88&gt;35,BD11+BC12-BL11,IF(A12&lt;'Données projet'!$A$88,$BA$205^A12,IF(A12='Données projet'!$A$88,'Données projet'!$B$88,BD11+BC12-BL11)))</f>
        <v>7.2558771703714831</v>
      </c>
      <c r="BE12" s="13">
        <f>BD12*VLOOKUP('Données projet'!$B$11,Paramètres!$A$1:$I$89,3,0)*VLOOKUP('Données projet'!$B$11,Paramètres!$A$1:$I$89,5,0)</f>
        <v>7.9234178700456592</v>
      </c>
      <c r="BF12" s="13">
        <f t="shared" si="37"/>
        <v>2.8696650169568723</v>
      </c>
      <c r="BG12" s="20">
        <f t="shared" si="7"/>
        <v>18.79795269486274</v>
      </c>
      <c r="BH12" s="59">
        <f t="shared" si="8"/>
        <v>312.13128602819603</v>
      </c>
      <c r="BI12" s="59">
        <f ca="1">AVERAGE(OFFSET($BH$3,0,0,'Données projet'!$E$11+1,1))-AVERAGE(OFFSET($H$3,0,0,'Données projet'!$E$11+1,1))</f>
        <v>245.5026179711341</v>
      </c>
      <c r="BJ12" s="59">
        <f t="shared" si="38"/>
        <v>204.32077840562567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0.90432000000000001</v>
      </c>
      <c r="BY12" s="12">
        <f>IF('Données projet'!$A$114&gt;35,BY11+BX12-CG11,IF(A12&lt;'Données projet'!$A$114,$BV$205^A12,IF(A12='Données projet'!$A$114,'Données projet'!$B$114,BY11+BX12-CG11)))</f>
        <v>7.2558771703714831</v>
      </c>
      <c r="BZ12" s="13">
        <f>BY12*VLOOKUP('Données projet'!$B$12,Paramètres!$A$1:$I$89,3,0)*VLOOKUP('Données projet'!$B$12,Paramètres!$A$1:$I$89,5,0)</f>
        <v>7.2442677668988891</v>
      </c>
      <c r="CA12" s="13">
        <f t="shared" si="39"/>
        <v>2.6512043294678302</v>
      </c>
      <c r="CB12" s="20">
        <f t="shared" si="10"/>
        <v>17.234613901172036</v>
      </c>
      <c r="CC12" s="59">
        <f t="shared" si="11"/>
        <v>310.56794723450537</v>
      </c>
      <c r="CD12" s="59">
        <f ca="1">AVERAGE(OFFSET($CC$3,0,0,'Données projet'!$E$12+1,1))-AVERAGE(OFFSET($H$3,0,0,'Données projet'!$E$12+1,1))</f>
        <v>221.46841827695107</v>
      </c>
      <c r="CE12" s="59">
        <f t="shared" si="40"/>
        <v>183.74298297204564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>
        <f>VLOOKUP(A12,'Données projet'!$A$139:$I$159,2,0)</f>
        <v>150</v>
      </c>
      <c r="CR12" s="12">
        <f>VLOOKUP(A12,'Données projet'!$A$139:$I$159,9,0)</f>
        <v>16.666666666666668</v>
      </c>
      <c r="CS12" s="12">
        <f t="array" ref="CS12">INDEX(CR:CR,MIN(IF(ISNUMBER(CR12:CR208),ROW(CR12:CR208),"")))</f>
        <v>16.666666666666668</v>
      </c>
      <c r="CT12" s="12">
        <f>IF('Données projet'!$A$140&gt;35,CT11+CS12-DB11,IF(A12&lt;'Données projet'!$A$140,$CQ$205^A12,IF(A12='Données projet'!$A$140,'Données projet'!$B$140,CT11+CS12-DB11)))</f>
        <v>150</v>
      </c>
      <c r="CU12" s="17">
        <f>CT12*VLOOKUP('Données projet'!$B$13,Paramètres!$A$1:$I$89,3,0)*VLOOKUP('Données projet'!$B$13,Paramètres!$A$1:$I$89,5,0)</f>
        <v>88.92</v>
      </c>
      <c r="CV12" s="13">
        <f t="shared" si="41"/>
        <v>24.30457227046648</v>
      </c>
      <c r="CW12" s="20">
        <f t="shared" si="13"/>
        <v>197.19946337106242</v>
      </c>
      <c r="CX12" s="59">
        <f t="shared" si="14"/>
        <v>490.53279670439576</v>
      </c>
      <c r="CY12" s="59">
        <f ca="1">AVERAGE(OFFSET($CX$3,0,0,'Données projet'!$E$13+1,1))-AVERAGE(OFFSET($H$3,0,0,'Données projet'!$E$13+1,1))</f>
        <v>326.09691594978824</v>
      </c>
      <c r="CZ12" s="59">
        <f t="shared" si="42"/>
        <v>605.43570457920714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6.6</v>
      </c>
      <c r="DO12" s="12">
        <f>IF('Données projet'!$A$166&gt;35,DO11+DN12-DW11,IF(A12&lt;'Données projet'!$A$166,$DL$205^A12,IF(A12='Données projet'!$A$166,'Données projet'!$B$166,DO11+DN12-DW11)))</f>
        <v>9.0003265963745314</v>
      </c>
      <c r="DP12" s="17">
        <f>DO12*VLOOKUP('Données projet'!$B$14,Paramètres!$A$1:$I$89,3,0)*VLOOKUP('Données projet'!$B$14,Paramètres!$A$1:$I$89,5,0)</f>
        <v>7.8626853145927917</v>
      </c>
      <c r="DQ12" s="13">
        <f t="shared" si="43"/>
        <v>2.8502208135558442</v>
      </c>
      <c r="DR12" s="20">
        <f t="shared" si="16"/>
        <v>18.658311506525539</v>
      </c>
      <c r="DS12" s="59">
        <f t="shared" si="17"/>
        <v>311.99164483985885</v>
      </c>
      <c r="DT12" s="59">
        <f ca="1">AVERAGE(OFFSET($DS$3,0,0,'Données projet'!$E$14+1,1))-AVERAGE(OFFSET($H$3,0,0,'Données projet'!$E$14+1,1))</f>
        <v>235.92135862353973</v>
      </c>
      <c r="DU12" s="59">
        <f t="shared" si="44"/>
        <v>270.64539221029258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9.007323442517599</v>
      </c>
      <c r="AK13" s="13">
        <f t="shared" si="35"/>
        <v>3.2139038262141559</v>
      </c>
      <c r="AL13" s="20">
        <f t="shared" si="4"/>
        <v>21.285304159707806</v>
      </c>
      <c r="AM13" s="59">
        <f t="shared" si="5"/>
        <v>314.61863749304109</v>
      </c>
      <c r="AN13" s="59">
        <f ca="1">AVERAGE(OFFSET($AM$3,0,0,'Données projet'!$E$10+1,1))-AVERAGE(OFFSET($H$3,0,0,'Données projet'!$E$10+1,1))</f>
        <v>219.96569743439244</v>
      </c>
      <c r="AO13" s="59">
        <f t="shared" si="36"/>
        <v>219.27079214454579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9.0432000000000006</v>
      </c>
      <c r="BB13" s="12">
        <f>VLOOKUP(A13,'Données projet'!$A$87:$I$107,9,0)</f>
        <v>0.90432000000000001</v>
      </c>
      <c r="BC13" s="12">
        <f t="array" ref="BC13">INDEX(BB:BB,MIN(IF(ISNUMBER(BB13:BB209),ROW(BB13:BB209),"")))</f>
        <v>0.90432000000000001</v>
      </c>
      <c r="BD13" s="12">
        <f>IF('Données projet'!$A$88&gt;35,BD12+BC13-BL12,IF(A13&lt;'Données projet'!$A$88,$BA$205^A13,IF(A13='Données projet'!$A$88,'Données projet'!$B$88,BD12+BC13-BL12)))</f>
        <v>9.0432000000000006</v>
      </c>
      <c r="BE13" s="13">
        <f>BD13*VLOOKUP('Données projet'!$B$11,Paramètres!$A$1:$I$89,3,0)*VLOOKUP('Données projet'!$B$11,Paramètres!$A$1:$I$89,5,0)</f>
        <v>9.8751744000000006</v>
      </c>
      <c r="BF13" s="13">
        <f t="shared" si="37"/>
        <v>3.486035675986801</v>
      </c>
      <c r="BG13" s="20">
        <f t="shared" si="7"/>
        <v>23.270774215677008</v>
      </c>
      <c r="BH13" s="59">
        <f t="shared" si="8"/>
        <v>316.60410754901034</v>
      </c>
      <c r="BI13" s="59">
        <f ca="1">AVERAGE(OFFSET($BH$3,0,0,'Données projet'!$E$11+1,1))-AVERAGE(OFFSET($H$3,0,0,'Données projet'!$E$11+1,1))</f>
        <v>245.5026179711341</v>
      </c>
      <c r="BJ13" s="59">
        <f t="shared" si="38"/>
        <v>204.32077840562567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9.0432000000000006</v>
      </c>
      <c r="BW13" s="12">
        <f>VLOOKUP(A13,'Données projet'!$A$113:$I$133,9,0)</f>
        <v>0.90432000000000001</v>
      </c>
      <c r="BX13" s="12">
        <f t="array" ref="BX13">INDEX(BW:BW,MIN(IF(ISNUMBER(BW13:BW209),ROW(BW13:BW209),"")))</f>
        <v>0.90432000000000001</v>
      </c>
      <c r="BY13" s="12">
        <f>IF('Données projet'!$A$114&gt;35,BY12+BX13-CG12,IF(A13&lt;'Données projet'!$A$114,$BV$205^A13,IF(A13='Données projet'!$A$114,'Données projet'!$B$114,BY12+BX13-CG12)))</f>
        <v>9.0432000000000006</v>
      </c>
      <c r="BZ13" s="13">
        <f>BY13*VLOOKUP('Données projet'!$B$12,Paramètres!$A$1:$I$89,3,0)*VLOOKUP('Données projet'!$B$12,Paramètres!$A$1:$I$89,5,0)</f>
        <v>9.0287308800000012</v>
      </c>
      <c r="CA13" s="13">
        <f t="shared" si="39"/>
        <v>3.2206521744675181</v>
      </c>
      <c r="CB13" s="20">
        <f t="shared" si="10"/>
        <v>21.334342153197596</v>
      </c>
      <c r="CC13" s="59">
        <f t="shared" si="11"/>
        <v>314.66767548653092</v>
      </c>
      <c r="CD13" s="59">
        <f ca="1">AVERAGE(OFFSET($CC$3,0,0,'Données projet'!$E$12+1,1))-AVERAGE(OFFSET($H$3,0,0,'Données projet'!$E$12+1,1))</f>
        <v>221.46841827695107</v>
      </c>
      <c r="CE13" s="59">
        <f t="shared" si="40"/>
        <v>183.74298297204564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55</v>
      </c>
      <c r="CT13" s="12">
        <f>IF('Données projet'!$A$140&gt;35,CT12+CS13-DB12,IF(A13&lt;'Données projet'!$A$140,$CQ$205^A13,IF(A13='Données projet'!$A$140,'Données projet'!$B$140,CT12+CS13-DB12)))</f>
        <v>205</v>
      </c>
      <c r="CU13" s="17">
        <f>CT13*VLOOKUP('Données projet'!$B$13,Paramètres!$A$1:$I$89,3,0)*VLOOKUP('Données projet'!$B$13,Paramètres!$A$1:$I$89,5,0)</f>
        <v>121.52400000000002</v>
      </c>
      <c r="CV13" s="13">
        <f t="shared" si="41"/>
        <v>32.030185774775809</v>
      </c>
      <c r="CW13" s="20">
        <f t="shared" si="13"/>
        <v>267.44020689106782</v>
      </c>
      <c r="CX13" s="59">
        <f t="shared" si="14"/>
        <v>560.77354022440113</v>
      </c>
      <c r="CY13" s="59">
        <f ca="1">AVERAGE(OFFSET($CX$3,0,0,'Données projet'!$E$13+1,1))-AVERAGE(OFFSET($H$3,0,0,'Données projet'!$E$13+1,1))</f>
        <v>326.09691594978824</v>
      </c>
      <c r="CZ13" s="59">
        <f t="shared" si="42"/>
        <v>605.43570457920714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6.6</v>
      </c>
      <c r="DO13" s="12">
        <f>IF('Données projet'!$A$166&gt;35,DO12+DN13-DW12,IF(A13&lt;'Données projet'!$A$166,$DL$205^A13,IF(A13='Données projet'!$A$166,'Données projet'!$B$166,DO12+DN13-DW12)))</f>
        <v>11.489125293076063</v>
      </c>
      <c r="DP13" s="17">
        <f>DO13*VLOOKUP('Données projet'!$B$14,Paramètres!$A$1:$I$89,3,0)*VLOOKUP('Données projet'!$B$14,Paramètres!$A$1:$I$89,5,0)</f>
        <v>10.036899856031249</v>
      </c>
      <c r="DQ13" s="13">
        <f t="shared" si="43"/>
        <v>3.5364332356333024</v>
      </c>
      <c r="DR13" s="20">
        <f t="shared" si="16"/>
        <v>23.640221801315761</v>
      </c>
      <c r="DS13" s="59">
        <f t="shared" si="17"/>
        <v>316.97355513464908</v>
      </c>
      <c r="DT13" s="59">
        <f ca="1">AVERAGE(OFFSET($DS$3,0,0,'Données projet'!$E$14+1,1))-AVERAGE(OFFSET($H$3,0,0,'Données projet'!$E$14+1,1))</f>
        <v>235.92135862353973</v>
      </c>
      <c r="DU13" s="59">
        <f t="shared" si="44"/>
        <v>270.64539221029258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11.458889715481076</v>
      </c>
      <c r="AK14" s="13">
        <f t="shared" si="35"/>
        <v>3.9756707710945065</v>
      </c>
      <c r="AL14" s="20">
        <f t="shared" si="4"/>
        <v>26.881859514119139</v>
      </c>
      <c r="AM14" s="59">
        <f t="shared" si="5"/>
        <v>320.21519284745244</v>
      </c>
      <c r="AN14" s="59">
        <f ca="1">AVERAGE(OFFSET($AM$3,0,0,'Données projet'!$E$10+1,1))-AVERAGE(OFFSET($H$3,0,0,'Données projet'!$E$10+1,1))</f>
        <v>219.96569743439244</v>
      </c>
      <c r="AO14" s="59">
        <f t="shared" si="36"/>
        <v>219.27079214454579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3.3205500000000017</v>
      </c>
      <c r="BD14" s="12">
        <f>IF('Données projet'!$A$88&gt;35,BD13+BC14-BL13,IF(A14&lt;'Données projet'!$A$88,$BA$205^A14,IF(A14='Données projet'!$A$88,'Données projet'!$B$88,BD13+BC14-BL13)))</f>
        <v>12.363750000000003</v>
      </c>
      <c r="BE14" s="13">
        <f>BD14*VLOOKUP('Données projet'!$B$11,Paramètres!$A$1:$I$89,3,0)*VLOOKUP('Données projet'!$B$11,Paramètres!$A$1:$I$89,5,0)</f>
        <v>13.501215000000002</v>
      </c>
      <c r="BF14" s="13">
        <f t="shared" si="37"/>
        <v>4.5956772181406107</v>
      </c>
      <c r="BG14" s="20">
        <f t="shared" si="7"/>
        <v>31.518753946594902</v>
      </c>
      <c r="BH14" s="59">
        <f t="shared" si="8"/>
        <v>324.85208727992824</v>
      </c>
      <c r="BI14" s="59">
        <f ca="1">AVERAGE(OFFSET($BH$3,0,0,'Données projet'!$E$11+1,1))-AVERAGE(OFFSET($H$3,0,0,'Données projet'!$E$11+1,1))</f>
        <v>245.5026179711341</v>
      </c>
      <c r="BJ14" s="59">
        <f t="shared" si="38"/>
        <v>204.32077840562567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3.3205500000000017</v>
      </c>
      <c r="BY14" s="12">
        <f>IF('Données projet'!$A$114&gt;35,BY13+BX14-CG13,IF(A14&lt;'Données projet'!$A$114,$BV$205^A14,IF(A14='Données projet'!$A$114,'Données projet'!$B$114,BY13+BX14-CG13)))</f>
        <v>12.363750000000003</v>
      </c>
      <c r="BZ14" s="13">
        <f>BY14*VLOOKUP('Données projet'!$B$12,Paramètres!$A$1:$I$89,3,0)*VLOOKUP('Données projet'!$B$12,Paramètres!$A$1:$I$89,5,0)</f>
        <v>12.343968000000004</v>
      </c>
      <c r="CA14" s="13">
        <f t="shared" si="39"/>
        <v>4.2458193780720901</v>
      </c>
      <c r="CB14" s="20">
        <f t="shared" si="10"/>
        <v>28.893879683475564</v>
      </c>
      <c r="CC14" s="59">
        <f t="shared" si="11"/>
        <v>322.22721301680889</v>
      </c>
      <c r="CD14" s="59">
        <f ca="1">AVERAGE(OFFSET($CC$3,0,0,'Données projet'!$E$12+1,1))-AVERAGE(OFFSET($H$3,0,0,'Données projet'!$E$12+1,1))</f>
        <v>221.46841827695107</v>
      </c>
      <c r="CE14" s="59">
        <f t="shared" si="40"/>
        <v>183.74298297204564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55</v>
      </c>
      <c r="CT14" s="12">
        <f>IF('Données projet'!$A$140&gt;35,CT13+CS14-DB13,IF(A14&lt;'Données projet'!$A$140,$CQ$205^A14,IF(A14='Données projet'!$A$140,'Données projet'!$B$140,CT13+CS14-DB13)))</f>
        <v>260</v>
      </c>
      <c r="CU14" s="17">
        <f>CT14*VLOOKUP('Données projet'!$B$13,Paramètres!$A$1:$I$89,3,0)*VLOOKUP('Données projet'!$B$13,Paramètres!$A$1:$I$89,5,0)</f>
        <v>154.12800000000001</v>
      </c>
      <c r="CV14" s="13">
        <f t="shared" si="41"/>
        <v>39.515201075361155</v>
      </c>
      <c r="CW14" s="20">
        <f t="shared" si="13"/>
        <v>337.26190853958735</v>
      </c>
      <c r="CX14" s="59">
        <f t="shared" si="14"/>
        <v>630.59524187292072</v>
      </c>
      <c r="CY14" s="59">
        <f ca="1">AVERAGE(OFFSET($CX$3,0,0,'Données projet'!$E$13+1,1))-AVERAGE(OFFSET($H$3,0,0,'Données projet'!$E$13+1,1))</f>
        <v>326.09691594978824</v>
      </c>
      <c r="CZ14" s="59">
        <f t="shared" si="42"/>
        <v>605.43570457920714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6.6</v>
      </c>
      <c r="DO14" s="12">
        <f>IF('Données projet'!$A$166&gt;35,DO13+DN14-DW13,IF(A14&lt;'Données projet'!$A$166,$DL$205^A14,IF(A14='Données projet'!$A$166,'Données projet'!$B$166,DO13+DN14-DW13)))</f>
        <v>14.666134454850974</v>
      </c>
      <c r="DP14" s="17">
        <f>DO14*VLOOKUP('Données projet'!$B$14,Paramètres!$A$1:$I$89,3,0)*VLOOKUP('Données projet'!$B$14,Paramètres!$A$1:$I$89,5,0)</f>
        <v>12.812335059757812</v>
      </c>
      <c r="DQ14" s="13">
        <f t="shared" si="43"/>
        <v>4.3878565375042955</v>
      </c>
      <c r="DR14" s="20">
        <f t="shared" si="16"/>
        <v>29.957000365231504</v>
      </c>
      <c r="DS14" s="59">
        <f t="shared" si="17"/>
        <v>323.29033369856484</v>
      </c>
      <c r="DT14" s="59">
        <f ca="1">AVERAGE(OFFSET($DS$3,0,0,'Données projet'!$E$14+1,1))-AVERAGE(OFFSET($H$3,0,0,'Données projet'!$E$14+1,1))</f>
        <v>235.92135862353973</v>
      </c>
      <c r="DU14" s="59">
        <f t="shared" si="44"/>
        <v>270.64539221029258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14.57771049852043</v>
      </c>
      <c r="AK15" s="13">
        <f t="shared" si="35"/>
        <v>4.9179934854347964</v>
      </c>
      <c r="AL15" s="20">
        <f t="shared" si="4"/>
        <v>33.955017772055356</v>
      </c>
      <c r="AM15" s="59">
        <f t="shared" si="5"/>
        <v>327.28835110538864</v>
      </c>
      <c r="AN15" s="59">
        <f ca="1">AVERAGE(OFFSET($AM$3,0,0,'Données projet'!$E$10+1,1))-AVERAGE(OFFSET($H$3,0,0,'Données projet'!$E$10+1,1))</f>
        <v>219.96569743439244</v>
      </c>
      <c r="AO15" s="59">
        <f t="shared" si="36"/>
        <v>219.27079214454579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3.3205500000000017</v>
      </c>
      <c r="BD15" s="12">
        <f>IF('Données projet'!$A$88&gt;35,BD14+BC15-BL14,IF(A15&lt;'Données projet'!$A$88,$BA$205^A15,IF(A15='Données projet'!$A$88,'Données projet'!$B$88,BD14+BC15-BL14)))</f>
        <v>15.684300000000004</v>
      </c>
      <c r="BE15" s="13">
        <f>BD15*VLOOKUP('Données projet'!$B$11,Paramètres!$A$1:$I$89,3,0)*VLOOKUP('Données projet'!$B$11,Paramètres!$A$1:$I$89,5,0)</f>
        <v>17.127255600000005</v>
      </c>
      <c r="BF15" s="13">
        <f t="shared" si="37"/>
        <v>5.670724994426342</v>
      </c>
      <c r="BG15" s="20">
        <f t="shared" si="7"/>
        <v>39.706482868625891</v>
      </c>
      <c r="BH15" s="59">
        <f t="shared" si="8"/>
        <v>333.03981620195918</v>
      </c>
      <c r="BI15" s="59">
        <f ca="1">AVERAGE(OFFSET($BH$3,0,0,'Données projet'!$E$11+1,1))-AVERAGE(OFFSET($H$3,0,0,'Données projet'!$E$11+1,1))</f>
        <v>245.5026179711341</v>
      </c>
      <c r="BJ15" s="59">
        <f t="shared" si="38"/>
        <v>204.32077840562567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3.3205500000000017</v>
      </c>
      <c r="BY15" s="12">
        <f>IF('Données projet'!$A$114&gt;35,BY14+BX15-CG14,IF(A15&lt;'Données projet'!$A$114,$BV$205^A15,IF(A15='Données projet'!$A$114,'Données projet'!$B$114,BY14+BX15-CG14)))</f>
        <v>15.684300000000004</v>
      </c>
      <c r="BZ15" s="13">
        <f>BY15*VLOOKUP('Données projet'!$B$12,Paramètres!$A$1:$I$89,3,0)*VLOOKUP('Données projet'!$B$12,Paramètres!$A$1:$I$89,5,0)</f>
        <v>15.659205120000005</v>
      </c>
      <c r="CA15" s="13">
        <f t="shared" si="39"/>
        <v>5.2390263559011405</v>
      </c>
      <c r="CB15" s="20">
        <f t="shared" si="10"/>
        <v>36.39775315386116</v>
      </c>
      <c r="CC15" s="59">
        <f t="shared" si="11"/>
        <v>329.73108648719449</v>
      </c>
      <c r="CD15" s="59">
        <f ca="1">AVERAGE(OFFSET($CC$3,0,0,'Données projet'!$E$12+1,1))-AVERAGE(OFFSET($H$3,0,0,'Données projet'!$E$12+1,1))</f>
        <v>221.46841827695107</v>
      </c>
      <c r="CE15" s="59">
        <f t="shared" si="40"/>
        <v>183.74298297204564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55</v>
      </c>
      <c r="CT15" s="12">
        <f>IF('Données projet'!$A$140&gt;35,CT14+CS15-DB14,IF(A15&lt;'Données projet'!$A$140,$CQ$205^A15,IF(A15='Données projet'!$A$140,'Données projet'!$B$140,CT14+CS15-DB14)))</f>
        <v>315</v>
      </c>
      <c r="CU15" s="17">
        <f>CT15*VLOOKUP('Données projet'!$B$13,Paramètres!$A$1:$I$89,3,0)*VLOOKUP('Données projet'!$B$13,Paramètres!$A$1:$I$89,5,0)</f>
        <v>186.732</v>
      </c>
      <c r="CV15" s="13">
        <f t="shared" si="41"/>
        <v>46.81671651923142</v>
      </c>
      <c r="CW15" s="20">
        <f t="shared" si="13"/>
        <v>406.764014604328</v>
      </c>
      <c r="CX15" s="59">
        <f t="shared" si="14"/>
        <v>700.09734793766131</v>
      </c>
      <c r="CY15" s="59">
        <f ca="1">AVERAGE(OFFSET($CX$3,0,0,'Données projet'!$E$13+1,1))-AVERAGE(OFFSET($H$3,0,0,'Données projet'!$E$13+1,1))</f>
        <v>326.09691594978824</v>
      </c>
      <c r="CZ15" s="59">
        <f t="shared" si="42"/>
        <v>605.43570457920714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6.6</v>
      </c>
      <c r="DO15" s="12">
        <f>IF('Données projet'!$A$166&gt;35,DO14+DN15-DW14,IF(A15&lt;'Données projet'!$A$166,$DL$205^A15,IF(A15='Données projet'!$A$166,'Données projet'!$B$166,DO14+DN15-DW14)))</f>
        <v>18.721660210059202</v>
      </c>
      <c r="DP15" s="17">
        <f>DO15*VLOOKUP('Données projet'!$B$14,Paramètres!$A$1:$I$89,3,0)*VLOOKUP('Données projet'!$B$14,Paramètres!$A$1:$I$89,5,0)</f>
        <v>16.35524235950772</v>
      </c>
      <c r="DQ15" s="13">
        <f t="shared" si="43"/>
        <v>5.4442664998513175</v>
      </c>
      <c r="DR15" s="20">
        <f t="shared" si="16"/>
        <v>37.967477930050322</v>
      </c>
      <c r="DS15" s="59">
        <f t="shared" si="17"/>
        <v>331.30081126338365</v>
      </c>
      <c r="DT15" s="59">
        <f ca="1">AVERAGE(OFFSET($DS$3,0,0,'Données projet'!$E$14+1,1))-AVERAGE(OFFSET($H$3,0,0,'Données projet'!$E$14+1,1))</f>
        <v>235.92135862353973</v>
      </c>
      <c r="DU15" s="59">
        <f t="shared" si="44"/>
        <v>270.64539221029258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18.545395640868254</v>
      </c>
      <c r="AK16" s="13">
        <f t="shared" si="35"/>
        <v>6.0836677168115934</v>
      </c>
      <c r="AL16" s="20">
        <f t="shared" si="4"/>
        <v>42.895618681292397</v>
      </c>
      <c r="AM16" s="59">
        <f t="shared" si="5"/>
        <v>336.22895201462569</v>
      </c>
      <c r="AN16" s="59">
        <f ca="1">AVERAGE(OFFSET($AM$3,0,0,'Données projet'!$E$10+1,1))-AVERAGE(OFFSET($H$3,0,0,'Données projet'!$E$10+1,1))</f>
        <v>219.96569743439244</v>
      </c>
      <c r="AO16" s="59">
        <f t="shared" si="36"/>
        <v>219.27079214454579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3.3205500000000017</v>
      </c>
      <c r="BD16" s="12">
        <f>IF('Données projet'!$A$88&gt;35,BD15+BC16-BL15,IF(A16&lt;'Données projet'!$A$88,$BA$205^A16,IF(A16='Données projet'!$A$88,'Données projet'!$B$88,BD15+BC16-BL15)))</f>
        <v>19.004850000000005</v>
      </c>
      <c r="BE16" s="13">
        <f>BD16*VLOOKUP('Données projet'!$B$11,Paramètres!$A$1:$I$89,3,0)*VLOOKUP('Données projet'!$B$11,Paramètres!$A$1:$I$89,5,0)</f>
        <v>20.753296200000005</v>
      </c>
      <c r="BF16" s="13">
        <f t="shared" si="37"/>
        <v>6.7193956330841553</v>
      </c>
      <c r="BG16" s="20">
        <f t="shared" si="7"/>
        <v>47.84827160928824</v>
      </c>
      <c r="BH16" s="59">
        <f t="shared" si="8"/>
        <v>341.18160494262156</v>
      </c>
      <c r="BI16" s="59">
        <f ca="1">AVERAGE(OFFSET($BH$3,0,0,'Données projet'!$E$11+1,1))-AVERAGE(OFFSET($H$3,0,0,'Données projet'!$E$11+1,1))</f>
        <v>245.5026179711341</v>
      </c>
      <c r="BJ16" s="59">
        <f t="shared" si="38"/>
        <v>204.32077840562567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3.3205500000000017</v>
      </c>
      <c r="BY16" s="12">
        <f>IF('Données projet'!$A$114&gt;35,BY15+BX16-CG15,IF(A16&lt;'Données projet'!$A$114,$BV$205^A16,IF(A16='Données projet'!$A$114,'Données projet'!$B$114,BY15+BX16-CG15)))</f>
        <v>19.004850000000005</v>
      </c>
      <c r="BZ16" s="13">
        <f>BY16*VLOOKUP('Données projet'!$B$12,Paramètres!$A$1:$I$89,3,0)*VLOOKUP('Données projet'!$B$12,Paramètres!$A$1:$I$89,5,0)</f>
        <v>18.974442240000005</v>
      </c>
      <c r="CA16" s="13">
        <f t="shared" si="39"/>
        <v>6.2078642240728357</v>
      </c>
      <c r="CB16" s="20">
        <f t="shared" si="10"/>
        <v>43.859183758260194</v>
      </c>
      <c r="CC16" s="59">
        <f t="shared" si="11"/>
        <v>337.19251709159352</v>
      </c>
      <c r="CD16" s="59">
        <f ca="1">AVERAGE(OFFSET($CC$3,0,0,'Données projet'!$E$12+1,1))-AVERAGE(OFFSET($H$3,0,0,'Données projet'!$E$12+1,1))</f>
        <v>221.46841827695107</v>
      </c>
      <c r="CE16" s="59">
        <f t="shared" si="40"/>
        <v>183.74298297204564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55</v>
      </c>
      <c r="CT16" s="12">
        <f>IF('Données projet'!$A$140&gt;35,CT15+CS16-DB15,IF(A16&lt;'Données projet'!$A$140,$CQ$205^A16,IF(A16='Données projet'!$A$140,'Données projet'!$B$140,CT15+CS16-DB15)))</f>
        <v>370</v>
      </c>
      <c r="CU16" s="17">
        <f>CT16*VLOOKUP('Données projet'!$B$13,Paramètres!$A$1:$I$89,3,0)*VLOOKUP('Données projet'!$B$13,Paramètres!$A$1:$I$89,5,0)</f>
        <v>219.33600000000001</v>
      </c>
      <c r="CV16" s="13">
        <f t="shared" si="41"/>
        <v>53.970543222289891</v>
      </c>
      <c r="CW16" s="20">
        <f t="shared" si="13"/>
        <v>476.00889611215484</v>
      </c>
      <c r="CX16" s="59">
        <f t="shared" si="14"/>
        <v>769.3422294454881</v>
      </c>
      <c r="CY16" s="59">
        <f ca="1">AVERAGE(OFFSET($CX$3,0,0,'Données projet'!$E$13+1,1))-AVERAGE(OFFSET($H$3,0,0,'Données projet'!$E$13+1,1))</f>
        <v>326.09691594978824</v>
      </c>
      <c r="CZ16" s="59">
        <f t="shared" si="42"/>
        <v>605.43570457920714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6.6</v>
      </c>
      <c r="DO16" s="12">
        <f>IF('Données projet'!$A$166&gt;35,DO15+DN16-DW15,IF(A16&lt;'Données projet'!$A$166,$DL$205^A16,IF(A16='Données projet'!$A$166,'Données projet'!$B$166,DO15+DN16-DW15)))</f>
        <v>23.89863273788427</v>
      </c>
      <c r="DP16" s="17">
        <f>DO16*VLOOKUP('Données projet'!$B$14,Paramètres!$A$1:$I$89,3,0)*VLOOKUP('Données projet'!$B$14,Paramètres!$A$1:$I$89,5,0)</f>
        <v>20.8778455598157</v>
      </c>
      <c r="DQ16" s="13">
        <f t="shared" si="43"/>
        <v>6.7550152262411558</v>
      </c>
      <c r="DR16" s="20">
        <f t="shared" si="16"/>
        <v>48.127232535715684</v>
      </c>
      <c r="DS16" s="59">
        <f t="shared" si="17"/>
        <v>341.46056586904899</v>
      </c>
      <c r="DT16" s="59">
        <f ca="1">AVERAGE(OFFSET($DS$3,0,0,'Données projet'!$E$14+1,1))-AVERAGE(OFFSET($H$3,0,0,'Données projet'!$E$14+1,1))</f>
        <v>235.92135862353973</v>
      </c>
      <c r="DU16" s="59">
        <f t="shared" si="44"/>
        <v>270.64539221029258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23.592984612449435</v>
      </c>
      <c r="AK17" s="13">
        <f t="shared" si="35"/>
        <v>7.5256327602279143</v>
      </c>
      <c r="AL17" s="20">
        <f t="shared" si="4"/>
        <v>54.198258590746377</v>
      </c>
      <c r="AM17" s="59">
        <f t="shared" si="5"/>
        <v>347.53159192407969</v>
      </c>
      <c r="AN17" s="59">
        <f ca="1">AVERAGE(OFFSET($AM$3,0,0,'Données projet'!$E$10+1,1))-AVERAGE(OFFSET($H$3,0,0,'Données projet'!$E$10+1,1))</f>
        <v>219.96569743439244</v>
      </c>
      <c r="AO17" s="59">
        <f t="shared" si="36"/>
        <v>219.27079214454579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3.3205500000000017</v>
      </c>
      <c r="BD17" s="12">
        <f>IF('Données projet'!$A$88&gt;35,BD16+BC17-BL16,IF(A17&lt;'Données projet'!$A$88,$BA$205^A17,IF(A17='Données projet'!$A$88,'Données projet'!$B$88,BD16+BC17-BL16)))</f>
        <v>22.325400000000005</v>
      </c>
      <c r="BE17" s="13">
        <f>BD17*VLOOKUP('Données projet'!$B$11,Paramètres!$A$1:$I$89,3,0)*VLOOKUP('Données projet'!$B$11,Paramètres!$A$1:$I$89,5,0)</f>
        <v>24.379336800000004</v>
      </c>
      <c r="BF17" s="13">
        <f t="shared" si="37"/>
        <v>7.7468403220086079</v>
      </c>
      <c r="BG17" s="20">
        <f t="shared" si="7"/>
        <v>55.953091820831666</v>
      </c>
      <c r="BH17" s="59">
        <f t="shared" si="8"/>
        <v>349.28642515416499</v>
      </c>
      <c r="BI17" s="59">
        <f ca="1">AVERAGE(OFFSET($BH$3,0,0,'Données projet'!$E$11+1,1))-AVERAGE(OFFSET($H$3,0,0,'Données projet'!$E$11+1,1))</f>
        <v>245.5026179711341</v>
      </c>
      <c r="BJ17" s="59">
        <f t="shared" si="38"/>
        <v>204.32077840562567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3.3205500000000017</v>
      </c>
      <c r="BY17" s="12">
        <f>IF('Données projet'!$A$114&gt;35,BY16+BX17-CG16,IF(A17&lt;'Données projet'!$A$114,$BV$205^A17,IF(A17='Données projet'!$A$114,'Données projet'!$B$114,BY16+BX17-CG16)))</f>
        <v>22.325400000000005</v>
      </c>
      <c r="BZ17" s="13">
        <f>BY17*VLOOKUP('Données projet'!$B$12,Paramètres!$A$1:$I$89,3,0)*VLOOKUP('Données projet'!$B$12,Paramètres!$A$1:$I$89,5,0)</f>
        <v>22.289679360000008</v>
      </c>
      <c r="CA17" s="13">
        <f t="shared" si="39"/>
        <v>7.1570920229515576</v>
      </c>
      <c r="CB17" s="20">
        <f t="shared" si="10"/>
        <v>51.286460158640637</v>
      </c>
      <c r="CC17" s="59">
        <f t="shared" si="11"/>
        <v>344.61979349197395</v>
      </c>
      <c r="CD17" s="59">
        <f ca="1">AVERAGE(OFFSET($CC$3,0,0,'Données projet'!$E$12+1,1))-AVERAGE(OFFSET($H$3,0,0,'Données projet'!$E$12+1,1))</f>
        <v>221.46841827695107</v>
      </c>
      <c r="CE17" s="59">
        <f t="shared" si="40"/>
        <v>183.74298297204564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>
        <f>VLOOKUP(A17,'Données projet'!$A$139:$I$159,2,0)</f>
        <v>425</v>
      </c>
      <c r="CR17" s="12">
        <f>VLOOKUP(A17,'Données projet'!$A$139:$I$159,9,0)</f>
        <v>55</v>
      </c>
      <c r="CS17" s="12">
        <f t="array" ref="CS17">INDEX(CR:CR,MIN(IF(ISNUMBER(CR17:CR213),ROW(CR17:CR213),"")))</f>
        <v>55</v>
      </c>
      <c r="CT17" s="12">
        <f>IF('Données projet'!$A$140&gt;35,CT16+CS17-DB16,IF(A17&lt;'Données projet'!$A$140,$CQ$205^A17,IF(A17='Données projet'!$A$140,'Données projet'!$B$140,CT16+CS17-DB16)))</f>
        <v>425</v>
      </c>
      <c r="CU17" s="17">
        <f>CT17*VLOOKUP('Données projet'!$B$13,Paramètres!$A$1:$I$89,3,0)*VLOOKUP('Données projet'!$B$13,Paramètres!$A$1:$I$89,5,0)</f>
        <v>251.94</v>
      </c>
      <c r="CV17" s="13">
        <f t="shared" si="41"/>
        <v>61.001175575882066</v>
      </c>
      <c r="CW17" s="20">
        <f t="shared" si="13"/>
        <v>545.03921412799457</v>
      </c>
      <c r="CX17" s="59">
        <f t="shared" si="14"/>
        <v>838.37254746132794</v>
      </c>
      <c r="CY17" s="59">
        <f ca="1">AVERAGE(OFFSET($CX$3,0,0,'Données projet'!$E$13+1,1))-AVERAGE(OFFSET($H$3,0,0,'Données projet'!$E$13+1,1))</f>
        <v>326.09691594978824</v>
      </c>
      <c r="CZ17" s="59">
        <f t="shared" si="42"/>
        <v>605.43570457920714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6.6</v>
      </c>
      <c r="DO17" s="12">
        <f>IF('Données projet'!$A$166&gt;35,DO16+DN17-DW16,IF(A17&lt;'Données projet'!$A$166,$DL$205^A17,IF(A17='Données projet'!$A$166,'Données projet'!$B$166,DO16+DN17-DW16)))</f>
        <v>30.50715803683886</v>
      </c>
      <c r="DP17" s="17">
        <f>DO17*VLOOKUP('Données projet'!$B$14,Paramètres!$A$1:$I$89,3,0)*VLOOKUP('Données projet'!$B$14,Paramètres!$A$1:$I$89,5,0)</f>
        <v>26.651053260982433</v>
      </c>
      <c r="DQ17" s="13">
        <f t="shared" si="43"/>
        <v>8.3813367159737684</v>
      </c>
      <c r="DR17" s="20">
        <f t="shared" si="16"/>
        <v>61.014745876532061</v>
      </c>
      <c r="DS17" s="59">
        <f t="shared" si="17"/>
        <v>354.34807920986538</v>
      </c>
      <c r="DT17" s="59">
        <f ca="1">AVERAGE(OFFSET($DS$3,0,0,'Données projet'!$E$14+1,1))-AVERAGE(OFFSET($H$3,0,0,'Données projet'!$E$14+1,1))</f>
        <v>235.92135862353973</v>
      </c>
      <c r="DU17" s="59">
        <f t="shared" si="44"/>
        <v>270.64539221029258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30.014400000000006</v>
      </c>
      <c r="AK18" s="13">
        <f t="shared" si="35"/>
        <v>9.309375705269078</v>
      </c>
      <c r="AL18" s="20">
        <f t="shared" si="4"/>
        <v>68.488909353343658</v>
      </c>
      <c r="AM18" s="59">
        <f t="shared" si="5"/>
        <v>361.82224268667699</v>
      </c>
      <c r="AN18" s="59">
        <f ca="1">AVERAGE(OFFSET($AM$3,0,0,'Données projet'!$E$10+1,1))-AVERAGE(OFFSET($H$3,0,0,'Données projet'!$E$10+1,1))</f>
        <v>219.96569743439244</v>
      </c>
      <c r="AO18" s="59">
        <f t="shared" si="36"/>
        <v>219.27079214454579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25.645950000000006</v>
      </c>
      <c r="BB18" s="12">
        <f>VLOOKUP(A18,'Données projet'!$A$87:$I$107,9,0)</f>
        <v>3.3205500000000017</v>
      </c>
      <c r="BC18" s="12">
        <f t="array" ref="BC18">INDEX(BB:BB,MIN(IF(ISNUMBER(BB18:BB214),ROW(BB18:BB214),"")))</f>
        <v>3.3205500000000017</v>
      </c>
      <c r="BD18" s="12">
        <f>IF('Données projet'!$A$88&gt;35,BD17+BC18-BL17,IF(A18&lt;'Données projet'!$A$88,$BA$205^A18,IF(A18='Données projet'!$A$88,'Données projet'!$B$88,BD17+BC18-BL17)))</f>
        <v>25.645950000000006</v>
      </c>
      <c r="BE18" s="13">
        <f>BD18*VLOOKUP('Données projet'!$B$11,Paramètres!$A$1:$I$89,3,0)*VLOOKUP('Données projet'!$B$11,Paramètres!$A$1:$I$89,5,0)</f>
        <v>28.005377400000008</v>
      </c>
      <c r="BF18" s="13">
        <f t="shared" si="37"/>
        <v>8.7565814581344501</v>
      </c>
      <c r="BG18" s="20">
        <f t="shared" si="7"/>
        <v>64.027078344584183</v>
      </c>
      <c r="BH18" s="59">
        <f t="shared" si="8"/>
        <v>357.36041167791751</v>
      </c>
      <c r="BI18" s="59">
        <f ca="1">AVERAGE(OFFSET($BH$3,0,0,'Données projet'!$E$11+1,1))-AVERAGE(OFFSET($H$3,0,0,'Données projet'!$E$11+1,1))</f>
        <v>245.5026179711341</v>
      </c>
      <c r="BJ18" s="59">
        <f t="shared" si="38"/>
        <v>204.32077840562567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25.645950000000006</v>
      </c>
      <c r="BW18" s="12">
        <f>VLOOKUP(A18,'Données projet'!$A$113:$I$133,9,0)</f>
        <v>3.3205500000000017</v>
      </c>
      <c r="BX18" s="12">
        <f t="array" ref="BX18">INDEX(BW:BW,MIN(IF(ISNUMBER(BW18:BW214),ROW(BW18:BW214),"")))</f>
        <v>3.3205500000000017</v>
      </c>
      <c r="BY18" s="12">
        <f>IF('Données projet'!$A$114&gt;35,BY17+BX18-CG17,IF(A18&lt;'Données projet'!$A$114,$BV$205^A18,IF(A18='Données projet'!$A$114,'Données projet'!$B$114,BY17+BX18-CG17)))</f>
        <v>25.645950000000006</v>
      </c>
      <c r="BZ18" s="13">
        <f>BY18*VLOOKUP('Données projet'!$B$12,Paramètres!$A$1:$I$89,3,0)*VLOOKUP('Données projet'!$B$12,Paramètres!$A$1:$I$89,5,0)</f>
        <v>25.604916480000007</v>
      </c>
      <c r="CA18" s="13">
        <f t="shared" si="39"/>
        <v>8.0899639978754632</v>
      </c>
      <c r="CB18" s="20">
        <f t="shared" si="10"/>
        <v>58.685250165633107</v>
      </c>
      <c r="CC18" s="59">
        <f t="shared" si="11"/>
        <v>352.01858349896645</v>
      </c>
      <c r="CD18" s="59">
        <f ca="1">AVERAGE(OFFSET($CC$3,0,0,'Données projet'!$E$12+1,1))-AVERAGE(OFFSET($H$3,0,0,'Données projet'!$E$12+1,1))</f>
        <v>221.46841827695107</v>
      </c>
      <c r="CE18" s="59">
        <f t="shared" si="40"/>
        <v>183.74298297204564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11</v>
      </c>
      <c r="CT18" s="12">
        <f>IF('Données projet'!$A$140&gt;35,CT17+CS18-DB17,IF(A18&lt;'Données projet'!$A$140,$CQ$205^A18,IF(A18='Données projet'!$A$140,'Données projet'!$B$140,CT17+CS18-DB17)))</f>
        <v>436</v>
      </c>
      <c r="CU18" s="17">
        <f>CT18*VLOOKUP('Données projet'!$B$13,Paramètres!$A$1:$I$89,3,0)*VLOOKUP('Données projet'!$B$13,Paramètres!$A$1:$I$89,5,0)</f>
        <v>258.46080000000001</v>
      </c>
      <c r="CV18" s="13">
        <f t="shared" si="41"/>
        <v>62.394169423576514</v>
      </c>
      <c r="CW18" s="20">
        <f t="shared" si="13"/>
        <v>558.82240507939571</v>
      </c>
      <c r="CX18" s="59">
        <f t="shared" si="14"/>
        <v>852.15573841272908</v>
      </c>
      <c r="CY18" s="59">
        <f ca="1">AVERAGE(OFFSET($CX$3,0,0,'Données projet'!$E$13+1,1))-AVERAGE(OFFSET($H$3,0,0,'Données projet'!$E$13+1,1))</f>
        <v>326.09691594978824</v>
      </c>
      <c r="CZ18" s="59">
        <f t="shared" si="42"/>
        <v>605.43570457920714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6.6</v>
      </c>
      <c r="DO18" s="12">
        <f>IF('Données projet'!$A$166&gt;35,DO17+DN18-DW17,IF(A18&lt;'Données projet'!$A$166,$DL$205^A18,IF(A18='Données projet'!$A$166,'Données projet'!$B$166,DO17+DN18-DW17)))</f>
        <v>38.943093594192561</v>
      </c>
      <c r="DP18" s="17">
        <f>DO18*VLOOKUP('Données projet'!$B$14,Paramètres!$A$1:$I$89,3,0)*VLOOKUP('Données projet'!$B$14,Paramètres!$A$1:$I$89,5,0)</f>
        <v>34.02068656388662</v>
      </c>
      <c r="DQ18" s="13">
        <f t="shared" si="43"/>
        <v>10.399207521197393</v>
      </c>
      <c r="DR18" s="20">
        <f t="shared" si="16"/>
        <v>77.364648864854644</v>
      </c>
      <c r="DS18" s="59">
        <f t="shared" si="17"/>
        <v>370.69798219818796</v>
      </c>
      <c r="DT18" s="59">
        <f ca="1">AVERAGE(OFFSET($DS$3,0,0,'Données projet'!$E$14+1,1))-AVERAGE(OFFSET($H$3,0,0,'Données projet'!$E$14+1,1))</f>
        <v>235.92135862353973</v>
      </c>
      <c r="DU18" s="59">
        <f t="shared" si="44"/>
        <v>270.64539221029258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33.6</v>
      </c>
      <c r="AJ19" s="13">
        <f>AI19*VLOOKUP('Données projet'!$B$10,Paramètres!$A$1:$I$89,3,0)*VLOOKUP('Données projet'!$B$10,Paramètres!$A$1:$I$89,5,0)</f>
        <v>27.256320000000002</v>
      </c>
      <c r="AK19" s="13">
        <f t="shared" si="35"/>
        <v>8.5493067504276556</v>
      </c>
      <c r="AL19" s="20">
        <f t="shared" si="4"/>
        <v>62.361466590328156</v>
      </c>
      <c r="AM19" s="59">
        <f t="shared" si="5"/>
        <v>355.69479992366149</v>
      </c>
      <c r="AN19" s="59">
        <f ca="1">AVERAGE(OFFSET($AM$3,0,0,'Données projet'!$E$10+1,1))-AVERAGE(OFFSET($H$3,0,0,'Données projet'!$E$10+1,1))</f>
        <v>219.96569743439244</v>
      </c>
      <c r="AO19" s="59">
        <f t="shared" si="36"/>
        <v>219.27079214454579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4.4226899999999985</v>
      </c>
      <c r="BD19" s="12">
        <f>IF('Données projet'!$A$88&gt;35,BD18+BC19-BL18,IF(A19&lt;'Données projet'!$A$88,$BA$205^A19,IF(A19='Données projet'!$A$88,'Données projet'!$B$88,BD18+BC19-BL18)))</f>
        <v>30.068640000000006</v>
      </c>
      <c r="BE19" s="13">
        <f>BD19*VLOOKUP('Données projet'!$B$11,Paramètres!$A$1:$I$89,3,0)*VLOOKUP('Données projet'!$B$11,Paramètres!$A$1:$I$89,5,0)</f>
        <v>32.834954880000005</v>
      </c>
      <c r="BF19" s="13">
        <f t="shared" si="37"/>
        <v>10.078291811748294</v>
      </c>
      <c r="BG19" s="20">
        <f t="shared" si="7"/>
        <v>74.740571321461616</v>
      </c>
      <c r="BH19" s="59">
        <f t="shared" si="8"/>
        <v>368.07390465479494</v>
      </c>
      <c r="BI19" s="59">
        <f ca="1">AVERAGE(OFFSET($BH$3,0,0,'Données projet'!$E$11+1,1))-AVERAGE(OFFSET($H$3,0,0,'Données projet'!$E$11+1,1))</f>
        <v>245.5026179711341</v>
      </c>
      <c r="BJ19" s="59">
        <f t="shared" si="38"/>
        <v>204.32077840562567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4.4226899999999985</v>
      </c>
      <c r="BY19" s="12">
        <f>IF('Données projet'!$A$114&gt;35,BY18+BX19-CG18,IF(A19&lt;'Données projet'!$A$114,$BV$205^A19,IF(A19='Données projet'!$A$114,'Données projet'!$B$114,BY18+BX19-CG18)))</f>
        <v>30.068640000000006</v>
      </c>
      <c r="BZ19" s="13">
        <f>BY19*VLOOKUP('Données projet'!$B$12,Paramètres!$A$1:$I$89,3,0)*VLOOKUP('Données projet'!$B$12,Paramètres!$A$1:$I$89,5,0)</f>
        <v>30.020530176000008</v>
      </c>
      <c r="CA19" s="13">
        <f t="shared" si="39"/>
        <v>9.31105572499259</v>
      </c>
      <c r="CB19" s="20">
        <f t="shared" si="10"/>
        <v>68.502512110895438</v>
      </c>
      <c r="CC19" s="59">
        <f t="shared" si="11"/>
        <v>361.83584544422877</v>
      </c>
      <c r="CD19" s="59">
        <f ca="1">AVERAGE(OFFSET($CC$3,0,0,'Données projet'!$E$12+1,1))-AVERAGE(OFFSET($H$3,0,0,'Données projet'!$E$12+1,1))</f>
        <v>221.46841827695107</v>
      </c>
      <c r="CE19" s="59">
        <f t="shared" si="40"/>
        <v>183.74298297204564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</v>
      </c>
      <c r="CT19" s="12">
        <f>IF('Données projet'!$A$140&gt;35,CT18+CS19-DB18,IF(A19&lt;'Données projet'!$A$140,$CQ$205^A19,IF(A19='Données projet'!$A$140,'Données projet'!$B$140,CT18+CS19-DB18)))</f>
        <v>447</v>
      </c>
      <c r="CU19" s="17">
        <f>CT19*VLOOKUP('Données projet'!$B$13,Paramètres!$A$1:$I$89,3,0)*VLOOKUP('Données projet'!$B$13,Paramètres!$A$1:$I$89,5,0)</f>
        <v>264.98160000000001</v>
      </c>
      <c r="CV19" s="13">
        <f t="shared" si="41"/>
        <v>63.783078012906309</v>
      </c>
      <c r="CW19" s="20">
        <f t="shared" si="13"/>
        <v>572.59848087247849</v>
      </c>
      <c r="CX19" s="59">
        <f t="shared" si="14"/>
        <v>865.93181420581186</v>
      </c>
      <c r="CY19" s="59">
        <f ca="1">AVERAGE(OFFSET($CX$3,0,0,'Données projet'!$E$13+1,1))-AVERAGE(OFFSET($H$3,0,0,'Données projet'!$E$13+1,1))</f>
        <v>326.09691594978824</v>
      </c>
      <c r="CZ19" s="59">
        <f t="shared" si="42"/>
        <v>605.43570457920714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6.6</v>
      </c>
      <c r="DO19" s="12">
        <f>IF('Données projet'!$A$166&gt;35,DO18+DN19-DW18,IF(A19&lt;'Données projet'!$A$166,$DL$205^A19,IF(A19='Données projet'!$A$166,'Données projet'!$B$166,DO18+DN19-DW18)))</f>
        <v>49.711760658095955</v>
      </c>
      <c r="DP19" s="17">
        <f>DO19*VLOOKUP('Données projet'!$B$14,Paramètres!$A$1:$I$89,3,0)*VLOOKUP('Données projet'!$B$14,Paramètres!$A$1:$I$89,5,0)</f>
        <v>43.428194110912635</v>
      </c>
      <c r="DQ19" s="13">
        <f t="shared" si="43"/>
        <v>12.902896129065022</v>
      </c>
      <c r="DR19" s="20">
        <f t="shared" si="16"/>
        <v>98.109982167961064</v>
      </c>
      <c r="DS19" s="59">
        <f t="shared" si="17"/>
        <v>391.44331550129436</v>
      </c>
      <c r="DT19" s="59">
        <f ca="1">AVERAGE(OFFSET($DS$3,0,0,'Données projet'!$E$14+1,1))-AVERAGE(OFFSET($H$3,0,0,'Données projet'!$E$14+1,1))</f>
        <v>235.92135862353973</v>
      </c>
      <c r="DU19" s="59">
        <f t="shared" si="44"/>
        <v>270.64539221029258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45.2</v>
      </c>
      <c r="AJ20" s="13">
        <f>AI20*VLOOKUP('Données projet'!$B$10,Paramètres!$A$1:$I$89,3,0)*VLOOKUP('Données projet'!$B$10,Paramètres!$A$1:$I$89,5,0)</f>
        <v>36.666240000000002</v>
      </c>
      <c r="AK20" s="13">
        <f t="shared" si="35"/>
        <v>11.110608259650514</v>
      </c>
      <c r="AL20" s="20">
        <f t="shared" si="4"/>
        <v>83.211344052224646</v>
      </c>
      <c r="AM20" s="59">
        <f t="shared" si="5"/>
        <v>376.54467738555797</v>
      </c>
      <c r="AN20" s="59">
        <f ca="1">AVERAGE(OFFSET($AM$3,0,0,'Données projet'!$E$10+1,1))-AVERAGE(OFFSET($H$3,0,0,'Données projet'!$E$10+1,1))</f>
        <v>219.96569743439244</v>
      </c>
      <c r="AO20" s="59">
        <f t="shared" si="36"/>
        <v>219.27079214454579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4.4226899999999985</v>
      </c>
      <c r="BD20" s="12">
        <f>IF('Données projet'!$A$88&gt;35,BD19+BC20-BL19,IF(A20&lt;'Données projet'!$A$88,$BA$205^A20,IF(A20='Données projet'!$A$88,'Données projet'!$B$88,BD19+BC20-BL19)))</f>
        <v>34.491330000000005</v>
      </c>
      <c r="BE20" s="13">
        <f>BD20*VLOOKUP('Données projet'!$B$11,Paramètres!$A$1:$I$89,3,0)*VLOOKUP('Données projet'!$B$11,Paramètres!$A$1:$I$89,5,0)</f>
        <v>37.664532360000003</v>
      </c>
      <c r="BF20" s="13">
        <f t="shared" si="37"/>
        <v>11.377480300845892</v>
      </c>
      <c r="BG20" s="20">
        <f t="shared" si="7"/>
        <v>85.414838717639938</v>
      </c>
      <c r="BH20" s="59">
        <f t="shared" si="8"/>
        <v>378.74817205097327</v>
      </c>
      <c r="BI20" s="59">
        <f ca="1">AVERAGE(OFFSET($BH$3,0,0,'Données projet'!$E$11+1,1))-AVERAGE(OFFSET($H$3,0,0,'Données projet'!$E$11+1,1))</f>
        <v>245.5026179711341</v>
      </c>
      <c r="BJ20" s="59">
        <f t="shared" si="38"/>
        <v>204.32077840562567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4.4226899999999985</v>
      </c>
      <c r="BY20" s="12">
        <f>IF('Données projet'!$A$114&gt;35,BY19+BX20-CG19,IF(A20&lt;'Données projet'!$A$114,$BV$205^A20,IF(A20='Données projet'!$A$114,'Données projet'!$B$114,BY19+BX20-CG19)))</f>
        <v>34.491330000000005</v>
      </c>
      <c r="BZ20" s="13">
        <f>BY20*VLOOKUP('Données projet'!$B$12,Paramètres!$A$1:$I$89,3,0)*VLOOKUP('Données projet'!$B$12,Paramètres!$A$1:$I$89,5,0)</f>
        <v>34.436143872000002</v>
      </c>
      <c r="CA20" s="13">
        <f t="shared" si="39"/>
        <v>10.511340122905676</v>
      </c>
      <c r="CB20" s="20">
        <f t="shared" si="10"/>
        <v>78.283534624460728</v>
      </c>
      <c r="CC20" s="59">
        <f t="shared" si="11"/>
        <v>371.61686795779406</v>
      </c>
      <c r="CD20" s="59">
        <f ca="1">AVERAGE(OFFSET($CC$3,0,0,'Données projet'!$E$12+1,1))-AVERAGE(OFFSET($H$3,0,0,'Données projet'!$E$12+1,1))</f>
        <v>221.46841827695107</v>
      </c>
      <c r="CE20" s="59">
        <f t="shared" si="40"/>
        <v>183.74298297204564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</v>
      </c>
      <c r="CT20" s="12">
        <f>IF('Données projet'!$A$140&gt;35,CT19+CS20-DB19,IF(A20&lt;'Données projet'!$A$140,$CQ$205^A20,IF(A20='Données projet'!$A$140,'Données projet'!$B$140,CT19+CS20-DB19)))</f>
        <v>458</v>
      </c>
      <c r="CU20" s="17">
        <f>CT20*VLOOKUP('Données projet'!$B$13,Paramètres!$A$1:$I$89,3,0)*VLOOKUP('Données projet'!$B$13,Paramètres!$A$1:$I$89,5,0)</f>
        <v>271.50240000000002</v>
      </c>
      <c r="CV20" s="13">
        <f t="shared" si="41"/>
        <v>65.168013440185035</v>
      </c>
      <c r="CW20" s="20">
        <f t="shared" si="13"/>
        <v>586.36763674165547</v>
      </c>
      <c r="CX20" s="59">
        <f t="shared" si="14"/>
        <v>879.70097007498885</v>
      </c>
      <c r="CY20" s="59">
        <f ca="1">AVERAGE(OFFSET($CX$3,0,0,'Données projet'!$E$13+1,1))-AVERAGE(OFFSET($H$3,0,0,'Données projet'!$E$13+1,1))</f>
        <v>326.09691594978824</v>
      </c>
      <c r="CZ20" s="59">
        <f t="shared" si="42"/>
        <v>605.43570457920714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6.6</v>
      </c>
      <c r="DO20" s="12">
        <f>IF('Données projet'!$A$166&gt;35,DO19+DN20-DW19,IF(A20&lt;'Données projet'!$A$166,$DL$205^A20,IF(A20='Données projet'!$A$166,'Données projet'!$B$166,DO19+DN20-DW19)))</f>
        <v>63.458213501978861</v>
      </c>
      <c r="DP20" s="17">
        <f>DO20*VLOOKUP('Données projet'!$B$14,Paramètres!$A$1:$I$89,3,0)*VLOOKUP('Données projet'!$B$14,Paramètres!$A$1:$I$89,5,0)</f>
        <v>55.437095315328747</v>
      </c>
      <c r="DQ20" s="13">
        <f t="shared" si="43"/>
        <v>16.009366884744278</v>
      </c>
      <c r="DR20" s="20">
        <f t="shared" si="16"/>
        <v>124.4359216651272</v>
      </c>
      <c r="DS20" s="59">
        <f t="shared" si="17"/>
        <v>417.7692549984605</v>
      </c>
      <c r="DT20" s="59">
        <f ca="1">AVERAGE(OFFSET($DS$3,0,0,'Données projet'!$E$14+1,1))-AVERAGE(OFFSET($H$3,0,0,'Données projet'!$E$14+1,1))</f>
        <v>235.92135862353973</v>
      </c>
      <c r="DU20" s="59">
        <f t="shared" si="44"/>
        <v>270.64539221029258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56.800000000000004</v>
      </c>
      <c r="AJ21" s="13">
        <f>AI21*VLOOKUP('Données projet'!$B$10,Paramètres!$A$1:$I$89,3,0)*VLOOKUP('Données projet'!$B$10,Paramètres!$A$1:$I$89,5,0)</f>
        <v>46.076160000000009</v>
      </c>
      <c r="AK21" s="13">
        <f t="shared" si="35"/>
        <v>13.595641486972058</v>
      </c>
      <c r="AL21" s="20">
        <f t="shared" si="4"/>
        <v>103.92838758980967</v>
      </c>
      <c r="AM21" s="59">
        <f t="shared" si="5"/>
        <v>397.261720923143</v>
      </c>
      <c r="AN21" s="59">
        <f ca="1">AVERAGE(OFFSET($AM$3,0,0,'Données projet'!$E$10+1,1))-AVERAGE(OFFSET($H$3,0,0,'Données projet'!$E$10+1,1))</f>
        <v>219.96569743439244</v>
      </c>
      <c r="AO21" s="59">
        <f t="shared" si="36"/>
        <v>219.27079214454579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4.4226899999999985</v>
      </c>
      <c r="BD21" s="12">
        <f>IF('Données projet'!$A$88&gt;35,BD20+BC21-BL20,IF(A21&lt;'Données projet'!$A$88,$BA$205^A21,IF(A21='Données projet'!$A$88,'Données projet'!$B$88,BD20+BC21-BL20)))</f>
        <v>38.914020000000001</v>
      </c>
      <c r="BE21" s="13">
        <f>BD21*VLOOKUP('Données projet'!$B$11,Paramètres!$A$1:$I$89,3,0)*VLOOKUP('Données projet'!$B$11,Paramètres!$A$1:$I$89,5,0)</f>
        <v>42.49410984</v>
      </c>
      <c r="BF21" s="13">
        <f t="shared" si="37"/>
        <v>12.657365935662011</v>
      </c>
      <c r="BG21" s="20">
        <f t="shared" si="7"/>
        <v>96.055486975944646</v>
      </c>
      <c r="BH21" s="59">
        <f t="shared" si="8"/>
        <v>389.38882030927795</v>
      </c>
      <c r="BI21" s="59">
        <f ca="1">AVERAGE(OFFSET($BH$3,0,0,'Données projet'!$E$11+1,1))-AVERAGE(OFFSET($H$3,0,0,'Données projet'!$E$11+1,1))</f>
        <v>245.5026179711341</v>
      </c>
      <c r="BJ21" s="59">
        <f t="shared" si="38"/>
        <v>204.32077840562567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4.4226899999999985</v>
      </c>
      <c r="BY21" s="12">
        <f>IF('Données projet'!$A$114&gt;35,BY20+BX21-CG20,IF(A21&lt;'Données projet'!$A$114,$BV$205^A21,IF(A21='Données projet'!$A$114,'Données projet'!$B$114,BY20+BX21-CG20)))</f>
        <v>38.914020000000001</v>
      </c>
      <c r="BZ21" s="13">
        <f>BY21*VLOOKUP('Données projet'!$B$12,Paramètres!$A$1:$I$89,3,0)*VLOOKUP('Données projet'!$B$12,Paramètres!$A$1:$I$89,5,0)</f>
        <v>38.851757568000004</v>
      </c>
      <c r="CA21" s="13">
        <f t="shared" si="39"/>
        <v>11.693791146351797</v>
      </c>
      <c r="CB21" s="20">
        <f t="shared" si="10"/>
        <v>88.033497344162711</v>
      </c>
      <c r="CC21" s="59">
        <f t="shared" si="11"/>
        <v>381.36683067749601</v>
      </c>
      <c r="CD21" s="59">
        <f ca="1">AVERAGE(OFFSET($CC$3,0,0,'Données projet'!$E$12+1,1))-AVERAGE(OFFSET($H$3,0,0,'Données projet'!$E$12+1,1))</f>
        <v>221.46841827695107</v>
      </c>
      <c r="CE21" s="59">
        <f t="shared" si="40"/>
        <v>183.74298297204564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</v>
      </c>
      <c r="CT21" s="12">
        <f>IF('Données projet'!$A$140&gt;35,CT20+CS21-DB20,IF(A21&lt;'Données projet'!$A$140,$CQ$205^A21,IF(A21='Données projet'!$A$140,'Données projet'!$B$140,CT20+CS21-DB20)))</f>
        <v>469</v>
      </c>
      <c r="CU21" s="17">
        <f>CT21*VLOOKUP('Données projet'!$B$13,Paramètres!$A$1:$I$89,3,0)*VLOOKUP('Données projet'!$B$13,Paramètres!$A$1:$I$89,5,0)</f>
        <v>278.02320000000003</v>
      </c>
      <c r="CV21" s="13">
        <f t="shared" si="41"/>
        <v>66.549082110116515</v>
      </c>
      <c r="CW21" s="20">
        <f t="shared" si="13"/>
        <v>600.13005800845292</v>
      </c>
      <c r="CX21" s="59">
        <f t="shared" si="14"/>
        <v>893.46339134178629</v>
      </c>
      <c r="CY21" s="59">
        <f ca="1">AVERAGE(OFFSET($CX$3,0,0,'Données projet'!$E$13+1,1))-AVERAGE(OFFSET($H$3,0,0,'Données projet'!$E$13+1,1))</f>
        <v>326.09691594978824</v>
      </c>
      <c r="CZ21" s="59">
        <f t="shared" si="42"/>
        <v>605.43570457920714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6.6</v>
      </c>
      <c r="DO21" s="12">
        <f>IF('Données projet'!$A$166&gt;35,DO20+DN21-DW20,IF(A21&lt;'Données projet'!$A$166,$DL$205^A21,IF(A21='Données projet'!$A$166,'Données projet'!$B$166,DO20+DN21-DW20)))</f>
        <v>81.005878841406769</v>
      </c>
      <c r="DP21" s="17">
        <f>DO21*VLOOKUP('Données projet'!$B$14,Paramètres!$A$1:$I$89,3,0)*VLOOKUP('Données projet'!$B$14,Paramètres!$A$1:$I$89,5,0)</f>
        <v>70.766735755852963</v>
      </c>
      <c r="DQ21" s="13">
        <f t="shared" si="43"/>
        <v>19.863744192515547</v>
      </c>
      <c r="DR21" s="20">
        <f t="shared" si="16"/>
        <v>157.84808591007513</v>
      </c>
      <c r="DS21" s="59">
        <f t="shared" si="17"/>
        <v>451.18141924340841</v>
      </c>
      <c r="DT21" s="59">
        <f ca="1">AVERAGE(OFFSET($DS$3,0,0,'Données projet'!$E$14+1,1))-AVERAGE(OFFSET($H$3,0,0,'Données projet'!$E$14+1,1))</f>
        <v>235.92135862353973</v>
      </c>
      <c r="DU21" s="59">
        <f t="shared" si="44"/>
        <v>270.64539221029258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68.400000000000006</v>
      </c>
      <c r="AJ22" s="13">
        <f>AI22*VLOOKUP('Données projet'!$B$10,Paramètres!$A$1:$I$89,3,0)*VLOOKUP('Données projet'!$B$10,Paramètres!$A$1:$I$89,5,0)</f>
        <v>55.486080000000008</v>
      </c>
      <c r="AK22" s="13">
        <f t="shared" si="35"/>
        <v>16.021865657934267</v>
      </c>
      <c r="AL22" s="20">
        <f t="shared" si="4"/>
        <v>124.54300535423552</v>
      </c>
      <c r="AM22" s="59">
        <f t="shared" si="5"/>
        <v>417.87633868756882</v>
      </c>
      <c r="AN22" s="59">
        <f ca="1">AVERAGE(OFFSET($AM$3,0,0,'Données projet'!$E$10+1,1))-AVERAGE(OFFSET($H$3,0,0,'Données projet'!$E$10+1,1))</f>
        <v>219.96569743439244</v>
      </c>
      <c r="AO22" s="59">
        <f t="shared" si="36"/>
        <v>219.27079214454579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4.4226899999999985</v>
      </c>
      <c r="BD22" s="12">
        <f>IF('Données projet'!$A$88&gt;35,BD21+BC22-BL21,IF(A22&lt;'Données projet'!$A$88,$BA$205^A22,IF(A22='Données projet'!$A$88,'Données projet'!$B$88,BD21+BC22-BL21)))</f>
        <v>43.336709999999997</v>
      </c>
      <c r="BE22" s="13">
        <f>BD22*VLOOKUP('Données projet'!$B$11,Paramètres!$A$1:$I$89,3,0)*VLOOKUP('Données projet'!$B$11,Paramètres!$A$1:$I$89,5,0)</f>
        <v>47.323687319999998</v>
      </c>
      <c r="BF22" s="13">
        <f t="shared" si="37"/>
        <v>13.92039294765514</v>
      </c>
      <c r="BG22" s="20">
        <f t="shared" si="7"/>
        <v>106.66677313283269</v>
      </c>
      <c r="BH22" s="59">
        <f t="shared" si="8"/>
        <v>400.00010646616602</v>
      </c>
      <c r="BI22" s="59">
        <f ca="1">AVERAGE(OFFSET($BH$3,0,0,'Données projet'!$E$11+1,1))-AVERAGE(OFFSET($H$3,0,0,'Données projet'!$E$11+1,1))</f>
        <v>245.5026179711341</v>
      </c>
      <c r="BJ22" s="59">
        <f t="shared" si="38"/>
        <v>204.32077840562567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4.4226899999999985</v>
      </c>
      <c r="BY22" s="12">
        <f>IF('Données projet'!$A$114&gt;35,BY21+BX22-CG21,IF(A22&lt;'Données projet'!$A$114,$BV$205^A22,IF(A22='Données projet'!$A$114,'Données projet'!$B$114,BY21+BX22-CG21)))</f>
        <v>43.336709999999997</v>
      </c>
      <c r="BZ22" s="13">
        <f>BY22*VLOOKUP('Données projet'!$B$12,Paramètres!$A$1:$I$89,3,0)*VLOOKUP('Données projet'!$B$12,Paramètres!$A$1:$I$89,5,0)</f>
        <v>43.267371263999998</v>
      </c>
      <c r="CA22" s="13">
        <f t="shared" si="39"/>
        <v>12.860666953334286</v>
      </c>
      <c r="CB22" s="20">
        <f t="shared" si="10"/>
        <v>97.756333228523872</v>
      </c>
      <c r="CC22" s="59">
        <f t="shared" si="11"/>
        <v>391.0896665618572</v>
      </c>
      <c r="CD22" s="59">
        <f ca="1">AVERAGE(OFFSET($CC$3,0,0,'Données projet'!$E$12+1,1))-AVERAGE(OFFSET($H$3,0,0,'Données projet'!$E$12+1,1))</f>
        <v>221.46841827695107</v>
      </c>
      <c r="CE22" s="59">
        <f t="shared" si="40"/>
        <v>183.74298297204564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>
        <f>VLOOKUP(A22,'Données projet'!$A$139:$I$159,2,0)</f>
        <v>480</v>
      </c>
      <c r="CR22" s="12">
        <f>VLOOKUP(A22,'Données projet'!$A$139:$I$159,9,0)</f>
        <v>11</v>
      </c>
      <c r="CS22" s="12">
        <f t="array" ref="CS22">INDEX(CR:CR,MIN(IF(ISNUMBER(CR22:CR218),ROW(CR22:CR218),"")))</f>
        <v>11</v>
      </c>
      <c r="CT22" s="12">
        <f>IF('Données projet'!$A$140&gt;35,CT21+CS22-DB21,IF(A22&lt;'Données projet'!$A$140,$CQ$205^A22,IF(A22='Données projet'!$A$140,'Données projet'!$B$140,CT21+CS22-DB21)))</f>
        <v>480</v>
      </c>
      <c r="CU22" s="17">
        <f>CT22*VLOOKUP('Données projet'!$B$13,Paramètres!$A$1:$I$89,3,0)*VLOOKUP('Données projet'!$B$13,Paramètres!$A$1:$I$89,5,0)</f>
        <v>284.54400000000004</v>
      </c>
      <c r="CV22" s="13">
        <f t="shared" si="41"/>
        <v>67.926385151394797</v>
      </c>
      <c r="CW22" s="20">
        <f t="shared" si="13"/>
        <v>613.88592080534602</v>
      </c>
      <c r="CX22" s="59">
        <f t="shared" si="14"/>
        <v>907.21925413867939</v>
      </c>
      <c r="CY22" s="59">
        <f ca="1">AVERAGE(OFFSET($CX$3,0,0,'Données projet'!$E$13+1,1))-AVERAGE(OFFSET($H$3,0,0,'Données projet'!$E$13+1,1))</f>
        <v>326.09691594978824</v>
      </c>
      <c r="CZ22" s="59">
        <f t="shared" si="42"/>
        <v>605.43570457920714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6.6</v>
      </c>
      <c r="DO22" s="12">
        <f>IF('Données projet'!$A$166&gt;35,DO21+DN22-DW21,IF(A22&lt;'Données projet'!$A$166,$DL$205^A22,IF(A22='Données projet'!$A$166,'Données projet'!$B$166,DO21+DN22-DW21)))</f>
        <v>103.40587994435182</v>
      </c>
      <c r="DP22" s="17">
        <f>DO22*VLOOKUP('Données projet'!$B$14,Paramètres!$A$1:$I$89,3,0)*VLOOKUP('Données projet'!$B$14,Paramètres!$A$1:$I$89,5,0)</f>
        <v>90.335376719385764</v>
      </c>
      <c r="DQ22" s="13">
        <f t="shared" si="43"/>
        <v>24.646092265003244</v>
      </c>
      <c r="DR22" s="20">
        <f t="shared" si="16"/>
        <v>200.25939181447754</v>
      </c>
      <c r="DS22" s="59">
        <f t="shared" si="17"/>
        <v>493.59272514781082</v>
      </c>
      <c r="DT22" s="59">
        <f ca="1">AVERAGE(OFFSET($DS$3,0,0,'Données projet'!$E$14+1,1))-AVERAGE(OFFSET($H$3,0,0,'Données projet'!$E$14+1,1))</f>
        <v>235.92135862353973</v>
      </c>
      <c r="DU22" s="59">
        <f t="shared" si="44"/>
        <v>270.64539221029258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80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64.896000000000001</v>
      </c>
      <c r="AK23" s="13">
        <f t="shared" si="35"/>
        <v>18.400423846102964</v>
      </c>
      <c r="AL23" s="20">
        <f t="shared" si="4"/>
        <v>145.07460486529598</v>
      </c>
      <c r="AM23" s="59">
        <f t="shared" si="5"/>
        <v>438.40793819862927</v>
      </c>
      <c r="AN23" s="59">
        <f ca="1">AVERAGE(OFFSET($AM$3,0,0,'Données projet'!$E$10+1,1))-AVERAGE(OFFSET($H$3,0,0,'Données projet'!$E$10+1,1))</f>
        <v>219.96569743439244</v>
      </c>
      <c r="AO23" s="59">
        <f t="shared" si="36"/>
        <v>219.27079214454579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47.759399999999999</v>
      </c>
      <c r="BB23" s="12">
        <f>VLOOKUP(A23,'Données projet'!$A$87:$I$107,9,0)</f>
        <v>4.4226899999999985</v>
      </c>
      <c r="BC23" s="12">
        <f t="array" ref="BC23">INDEX(BB:BB,MIN(IF(ISNUMBER(BB23:BB219),ROW(BB23:BB219),"")))</f>
        <v>4.4226899999999985</v>
      </c>
      <c r="BD23" s="12">
        <f>IF('Données projet'!$A$88&gt;35,BD22+BC23-BL22,IF(A23&lt;'Données projet'!$A$88,$BA$205^A23,IF(A23='Données projet'!$A$88,'Données projet'!$B$88,BD22+BC23-BL22)))</f>
        <v>47.759399999999992</v>
      </c>
      <c r="BE23" s="13">
        <f>BD23*VLOOKUP('Données projet'!$B$11,Paramètres!$A$1:$I$89,3,0)*VLOOKUP('Données projet'!$B$11,Paramètres!$A$1:$I$89,5,0)</f>
        <v>52.153264799999988</v>
      </c>
      <c r="BF23" s="13">
        <f t="shared" si="37"/>
        <v>15.168477744924433</v>
      </c>
      <c r="BG23" s="20">
        <f t="shared" si="7"/>
        <v>117.25203493241003</v>
      </c>
      <c r="BH23" s="59">
        <f t="shared" si="8"/>
        <v>410.58536826574334</v>
      </c>
      <c r="BI23" s="59">
        <f ca="1">AVERAGE(OFFSET($BH$3,0,0,'Données projet'!$E$11+1,1))-AVERAGE(OFFSET($H$3,0,0,'Données projet'!$E$11+1,1))</f>
        <v>245.5026179711341</v>
      </c>
      <c r="BJ23" s="59">
        <f t="shared" si="38"/>
        <v>204.32077840562567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47.759399999999999</v>
      </c>
      <c r="BW23" s="12">
        <f>VLOOKUP(A23,'Données projet'!$A$113:$I$133,9,0)</f>
        <v>4.4226899999999985</v>
      </c>
      <c r="BX23" s="12">
        <f t="array" ref="BX23">INDEX(BW:BW,MIN(IF(ISNUMBER(BW23:BW219),ROW(BW23:BW219),"")))</f>
        <v>4.4226899999999985</v>
      </c>
      <c r="BY23" s="12">
        <f>IF('Données projet'!$A$114&gt;35,BY22+BX23-CG22,IF(A23&lt;'Données projet'!$A$114,$BV$205^A23,IF(A23='Données projet'!$A$114,'Données projet'!$B$114,BY22+BX23-CG22)))</f>
        <v>47.759399999999992</v>
      </c>
      <c r="BZ23" s="13">
        <f>BY23*VLOOKUP('Données projet'!$B$12,Paramètres!$A$1:$I$89,3,0)*VLOOKUP('Données projet'!$B$12,Paramètres!$A$1:$I$89,5,0)</f>
        <v>47.682984959999992</v>
      </c>
      <c r="CA23" s="13">
        <f t="shared" si="39"/>
        <v>14.013738060418509</v>
      </c>
      <c r="CB23" s="20">
        <f t="shared" si="10"/>
        <v>107.45512592722889</v>
      </c>
      <c r="CC23" s="59">
        <f t="shared" si="11"/>
        <v>400.78845926056221</v>
      </c>
      <c r="CD23" s="59">
        <f ca="1">AVERAGE(OFFSET($CC$3,0,0,'Données projet'!$E$12+1,1))-AVERAGE(OFFSET($H$3,0,0,'Données projet'!$E$12+1,1))</f>
        <v>221.46841827695107</v>
      </c>
      <c r="CE23" s="59">
        <f t="shared" si="40"/>
        <v>183.74298297204564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</v>
      </c>
      <c r="CT23" s="12">
        <f>IF('Données projet'!$A$140&gt;35,CT22+CS23-DB22,IF(A23&lt;'Données projet'!$A$140,$CQ$205^A23,IF(A23='Données projet'!$A$140,'Données projet'!$B$140,CT22+CS23-DB22)))</f>
        <v>484</v>
      </c>
      <c r="CU23" s="17">
        <f>CT23*VLOOKUP('Données projet'!$B$13,Paramètres!$A$1:$I$89,3,0)*VLOOKUP('Données projet'!$B$13,Paramètres!$A$1:$I$89,5,0)</f>
        <v>286.91520000000003</v>
      </c>
      <c r="CV23" s="13">
        <f t="shared" si="41"/>
        <v>68.426307936521454</v>
      </c>
      <c r="CW23" s="20">
        <f t="shared" si="13"/>
        <v>618.88645965610817</v>
      </c>
      <c r="CX23" s="59">
        <f t="shared" si="14"/>
        <v>912.21979298944143</v>
      </c>
      <c r="CY23" s="59">
        <f ca="1">AVERAGE(OFFSET($CX$3,0,0,'Données projet'!$E$13+1,1))-AVERAGE(OFFSET($H$3,0,0,'Données projet'!$E$13+1,1))</f>
        <v>326.09691594978824</v>
      </c>
      <c r="CZ23" s="59">
        <f t="shared" si="42"/>
        <v>605.43570457920714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132</v>
      </c>
      <c r="DM23" s="12">
        <f>VLOOKUP(A23,'Données projet'!$A$165:$I$185,9,0)</f>
        <v>6.6</v>
      </c>
      <c r="DN23" s="12">
        <f t="array" ref="DN23">INDEX(DM:DM,MIN(IF(ISNUMBER(DM23:DM219),ROW(DM23:DM219),"")))</f>
        <v>6.6</v>
      </c>
      <c r="DO23" s="12">
        <f>IF('Données projet'!$A$166&gt;35,DO22+DN23-DW22,IF(A23&lt;'Données projet'!$A$166,$DL$205^A23,IF(A23='Données projet'!$A$166,'Données projet'!$B$166,DO22+DN23-DW22)))</f>
        <v>132</v>
      </c>
      <c r="DP23" s="17">
        <f>DO23*VLOOKUP('Données projet'!$B$14,Paramètres!$A$1:$I$89,3,0)*VLOOKUP('Données projet'!$B$14,Paramètres!$A$1:$I$89,5,0)</f>
        <v>115.3152</v>
      </c>
      <c r="DQ23" s="13">
        <f t="shared" si="43"/>
        <v>30.579827148797317</v>
      </c>
      <c r="DR23" s="20">
        <f t="shared" si="16"/>
        <v>254.10050561748861</v>
      </c>
      <c r="DS23" s="59">
        <f t="shared" si="17"/>
        <v>547.43383895082195</v>
      </c>
      <c r="DT23" s="59">
        <f ca="1">AVERAGE(OFFSET($DS$3,0,0,'Données projet'!$E$14+1,1))-AVERAGE(OFFSET($H$3,0,0,'Données projet'!$E$14+1,1))</f>
        <v>235.92135862353973</v>
      </c>
      <c r="DU23" s="59">
        <f t="shared" si="44"/>
        <v>270.64539221029258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50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64.599999999999994</v>
      </c>
      <c r="AJ24" s="13">
        <f>AI24*VLOOKUP('Données projet'!$B$10,Paramètres!$A$1:$I$89,3,0)*VLOOKUP('Données projet'!$B$10,Paramètres!$A$1:$I$89,5,0)</f>
        <v>52.40352</v>
      </c>
      <c r="AK24" s="13">
        <f t="shared" si="35"/>
        <v>15.232772897226488</v>
      </c>
      <c r="AL24" s="20">
        <f t="shared" si="4"/>
        <v>117.79987679600281</v>
      </c>
      <c r="AM24" s="59">
        <f t="shared" si="5"/>
        <v>411.13321012933613</v>
      </c>
      <c r="AN24" s="59">
        <f ca="1">AVERAGE(OFFSET($AM$3,0,0,'Données projet'!$E$10+1,1))-AVERAGE(OFFSET($H$3,0,0,'Données projet'!$E$10+1,1))</f>
        <v>219.96569743439244</v>
      </c>
      <c r="AO24" s="59">
        <f t="shared" si="36"/>
        <v>219.27079214454579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4.7547449999999971</v>
      </c>
      <c r="BD24" s="12">
        <f>IF('Données projet'!$A$88&gt;35,BD23+BC24-BL23,IF(A24&lt;'Données projet'!$A$88,$BA$205^A24,IF(A24='Données projet'!$A$88,'Données projet'!$B$88,BD23+BC24-BL23)))</f>
        <v>52.514144999999992</v>
      </c>
      <c r="BE24" s="13">
        <f>BD24*VLOOKUP('Données projet'!$B$11,Paramètres!$A$1:$I$89,3,0)*VLOOKUP('Données projet'!$B$11,Paramètres!$A$1:$I$89,5,0)</f>
        <v>57.345446339999988</v>
      </c>
      <c r="BF24" s="13">
        <f t="shared" si="37"/>
        <v>16.495357255855652</v>
      </c>
      <c r="BG24" s="20">
        <f t="shared" si="7"/>
        <v>128.60606626278192</v>
      </c>
      <c r="BH24" s="59">
        <f t="shared" si="8"/>
        <v>421.93939959611521</v>
      </c>
      <c r="BI24" s="59">
        <f ca="1">AVERAGE(OFFSET($BH$3,0,0,'Données projet'!$E$11+1,1))-AVERAGE(OFFSET($H$3,0,0,'Données projet'!$E$11+1,1))</f>
        <v>245.5026179711341</v>
      </c>
      <c r="BJ24" s="59">
        <f t="shared" si="38"/>
        <v>204.32077840562567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4.7547449999999971</v>
      </c>
      <c r="BY24" s="12">
        <f>IF('Données projet'!$A$114&gt;35,BY23+BX24-CG23,IF(A24&lt;'Données projet'!$A$114,$BV$205^A24,IF(A24='Données projet'!$A$114,'Données projet'!$B$114,BY23+BX24-CG23)))</f>
        <v>52.514144999999992</v>
      </c>
      <c r="BZ24" s="13">
        <f>BY24*VLOOKUP('Données projet'!$B$12,Paramètres!$A$1:$I$89,3,0)*VLOOKUP('Données projet'!$B$12,Paramètres!$A$1:$I$89,5,0)</f>
        <v>52.430122367999992</v>
      </c>
      <c r="CA24" s="13">
        <f t="shared" si="39"/>
        <v>15.239605429353967</v>
      </c>
      <c r="CB24" s="20">
        <f t="shared" si="10"/>
        <v>117.85810924705815</v>
      </c>
      <c r="CC24" s="59">
        <f t="shared" si="11"/>
        <v>411.19144258039148</v>
      </c>
      <c r="CD24" s="59">
        <f ca="1">AVERAGE(OFFSET($CC$3,0,0,'Données projet'!$E$12+1,1))-AVERAGE(OFFSET($H$3,0,0,'Données projet'!$E$12+1,1))</f>
        <v>221.46841827695107</v>
      </c>
      <c r="CE24" s="59">
        <f t="shared" si="40"/>
        <v>183.74298297204564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</v>
      </c>
      <c r="CT24" s="12">
        <f>IF('Données projet'!$A$140&gt;35,CT23+CS24-DB23,IF(A24&lt;'Données projet'!$A$140,$CQ$205^A24,IF(A24='Données projet'!$A$140,'Données projet'!$B$140,CT23+CS24-DB23)))</f>
        <v>488</v>
      </c>
      <c r="CU24" s="17">
        <f>CT24*VLOOKUP('Données projet'!$B$13,Paramètres!$A$1:$I$89,3,0)*VLOOKUP('Données projet'!$B$13,Paramètres!$A$1:$I$89,5,0)</f>
        <v>289.28640000000001</v>
      </c>
      <c r="CV24" s="13">
        <f t="shared" si="41"/>
        <v>68.925750029647361</v>
      </c>
      <c r="CW24" s="20">
        <f t="shared" si="13"/>
        <v>623.88616130163575</v>
      </c>
      <c r="CX24" s="59">
        <f t="shared" si="14"/>
        <v>917.21949463496912</v>
      </c>
      <c r="CY24" s="59">
        <f ca="1">AVERAGE(OFFSET($CX$3,0,0,'Données projet'!$E$13+1,1))-AVERAGE(OFFSET($H$3,0,0,'Données projet'!$E$13+1,1))</f>
        <v>326.09691594978824</v>
      </c>
      <c r="CZ24" s="59">
        <f t="shared" si="42"/>
        <v>605.43570457920714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12.2</v>
      </c>
      <c r="DO24" s="12">
        <f>IF('Données projet'!$A$166&gt;35,DO23+DN24-DW23,IF(A24&lt;'Données projet'!$A$166,$DL$205^A24,IF(A24='Données projet'!$A$166,'Données projet'!$B$166,DO23+DN24-DW23)))</f>
        <v>94.199999999999989</v>
      </c>
      <c r="DP24" s="17">
        <f>DO24*VLOOKUP('Données projet'!$B$14,Paramètres!$A$1:$I$89,3,0)*VLOOKUP('Données projet'!$B$14,Paramètres!$A$1:$I$89,5,0)</f>
        <v>82.293120000000002</v>
      </c>
      <c r="DQ24" s="13">
        <f t="shared" si="43"/>
        <v>22.696938367376966</v>
      </c>
      <c r="DR24" s="20">
        <f t="shared" si="16"/>
        <v>182.85768498984825</v>
      </c>
      <c r="DS24" s="59">
        <f t="shared" si="17"/>
        <v>476.19101832318154</v>
      </c>
      <c r="DT24" s="59">
        <f ca="1">AVERAGE(OFFSET($DS$3,0,0,'Données projet'!$E$14+1,1))-AVERAGE(OFFSET($H$3,0,0,'Données projet'!$E$14+1,1))</f>
        <v>235.92135862353973</v>
      </c>
      <c r="DU24" s="59">
        <f t="shared" si="44"/>
        <v>270.64539221029258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77.199999999999989</v>
      </c>
      <c r="AJ25" s="13">
        <f>AI25*VLOOKUP('Données projet'!$B$10,Paramètres!$A$1:$I$89,3,0)*VLOOKUP('Données projet'!$B$10,Paramètres!$A$1:$I$89,5,0)</f>
        <v>62.624639999999999</v>
      </c>
      <c r="AK25" s="13">
        <f t="shared" si="35"/>
        <v>17.830197796836153</v>
      </c>
      <c r="AL25" s="20">
        <f t="shared" si="4"/>
        <v>140.12550916282296</v>
      </c>
      <c r="AM25" s="59">
        <f t="shared" si="5"/>
        <v>433.45884249615631</v>
      </c>
      <c r="AN25" s="59">
        <f ca="1">AVERAGE(OFFSET($AM$3,0,0,'Données projet'!$E$10+1,1))-AVERAGE(OFFSET($H$3,0,0,'Données projet'!$E$10+1,1))</f>
        <v>219.96569743439244</v>
      </c>
      <c r="AO25" s="59">
        <f t="shared" si="36"/>
        <v>219.27079214454579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4.7547449999999971</v>
      </c>
      <c r="BD25" s="12">
        <f>IF('Données projet'!$A$88&gt;35,BD24+BC25-BL24,IF(A25&lt;'Données projet'!$A$88,$BA$205^A25,IF(A25='Données projet'!$A$88,'Données projet'!$B$88,BD24+BC25-BL24)))</f>
        <v>57.268889999999992</v>
      </c>
      <c r="BE25" s="13">
        <f>BD25*VLOOKUP('Données projet'!$B$11,Paramètres!$A$1:$I$89,3,0)*VLOOKUP('Données projet'!$B$11,Paramètres!$A$1:$I$89,5,0)</f>
        <v>62.537627879999988</v>
      </c>
      <c r="BF25" s="13">
        <f t="shared" si="37"/>
        <v>17.808305994826863</v>
      </c>
      <c r="BG25" s="20">
        <f t="shared" si="7"/>
        <v>139.93583483199009</v>
      </c>
      <c r="BH25" s="59">
        <f t="shared" si="8"/>
        <v>433.26916816532344</v>
      </c>
      <c r="BI25" s="59">
        <f ca="1">AVERAGE(OFFSET($BH$3,0,0,'Données projet'!$E$11+1,1))-AVERAGE(OFFSET($H$3,0,0,'Données projet'!$E$11+1,1))</f>
        <v>245.5026179711341</v>
      </c>
      <c r="BJ25" s="59">
        <f t="shared" si="38"/>
        <v>204.32077840562567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4.7547449999999971</v>
      </c>
      <c r="BY25" s="12">
        <f>IF('Données projet'!$A$114&gt;35,BY24+BX25-CG24,IF(A25&lt;'Données projet'!$A$114,$BV$205^A25,IF(A25='Données projet'!$A$114,'Données projet'!$B$114,BY24+BX25-CG24)))</f>
        <v>57.268889999999992</v>
      </c>
      <c r="BZ25" s="13">
        <f>BY25*VLOOKUP('Données projet'!$B$12,Paramètres!$A$1:$I$89,3,0)*VLOOKUP('Données projet'!$B$12,Paramètres!$A$1:$I$89,5,0)</f>
        <v>57.177259776</v>
      </c>
      <c r="CA25" s="13">
        <f t="shared" si="39"/>
        <v>16.452602542452933</v>
      </c>
      <c r="CB25" s="20">
        <f t="shared" si="10"/>
        <v>128.23867687130553</v>
      </c>
      <c r="CC25" s="59">
        <f t="shared" si="11"/>
        <v>421.57201020463884</v>
      </c>
      <c r="CD25" s="59">
        <f ca="1">AVERAGE(OFFSET($CC$3,0,0,'Données projet'!$E$12+1,1))-AVERAGE(OFFSET($H$3,0,0,'Données projet'!$E$12+1,1))</f>
        <v>221.46841827695107</v>
      </c>
      <c r="CE25" s="59">
        <f t="shared" si="40"/>
        <v>183.74298297204564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</v>
      </c>
      <c r="CT25" s="12">
        <f>IF('Données projet'!$A$140&gt;35,CT24+CS25-DB24,IF(A25&lt;'Données projet'!$A$140,$CQ$205^A25,IF(A25='Données projet'!$A$140,'Données projet'!$B$140,CT24+CS25-DB24)))</f>
        <v>492</v>
      </c>
      <c r="CU25" s="17">
        <f>CT25*VLOOKUP('Données projet'!$B$13,Paramètres!$A$1:$I$89,3,0)*VLOOKUP('Données projet'!$B$13,Paramètres!$A$1:$I$89,5,0)</f>
        <v>291.6576</v>
      </c>
      <c r="CV25" s="13">
        <f t="shared" si="41"/>
        <v>69.424715827499426</v>
      </c>
      <c r="CW25" s="20">
        <f t="shared" si="13"/>
        <v>628.88503339956139</v>
      </c>
      <c r="CX25" s="59">
        <f t="shared" si="14"/>
        <v>922.21836673289476</v>
      </c>
      <c r="CY25" s="59">
        <f ca="1">AVERAGE(OFFSET($CX$3,0,0,'Données projet'!$E$13+1,1))-AVERAGE(OFFSET($H$3,0,0,'Données projet'!$E$13+1,1))</f>
        <v>326.09691594978824</v>
      </c>
      <c r="CZ25" s="59">
        <f t="shared" si="42"/>
        <v>605.43570457920714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12.2</v>
      </c>
      <c r="DO25" s="12">
        <f>IF('Données projet'!$A$166&gt;35,DO24+DN25-DW24,IF(A25&lt;'Données projet'!$A$166,$DL$205^A25,IF(A25='Données projet'!$A$166,'Données projet'!$B$166,DO24+DN25-DW24)))</f>
        <v>106.39999999999999</v>
      </c>
      <c r="DP25" s="17">
        <f>DO25*VLOOKUP('Données projet'!$B$14,Paramètres!$A$1:$I$89,3,0)*VLOOKUP('Données projet'!$B$14,Paramètres!$A$1:$I$89,5,0)</f>
        <v>92.951040000000006</v>
      </c>
      <c r="DQ25" s="13">
        <f t="shared" si="43"/>
        <v>25.275602869272223</v>
      </c>
      <c r="DR25" s="20">
        <f t="shared" si="16"/>
        <v>205.9114029973158</v>
      </c>
      <c r="DS25" s="59">
        <f t="shared" si="17"/>
        <v>499.24473633064912</v>
      </c>
      <c r="DT25" s="59">
        <f ca="1">AVERAGE(OFFSET($DS$3,0,0,'Données projet'!$E$14+1,1))-AVERAGE(OFFSET($H$3,0,0,'Données projet'!$E$14+1,1))</f>
        <v>235.92135862353973</v>
      </c>
      <c r="DU25" s="59">
        <f t="shared" si="44"/>
        <v>270.64539221029258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89.799999999999983</v>
      </c>
      <c r="AJ26" s="13">
        <f>AI26*VLOOKUP('Données projet'!$B$10,Paramètres!$A$1:$I$89,3,0)*VLOOKUP('Données projet'!$B$10,Paramètres!$A$1:$I$89,5,0)</f>
        <v>72.845759999999984</v>
      </c>
      <c r="AK26" s="13">
        <f t="shared" si="35"/>
        <v>20.378512751497539</v>
      </c>
      <c r="AL26" s="20">
        <f t="shared" si="4"/>
        <v>162.36560837552486</v>
      </c>
      <c r="AM26" s="59">
        <f t="shared" si="5"/>
        <v>455.69894170885817</v>
      </c>
      <c r="AN26" s="59">
        <f ca="1">AVERAGE(OFFSET($AM$3,0,0,'Données projet'!$E$10+1,1))-AVERAGE(OFFSET($H$3,0,0,'Données projet'!$E$10+1,1))</f>
        <v>219.96569743439244</v>
      </c>
      <c r="AO26" s="59">
        <f t="shared" si="36"/>
        <v>219.27079214454579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4.7547449999999971</v>
      </c>
      <c r="BD26" s="12">
        <f>IF('Données projet'!$A$88&gt;35,BD25+BC26-BL25,IF(A26&lt;'Données projet'!$A$88,$BA$205^A26,IF(A26='Données projet'!$A$88,'Données projet'!$B$88,BD25+BC26-BL25)))</f>
        <v>62.023634999999992</v>
      </c>
      <c r="BE26" s="13">
        <f>BD26*VLOOKUP('Données projet'!$B$11,Paramètres!$A$1:$I$89,3,0)*VLOOKUP('Données projet'!$B$11,Paramètres!$A$1:$I$89,5,0)</f>
        <v>67.729809419999995</v>
      </c>
      <c r="BF26" s="13">
        <f t="shared" si="37"/>
        <v>19.108612057864093</v>
      </c>
      <c r="BG26" s="20">
        <f t="shared" si="7"/>
        <v>151.24358407394661</v>
      </c>
      <c r="BH26" s="59">
        <f t="shared" si="8"/>
        <v>444.57691740727989</v>
      </c>
      <c r="BI26" s="59">
        <f ca="1">AVERAGE(OFFSET($BH$3,0,0,'Données projet'!$E$11+1,1))-AVERAGE(OFFSET($H$3,0,0,'Données projet'!$E$11+1,1))</f>
        <v>245.5026179711341</v>
      </c>
      <c r="BJ26" s="59">
        <f t="shared" si="38"/>
        <v>204.32077840562567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4.7547449999999971</v>
      </c>
      <c r="BY26" s="12">
        <f>IF('Données projet'!$A$114&gt;35,BY25+BX26-CG25,IF(A26&lt;'Données projet'!$A$114,$BV$205^A26,IF(A26='Données projet'!$A$114,'Données projet'!$B$114,BY25+BX26-CG25)))</f>
        <v>62.023634999999992</v>
      </c>
      <c r="BZ26" s="13">
        <f>BY26*VLOOKUP('Données projet'!$B$12,Paramètres!$A$1:$I$89,3,0)*VLOOKUP('Données projet'!$B$12,Paramètres!$A$1:$I$89,5,0)</f>
        <v>61.924397183999993</v>
      </c>
      <c r="CA26" s="13">
        <f t="shared" si="39"/>
        <v>17.653919436092789</v>
      </c>
      <c r="CB26" s="20">
        <f t="shared" si="10"/>
        <v>138.59890144666159</v>
      </c>
      <c r="CC26" s="59">
        <f t="shared" si="11"/>
        <v>431.93223477999493</v>
      </c>
      <c r="CD26" s="59">
        <f ca="1">AVERAGE(OFFSET($CC$3,0,0,'Données projet'!$E$12+1,1))-AVERAGE(OFFSET($H$3,0,0,'Données projet'!$E$12+1,1))</f>
        <v>221.46841827695107</v>
      </c>
      <c r="CE26" s="59">
        <f t="shared" si="40"/>
        <v>183.74298297204564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</v>
      </c>
      <c r="CT26" s="12">
        <f>IF('Données projet'!$A$140&gt;35,CT25+CS26-DB25,IF(A26&lt;'Données projet'!$A$140,$CQ$205^A26,IF(A26='Données projet'!$A$140,'Données projet'!$B$140,CT25+CS26-DB25)))</f>
        <v>496</v>
      </c>
      <c r="CU26" s="17">
        <f>CT26*VLOOKUP('Données projet'!$B$13,Paramètres!$A$1:$I$89,3,0)*VLOOKUP('Données projet'!$B$13,Paramètres!$A$1:$I$89,5,0)</f>
        <v>294.02879999999999</v>
      </c>
      <c r="CV26" s="13">
        <f t="shared" si="41"/>
        <v>69.923209651185729</v>
      </c>
      <c r="CW26" s="20">
        <f t="shared" si="13"/>
        <v>633.88308347581506</v>
      </c>
      <c r="CX26" s="59">
        <f t="shared" si="14"/>
        <v>927.21641680914831</v>
      </c>
      <c r="CY26" s="59">
        <f ca="1">AVERAGE(OFFSET($CX$3,0,0,'Données projet'!$E$13+1,1))-AVERAGE(OFFSET($H$3,0,0,'Données projet'!$E$13+1,1))</f>
        <v>326.09691594978824</v>
      </c>
      <c r="CZ26" s="59">
        <f t="shared" si="42"/>
        <v>605.43570457920714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12.2</v>
      </c>
      <c r="DO26" s="12">
        <f>IF('Données projet'!$A$166&gt;35,DO25+DN26-DW25,IF(A26&lt;'Données projet'!$A$166,$DL$205^A26,IF(A26='Données projet'!$A$166,'Données projet'!$B$166,DO25+DN26-DW25)))</f>
        <v>118.6</v>
      </c>
      <c r="DP26" s="17">
        <f>DO26*VLOOKUP('Données projet'!$B$14,Paramètres!$A$1:$I$89,3,0)*VLOOKUP('Données projet'!$B$14,Paramètres!$A$1:$I$89,5,0)</f>
        <v>103.60896</v>
      </c>
      <c r="DQ26" s="13">
        <f t="shared" si="43"/>
        <v>27.820000397643376</v>
      </c>
      <c r="DR26" s="20">
        <f t="shared" si="16"/>
        <v>228.90543935922889</v>
      </c>
      <c r="DS26" s="59">
        <f t="shared" si="17"/>
        <v>522.23877269256218</v>
      </c>
      <c r="DT26" s="59">
        <f ca="1">AVERAGE(OFFSET($DS$3,0,0,'Données projet'!$E$14+1,1))-AVERAGE(OFFSET($H$3,0,0,'Données projet'!$E$14+1,1))</f>
        <v>235.92135862353973</v>
      </c>
      <c r="DU26" s="59">
        <f t="shared" si="44"/>
        <v>270.64539221029258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102.39999999999998</v>
      </c>
      <c r="AJ27" s="13">
        <f>AI27*VLOOKUP('Données projet'!$B$10,Paramètres!$A$1:$I$89,3,0)*VLOOKUP('Données projet'!$B$10,Paramètres!$A$1:$I$89,5,0)</f>
        <v>83.066879999999983</v>
      </c>
      <c r="AK27" s="13">
        <f t="shared" si="35"/>
        <v>22.88540255569357</v>
      </c>
      <c r="AL27" s="20">
        <f t="shared" si="4"/>
        <v>184.5335587844996</v>
      </c>
      <c r="AM27" s="59">
        <f t="shared" si="5"/>
        <v>477.86689211783289</v>
      </c>
      <c r="AN27" s="59">
        <f ca="1">AVERAGE(OFFSET($AM$3,0,0,'Données projet'!$E$10+1,1))-AVERAGE(OFFSET($H$3,0,0,'Données projet'!$E$10+1,1))</f>
        <v>219.96569743439244</v>
      </c>
      <c r="AO27" s="59">
        <f t="shared" si="36"/>
        <v>219.27079214454579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4.7547449999999971</v>
      </c>
      <c r="BD27" s="12">
        <f>IF('Données projet'!$A$88&gt;35,BD26+BC27-BL26,IF(A27&lt;'Données projet'!$A$88,$BA$205^A27,IF(A27='Données projet'!$A$88,'Données projet'!$B$88,BD26+BC27-BL26)))</f>
        <v>66.778379999999984</v>
      </c>
      <c r="BE27" s="13">
        <f>BD27*VLOOKUP('Données projet'!$B$11,Paramètres!$A$1:$I$89,3,0)*VLOOKUP('Données projet'!$B$11,Paramètres!$A$1:$I$89,5,0)</f>
        <v>72.921990959999988</v>
      </c>
      <c r="BF27" s="13">
        <f t="shared" si="37"/>
        <v>20.397354832304682</v>
      </c>
      <c r="BG27" s="20">
        <f t="shared" si="7"/>
        <v>162.53119392159729</v>
      </c>
      <c r="BH27" s="59">
        <f t="shared" si="8"/>
        <v>455.86452725493064</v>
      </c>
      <c r="BI27" s="59">
        <f ca="1">AVERAGE(OFFSET($BH$3,0,0,'Données projet'!$E$11+1,1))-AVERAGE(OFFSET($H$3,0,0,'Données projet'!$E$11+1,1))</f>
        <v>245.5026179711341</v>
      </c>
      <c r="BJ27" s="59">
        <f t="shared" si="38"/>
        <v>204.32077840562567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4.7547449999999971</v>
      </c>
      <c r="BY27" s="12">
        <f>IF('Données projet'!$A$114&gt;35,BY26+BX27-CG26,IF(A27&lt;'Données projet'!$A$114,$BV$205^A27,IF(A27='Données projet'!$A$114,'Données projet'!$B$114,BY26+BX27-CG26)))</f>
        <v>66.778379999999984</v>
      </c>
      <c r="BZ27" s="13">
        <f>BY27*VLOOKUP('Données projet'!$B$12,Paramètres!$A$1:$I$89,3,0)*VLOOKUP('Données projet'!$B$12,Paramètres!$A$1:$I$89,5,0)</f>
        <v>66.671534591999986</v>
      </c>
      <c r="CA27" s="13">
        <f t="shared" si="39"/>
        <v>18.844553326452054</v>
      </c>
      <c r="CB27" s="20">
        <f t="shared" si="10"/>
        <v>148.94051979130396</v>
      </c>
      <c r="CC27" s="59">
        <f t="shared" si="11"/>
        <v>442.2738531246373</v>
      </c>
      <c r="CD27" s="59">
        <f ca="1">AVERAGE(OFFSET($CC$3,0,0,'Données projet'!$E$12+1,1))-AVERAGE(OFFSET($H$3,0,0,'Données projet'!$E$12+1,1))</f>
        <v>221.46841827695107</v>
      </c>
      <c r="CE27" s="59">
        <f t="shared" si="40"/>
        <v>183.74298297204564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>
        <f>VLOOKUP(A27,'Données projet'!$A$139:$I$159,2,0)</f>
        <v>500</v>
      </c>
      <c r="CR27" s="12">
        <f>VLOOKUP(A27,'Données projet'!$A$139:$I$159,9,0)</f>
        <v>4</v>
      </c>
      <c r="CS27" s="12">
        <f t="array" ref="CS27">INDEX(CR:CR,MIN(IF(ISNUMBER(CR27:CR223),ROW(CR27:CR223),"")))</f>
        <v>4</v>
      </c>
      <c r="CT27" s="12">
        <f>IF('Données projet'!$A$140&gt;35,CT26+CS27-DB26,IF(A27&lt;'Données projet'!$A$140,$CQ$205^A27,IF(A27='Données projet'!$A$140,'Données projet'!$B$140,CT26+CS27-DB26)))</f>
        <v>500</v>
      </c>
      <c r="CU27" s="17">
        <f>CT27*VLOOKUP('Données projet'!$B$13,Paramètres!$A$1:$I$89,3,0)*VLOOKUP('Données projet'!$B$13,Paramètres!$A$1:$I$89,5,0)</f>
        <v>296.40000000000003</v>
      </c>
      <c r="CV27" s="13">
        <f t="shared" si="41"/>
        <v>70.421235748094688</v>
      </c>
      <c r="CW27" s="20">
        <f t="shared" si="13"/>
        <v>638.88031892793174</v>
      </c>
      <c r="CX27" s="59">
        <f t="shared" si="14"/>
        <v>932.213652261265</v>
      </c>
      <c r="CY27" s="59">
        <f ca="1">AVERAGE(OFFSET($CX$3,0,0,'Données projet'!$E$13+1,1))-AVERAGE(OFFSET($H$3,0,0,'Données projet'!$E$13+1,1))</f>
        <v>326.09691594978824</v>
      </c>
      <c r="CZ27" s="59">
        <f t="shared" si="42"/>
        <v>605.43570457920714</v>
      </c>
      <c r="DA27" s="15" t="str">
        <f>IF(ISNA(VLOOKUP(A27,'Données projet'!$A$139:$I$159,3,0)),0,VLOOKUP(A27,'Données projet'!$A$139:$I$159,3,0))</f>
        <v>CR</v>
      </c>
      <c r="DB27" s="15">
        <f>IF(ISNA(VLOOKUP(A27,'Données projet'!$A$139:$I$159,4,0)),0,VLOOKUP(A27,'Données projet'!$A$139:$I$159,4,0))</f>
        <v>500</v>
      </c>
      <c r="DC27" s="16">
        <f>IF(ISNA(VLOOKUP(A27,'Données projet'!$A$139:$I$159,5,0)),0%,VLOOKUP(A27,'Données projet'!$A$139:$I$159,5,0)*VLOOKUP('Données projet'!$B$13,Paramètres!$A$1:$I$89,7,0))</f>
        <v>0.46199999999999997</v>
      </c>
      <c r="DD27" s="16">
        <f>IF(ISNA(VLOOKUP(A27,'Données projet'!$A$139:$I$159,6,0)),0%,VLOOKUP(A27,'Données projet'!$A$139:$I$159,6,0)*VLOOKUP('Données projet'!$B$13,Paramètres!$A$1:$I$89,7,0))</f>
        <v>0.126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151.37957626802765</v>
      </c>
      <c r="DG27" s="21">
        <f>EXP(-LN(2)/25)*DG26+(1-EXP(-LN(2)/25))/(LN(2)/25)*Calculateur!DB27*Calculateur!DD27*VLOOKUP('Données projet'!$B$13,Paramètres!$A$1:$I$89,3,0)*0.475*44/12</f>
        <v>41.122782871669052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192.50235913969669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12.2</v>
      </c>
      <c r="DO27" s="12">
        <f>IF('Données projet'!$A$166&gt;35,DO26+DN27-DW26,IF(A27&lt;'Données projet'!$A$166,$DL$205^A27,IF(A27='Données projet'!$A$166,'Données projet'!$B$166,DO26+DN27-DW26)))</f>
        <v>130.79999999999998</v>
      </c>
      <c r="DP27" s="17">
        <f>DO27*VLOOKUP('Données projet'!$B$14,Paramètres!$A$1:$I$89,3,0)*VLOOKUP('Données projet'!$B$14,Paramètres!$A$1:$I$89,5,0)</f>
        <v>114.26687999999999</v>
      </c>
      <c r="DQ27" s="13">
        <f t="shared" si="43"/>
        <v>30.334057329879929</v>
      </c>
      <c r="DR27" s="20">
        <f t="shared" si="16"/>
        <v>251.84663251620748</v>
      </c>
      <c r="DS27" s="59">
        <f t="shared" si="17"/>
        <v>545.17996584954085</v>
      </c>
      <c r="DT27" s="59">
        <f ca="1">AVERAGE(OFFSET($DS$3,0,0,'Données projet'!$E$14+1,1))-AVERAGE(OFFSET($H$3,0,0,'Données projet'!$E$14+1,1))</f>
        <v>235.92135862353973</v>
      </c>
      <c r="DU27" s="59">
        <f t="shared" si="44"/>
        <v>270.64539221029258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114.99999999999997</v>
      </c>
      <c r="AJ28" s="13">
        <f>AI28*VLOOKUP('Données projet'!$B$10,Paramètres!$A$1:$I$89,3,0)*VLOOKUP('Données projet'!$B$10,Paramètres!$A$1:$I$89,5,0)</f>
        <v>93.287999999999982</v>
      </c>
      <c r="AK28" s="13">
        <f t="shared" si="35"/>
        <v>25.356547829040977</v>
      </c>
      <c r="AL28" s="20">
        <f t="shared" si="4"/>
        <v>206.63925413557965</v>
      </c>
      <c r="AM28" s="59">
        <f t="shared" si="5"/>
        <v>499.97258746891293</v>
      </c>
      <c r="AN28" s="59">
        <f ca="1">AVERAGE(OFFSET($AM$3,0,0,'Données projet'!$E$10+1,1))-AVERAGE(OFFSET($H$3,0,0,'Données projet'!$E$10+1,1))</f>
        <v>219.96569743439244</v>
      </c>
      <c r="AO28" s="59">
        <f t="shared" si="36"/>
        <v>219.27079214454579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71.533124999999984</v>
      </c>
      <c r="BB28" s="12">
        <f>VLOOKUP(A28,'Données projet'!$A$87:$I$107,9,0)</f>
        <v>4.7547449999999971</v>
      </c>
      <c r="BC28" s="12">
        <f t="array" ref="BC28">INDEX(BB:BB,MIN(IF(ISNUMBER(BB28:BB224),ROW(BB28:BB224),"")))</f>
        <v>4.7547449999999971</v>
      </c>
      <c r="BD28" s="12">
        <f>IF('Données projet'!$A$88&gt;35,BD27+BC28-BL27,IF(A28&lt;'Données projet'!$A$88,$BA$205^A28,IF(A28='Données projet'!$A$88,'Données projet'!$B$88,BD27+BC28-BL27)))</f>
        <v>71.533124999999984</v>
      </c>
      <c r="BE28" s="13">
        <f>BD28*VLOOKUP('Données projet'!$B$11,Paramètres!$A$1:$I$89,3,0)*VLOOKUP('Données projet'!$B$11,Paramètres!$A$1:$I$89,5,0)</f>
        <v>78.114172499999981</v>
      </c>
      <c r="BF28" s="13">
        <f t="shared" si="37"/>
        <v>21.675451287609501</v>
      </c>
      <c r="BG28" s="20">
        <f t="shared" si="7"/>
        <v>173.80026143008649</v>
      </c>
      <c r="BH28" s="59">
        <f t="shared" si="8"/>
        <v>467.13359476341981</v>
      </c>
      <c r="BI28" s="59">
        <f ca="1">AVERAGE(OFFSET($BH$3,0,0,'Données projet'!$E$11+1,1))-AVERAGE(OFFSET($H$3,0,0,'Données projet'!$E$11+1,1))</f>
        <v>245.5026179711341</v>
      </c>
      <c r="BJ28" s="59">
        <f t="shared" si="38"/>
        <v>204.32077840562567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71.533124999999984</v>
      </c>
      <c r="BW28" s="12">
        <f>VLOOKUP(A28,'Données projet'!$A$113:$I$133,9,0)</f>
        <v>4.7547449999999971</v>
      </c>
      <c r="BX28" s="12">
        <f t="array" ref="BX28">INDEX(BW:BW,MIN(IF(ISNUMBER(BW28:BW224),ROW(BW28:BW224),"")))</f>
        <v>4.7547449999999971</v>
      </c>
      <c r="BY28" s="12">
        <f>IF('Données projet'!$A$114&gt;35,BY27+BX28-CG27,IF(A28&lt;'Données projet'!$A$114,$BV$205^A28,IF(A28='Données projet'!$A$114,'Données projet'!$B$114,BY27+BX28-CG27)))</f>
        <v>71.533124999999984</v>
      </c>
      <c r="BZ28" s="13">
        <f>BY28*VLOOKUP('Données projet'!$B$12,Paramètres!$A$1:$I$89,3,0)*VLOOKUP('Données projet'!$B$12,Paramètres!$A$1:$I$89,5,0)</f>
        <v>71.418671999999987</v>
      </c>
      <c r="CA28" s="13">
        <f t="shared" si="39"/>
        <v>20.02535137631466</v>
      </c>
      <c r="CB28" s="20">
        <f t="shared" si="10"/>
        <v>159.26500738041466</v>
      </c>
      <c r="CC28" s="59">
        <f t="shared" si="11"/>
        <v>452.59834071374797</v>
      </c>
      <c r="CD28" s="59">
        <f ca="1">AVERAGE(OFFSET($CC$3,0,0,'Données projet'!$E$12+1,1))-AVERAGE(OFFSET($H$3,0,0,'Données projet'!$E$12+1,1))</f>
        <v>221.46841827695107</v>
      </c>
      <c r="CE28" s="59">
        <f t="shared" si="40"/>
        <v>183.74298297204564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326.09691594978824</v>
      </c>
      <c r="CZ28" s="59">
        <f t="shared" si="42"/>
        <v>605.43570457920714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148.41111510983609</v>
      </c>
      <c r="DG28" s="21">
        <f>EXP(-LN(2)/25)*DG27+(1-EXP(-LN(2)/25))/(LN(2)/25)*Calculateur!DB28*Calculateur!DD28*VLOOKUP('Données projet'!$B$13,Paramètres!$A$1:$I$89,3,0)*0.475*44/12</f>
        <v>39.998278211490096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188.40939332132618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143</v>
      </c>
      <c r="DM28" s="12">
        <f>VLOOKUP(A28,'Données projet'!$A$165:$I$185,9,0)</f>
        <v>12.2</v>
      </c>
      <c r="DN28" s="12">
        <f t="array" ref="DN28">INDEX(DM:DM,MIN(IF(ISNUMBER(DM28:DM224),ROW(DM28:DM224),"")))</f>
        <v>12.2</v>
      </c>
      <c r="DO28" s="12">
        <f>IF('Données projet'!$A$166&gt;35,DO27+DN28-DW27,IF(A28&lt;'Données projet'!$A$166,$DL$205^A28,IF(A28='Données projet'!$A$166,'Données projet'!$B$166,DO27+DN28-DW27)))</f>
        <v>142.99999999999997</v>
      </c>
      <c r="DP28" s="17">
        <f>DO28*VLOOKUP('Données projet'!$B$14,Paramètres!$A$1:$I$89,3,0)*VLOOKUP('Données projet'!$B$14,Paramètres!$A$1:$I$89,5,0)</f>
        <v>124.9248</v>
      </c>
      <c r="DQ28" s="13">
        <f t="shared" si="43"/>
        <v>32.820925500842712</v>
      </c>
      <c r="DR28" s="20">
        <f t="shared" si="16"/>
        <v>274.74047191396772</v>
      </c>
      <c r="DS28" s="59">
        <f t="shared" si="17"/>
        <v>568.07380524730104</v>
      </c>
      <c r="DT28" s="59">
        <f ca="1">AVERAGE(OFFSET($DS$3,0,0,'Données projet'!$E$14+1,1))-AVERAGE(OFFSET($H$3,0,0,'Données projet'!$E$14+1,1))</f>
        <v>235.92135862353973</v>
      </c>
      <c r="DU28" s="59">
        <f t="shared" si="44"/>
        <v>270.64539221029258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37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98.799999999999969</v>
      </c>
      <c r="AJ29" s="13">
        <f>AI29*VLOOKUP('Données projet'!$B$10,Paramètres!$A$1:$I$89,3,0)*VLOOKUP('Données projet'!$B$10,Paramètres!$A$1:$I$89,5,0)</f>
        <v>80.14655999999998</v>
      </c>
      <c r="AK29" s="13">
        <f t="shared" si="35"/>
        <v>22.17301499240547</v>
      </c>
      <c r="AL29" s="20">
        <f t="shared" si="4"/>
        <v>178.2065931117728</v>
      </c>
      <c r="AM29" s="59">
        <f t="shared" si="5"/>
        <v>471.53992644510612</v>
      </c>
      <c r="AN29" s="59">
        <f ca="1">AVERAGE(OFFSET($AM$3,0,0,'Données projet'!$E$10+1,1))-AVERAGE(OFFSET($H$3,0,0,'Données projet'!$E$10+1,1))</f>
        <v>219.96569743439244</v>
      </c>
      <c r="AO29" s="59">
        <f t="shared" si="36"/>
        <v>219.27079214454579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6.1112250000000072</v>
      </c>
      <c r="BD29" s="12">
        <f>IF('Données projet'!$A$88&gt;35,BD28+BC29-BL28,IF(A29&lt;'Données projet'!$A$88,$BA$205^A29,IF(A29='Données projet'!$A$88,'Données projet'!$B$88,BD28+BC29-BL28)))</f>
        <v>77.644349999999989</v>
      </c>
      <c r="BE29" s="13">
        <f>BD29*VLOOKUP('Données projet'!$B$11,Paramètres!$A$1:$I$89,3,0)*VLOOKUP('Données projet'!$B$11,Paramètres!$A$1:$I$89,5,0)</f>
        <v>84.787630199999995</v>
      </c>
      <c r="BF29" s="13">
        <f t="shared" si="37"/>
        <v>23.303795428490588</v>
      </c>
      <c r="BG29" s="20">
        <f t="shared" si="7"/>
        <v>188.25923296962108</v>
      </c>
      <c r="BH29" s="59">
        <f t="shared" si="8"/>
        <v>481.59256630295442</v>
      </c>
      <c r="BI29" s="59">
        <f ca="1">AVERAGE(OFFSET($BH$3,0,0,'Données projet'!$E$11+1,1))-AVERAGE(OFFSET($H$3,0,0,'Données projet'!$E$11+1,1))</f>
        <v>245.5026179711341</v>
      </c>
      <c r="BJ29" s="59">
        <f t="shared" si="38"/>
        <v>204.32077840562567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6.1112250000000072</v>
      </c>
      <c r="BY29" s="12">
        <f>IF('Données projet'!$A$114&gt;35,BY28+BX29-CG28,IF(A29&lt;'Données projet'!$A$114,$BV$205^A29,IF(A29='Données projet'!$A$114,'Données projet'!$B$114,BY28+BX29-CG28)))</f>
        <v>77.644349999999989</v>
      </c>
      <c r="BZ29" s="13">
        <f>BY29*VLOOKUP('Données projet'!$B$12,Paramètres!$A$1:$I$89,3,0)*VLOOKUP('Données projet'!$B$12,Paramètres!$A$1:$I$89,5,0)</f>
        <v>77.520119039999997</v>
      </c>
      <c r="CA29" s="13">
        <f t="shared" si="39"/>
        <v>21.529733598859078</v>
      </c>
      <c r="CB29" s="20">
        <f t="shared" si="10"/>
        <v>172.51182667934623</v>
      </c>
      <c r="CC29" s="59">
        <f t="shared" si="11"/>
        <v>465.84516001267957</v>
      </c>
      <c r="CD29" s="59">
        <f ca="1">AVERAGE(OFFSET($CC$3,0,0,'Données projet'!$E$12+1,1))-AVERAGE(OFFSET($H$3,0,0,'Données projet'!$E$12+1,1))</f>
        <v>221.46841827695107</v>
      </c>
      <c r="CE29" s="59">
        <f t="shared" si="40"/>
        <v>183.74298297204564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326.09691594978824</v>
      </c>
      <c r="CZ29" s="59">
        <f t="shared" si="42"/>
        <v>605.43570457920714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145.50086366437412</v>
      </c>
      <c r="DG29" s="21">
        <f>EXP(-LN(2)/25)*DG28+(1-EXP(-LN(2)/25))/(LN(2)/25)*Calculateur!DB29*Calculateur!DD29*VLOOKUP('Données projet'!$B$13,Paramètres!$A$1:$I$89,3,0)*0.475*44/12</f>
        <v>38.904523190378868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184.40538685475298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11.4</v>
      </c>
      <c r="DO29" s="12">
        <f>IF('Données projet'!$A$166&gt;35,DO28+DN29-DW28,IF(A29&lt;'Données projet'!$A$166,$DL$205^A29,IF(A29='Données projet'!$A$166,'Données projet'!$B$166,DO28+DN29-DW28)))</f>
        <v>117.39999999999998</v>
      </c>
      <c r="DP29" s="17">
        <f>DO29*VLOOKUP('Données projet'!$B$14,Paramètres!$A$1:$I$89,3,0)*VLOOKUP('Données projet'!$B$14,Paramètres!$A$1:$I$89,5,0)</f>
        <v>102.56064000000001</v>
      </c>
      <c r="DQ29" s="13">
        <f t="shared" si="43"/>
        <v>27.571134131783779</v>
      </c>
      <c r="DR29" s="20">
        <f t="shared" si="16"/>
        <v>226.64617327952342</v>
      </c>
      <c r="DS29" s="59">
        <f t="shared" si="17"/>
        <v>519.97950661285677</v>
      </c>
      <c r="DT29" s="59">
        <f ca="1">AVERAGE(OFFSET($DS$3,0,0,'Données projet'!$E$14+1,1))-AVERAGE(OFFSET($H$3,0,0,'Données projet'!$E$14+1,1))</f>
        <v>235.92135862353973</v>
      </c>
      <c r="DU29" s="59">
        <f t="shared" si="44"/>
        <v>270.64539221029258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110.59999999999997</v>
      </c>
      <c r="AJ30" s="13">
        <f>AI30*VLOOKUP('Données projet'!$B$10,Paramètres!$A$1:$I$89,3,0)*VLOOKUP('Données projet'!$B$10,Paramètres!$A$1:$I$89,5,0)</f>
        <v>89.718719999999976</v>
      </c>
      <c r="AK30" s="13">
        <f t="shared" si="35"/>
        <v>24.49737467739692</v>
      </c>
      <c r="AL30" s="20">
        <f t="shared" si="4"/>
        <v>198.92636489646625</v>
      </c>
      <c r="AM30" s="59">
        <f t="shared" si="5"/>
        <v>492.2596982297996</v>
      </c>
      <c r="AN30" s="59">
        <f ca="1">AVERAGE(OFFSET($AM$3,0,0,'Données projet'!$E$10+1,1))-AVERAGE(OFFSET($H$3,0,0,'Données projet'!$E$10+1,1))</f>
        <v>219.96569743439244</v>
      </c>
      <c r="AO30" s="59">
        <f t="shared" si="36"/>
        <v>219.27079214454579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6.1112250000000072</v>
      </c>
      <c r="BD30" s="12">
        <f>IF('Données projet'!$A$88&gt;35,BD29+BC30-BL29,IF(A30&lt;'Données projet'!$A$88,$BA$205^A30,IF(A30='Données projet'!$A$88,'Données projet'!$B$88,BD29+BC30-BL29)))</f>
        <v>83.755574999999993</v>
      </c>
      <c r="BE30" s="13">
        <f>BD30*VLOOKUP('Données projet'!$B$11,Paramètres!$A$1:$I$89,3,0)*VLOOKUP('Données projet'!$B$11,Paramètres!$A$1:$I$89,5,0)</f>
        <v>91.461087899999981</v>
      </c>
      <c r="BF30" s="13">
        <f t="shared" si="37"/>
        <v>24.917273265900466</v>
      </c>
      <c r="BG30" s="20">
        <f t="shared" si="7"/>
        <v>202.69231236394327</v>
      </c>
      <c r="BH30" s="59">
        <f t="shared" si="8"/>
        <v>496.02564569727656</v>
      </c>
      <c r="BI30" s="59">
        <f ca="1">AVERAGE(OFFSET($BH$3,0,0,'Données projet'!$E$11+1,1))-AVERAGE(OFFSET($H$3,0,0,'Données projet'!$E$11+1,1))</f>
        <v>245.5026179711341</v>
      </c>
      <c r="BJ30" s="59">
        <f t="shared" si="38"/>
        <v>204.32077840562567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6.1112250000000072</v>
      </c>
      <c r="BY30" s="12">
        <f>IF('Données projet'!$A$114&gt;35,BY29+BX30-CG29,IF(A30&lt;'Données projet'!$A$114,$BV$205^A30,IF(A30='Données projet'!$A$114,'Données projet'!$B$114,BY29+BX30-CG29)))</f>
        <v>83.755574999999993</v>
      </c>
      <c r="BZ30" s="13">
        <f>BY30*VLOOKUP('Données projet'!$B$12,Paramètres!$A$1:$I$89,3,0)*VLOOKUP('Données projet'!$B$12,Paramètres!$A$1:$I$89,5,0)</f>
        <v>83.621566079999994</v>
      </c>
      <c r="CA30" s="13">
        <f t="shared" si="39"/>
        <v>23.020381253816968</v>
      </c>
      <c r="CB30" s="20">
        <f t="shared" si="10"/>
        <v>185.73472493973122</v>
      </c>
      <c r="CC30" s="59">
        <f t="shared" si="11"/>
        <v>479.06805827306454</v>
      </c>
      <c r="CD30" s="59">
        <f ca="1">AVERAGE(OFFSET($CC$3,0,0,'Données projet'!$E$12+1,1))-AVERAGE(OFFSET($H$3,0,0,'Données projet'!$E$12+1,1))</f>
        <v>221.46841827695107</v>
      </c>
      <c r="CE30" s="59">
        <f t="shared" si="40"/>
        <v>183.74298297204564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326.09691594978824</v>
      </c>
      <c r="CZ30" s="59">
        <f t="shared" si="42"/>
        <v>605.43570457920714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142.64768047467956</v>
      </c>
      <c r="DG30" s="21">
        <f>EXP(-LN(2)/25)*DG29+(1-EXP(-LN(2)/25))/(LN(2)/25)*Calculateur!DB30*Calculateur!DD30*VLOOKUP('Données projet'!$B$13,Paramètres!$A$1:$I$89,3,0)*0.475*44/12</f>
        <v>37.840676957837999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180.48835743251755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11.4</v>
      </c>
      <c r="DO30" s="12">
        <f>IF('Données projet'!$A$166&gt;35,DO29+DN30-DW29,IF(A30&lt;'Données projet'!$A$166,$DL$205^A30,IF(A30='Données projet'!$A$166,'Données projet'!$B$166,DO29+DN30-DW29)))</f>
        <v>128.79999999999998</v>
      </c>
      <c r="DP30" s="17">
        <f>DO30*VLOOKUP('Données projet'!$B$14,Paramètres!$A$1:$I$89,3,0)*VLOOKUP('Données projet'!$B$14,Paramètres!$A$1:$I$89,5,0)</f>
        <v>112.51968000000001</v>
      </c>
      <c r="DQ30" s="13">
        <f t="shared" si="43"/>
        <v>29.923856072189899</v>
      </c>
      <c r="DR30" s="20">
        <f t="shared" si="16"/>
        <v>248.08915865906408</v>
      </c>
      <c r="DS30" s="59">
        <f t="shared" si="17"/>
        <v>541.42249199239745</v>
      </c>
      <c r="DT30" s="59">
        <f ca="1">AVERAGE(OFFSET($DS$3,0,0,'Données projet'!$E$14+1,1))-AVERAGE(OFFSET($H$3,0,0,'Données projet'!$E$14+1,1))</f>
        <v>235.92135862353973</v>
      </c>
      <c r="DU30" s="59">
        <f t="shared" si="44"/>
        <v>270.64539221029258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122.39999999999996</v>
      </c>
      <c r="AJ31" s="13">
        <f>AI31*VLOOKUP('Données projet'!$B$10,Paramètres!$A$1:$I$89,3,0)*VLOOKUP('Données projet'!$B$10,Paramètres!$A$1:$I$89,5,0)</f>
        <v>99.290879999999973</v>
      </c>
      <c r="AK31" s="13">
        <f t="shared" si="35"/>
        <v>26.792989580133234</v>
      </c>
      <c r="AL31" s="20">
        <f t="shared" si="4"/>
        <v>219.5960728520653</v>
      </c>
      <c r="AM31" s="59">
        <f t="shared" si="5"/>
        <v>512.92940618539865</v>
      </c>
      <c r="AN31" s="59">
        <f ca="1">AVERAGE(OFFSET($AM$3,0,0,'Données projet'!$E$10+1,1))-AVERAGE(OFFSET($H$3,0,0,'Données projet'!$E$10+1,1))</f>
        <v>219.96569743439244</v>
      </c>
      <c r="AO31" s="59">
        <f t="shared" si="36"/>
        <v>219.27079214454579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6.1112250000000072</v>
      </c>
      <c r="BD31" s="12">
        <f>IF('Données projet'!$A$88&gt;35,BD30+BC31-BL30,IF(A31&lt;'Données projet'!$A$88,$BA$205^A31,IF(A31='Données projet'!$A$88,'Données projet'!$B$88,BD30+BC31-BL30)))</f>
        <v>89.866799999999998</v>
      </c>
      <c r="BE31" s="13">
        <f>BD31*VLOOKUP('Données projet'!$B$11,Paramètres!$A$1:$I$89,3,0)*VLOOKUP('Données projet'!$B$11,Paramètres!$A$1:$I$89,5,0)</f>
        <v>98.134545599999996</v>
      </c>
      <c r="BF31" s="13">
        <f t="shared" si="37"/>
        <v>26.517092875548233</v>
      </c>
      <c r="BG31" s="20">
        <f t="shared" si="7"/>
        <v>217.10160367824651</v>
      </c>
      <c r="BH31" s="59">
        <f t="shared" si="8"/>
        <v>510.43493701157979</v>
      </c>
      <c r="BI31" s="59">
        <f ca="1">AVERAGE(OFFSET($BH$3,0,0,'Données projet'!$E$11+1,1))-AVERAGE(OFFSET($H$3,0,0,'Données projet'!$E$11+1,1))</f>
        <v>245.5026179711341</v>
      </c>
      <c r="BJ31" s="59">
        <f t="shared" si="38"/>
        <v>204.32077840562567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6.1112250000000072</v>
      </c>
      <c r="BY31" s="12">
        <f>IF('Données projet'!$A$114&gt;35,BY30+BX31-CG30,IF(A31&lt;'Données projet'!$A$114,$BV$205^A31,IF(A31='Données projet'!$A$114,'Données projet'!$B$114,BY30+BX31-CG30)))</f>
        <v>89.866799999999998</v>
      </c>
      <c r="BZ31" s="13">
        <f>BY31*VLOOKUP('Données projet'!$B$12,Paramètres!$A$1:$I$89,3,0)*VLOOKUP('Données projet'!$B$12,Paramètres!$A$1:$I$89,5,0)</f>
        <v>89.723013120000005</v>
      </c>
      <c r="CA31" s="13">
        <f t="shared" si="39"/>
        <v>24.498410449002787</v>
      </c>
      <c r="CB31" s="20">
        <f t="shared" si="10"/>
        <v>198.93564604934656</v>
      </c>
      <c r="CC31" s="59">
        <f t="shared" si="11"/>
        <v>492.26897938267985</v>
      </c>
      <c r="CD31" s="59">
        <f ca="1">AVERAGE(OFFSET($CC$3,0,0,'Données projet'!$E$12+1,1))-AVERAGE(OFFSET($H$3,0,0,'Données projet'!$E$12+1,1))</f>
        <v>221.46841827695107</v>
      </c>
      <c r="CE31" s="59">
        <f t="shared" si="40"/>
        <v>183.74298297204564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326.09691594978824</v>
      </c>
      <c r="CZ31" s="59">
        <f t="shared" si="42"/>
        <v>605.43570457920714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139.85044646706501</v>
      </c>
      <c r="DG31" s="21">
        <f>EXP(-LN(2)/25)*DG30+(1-EXP(-LN(2)/25))/(LN(2)/25)*Calculateur!DB31*Calculateur!DD31*VLOOKUP('Données projet'!$B$13,Paramètres!$A$1:$I$89,3,0)*0.475*44/12</f>
        <v>36.805921656471206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176.65636812353623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11.4</v>
      </c>
      <c r="DO31" s="12">
        <f>IF('Données projet'!$A$166&gt;35,DO30+DN31-DW30,IF(A31&lt;'Données projet'!$A$166,$DL$205^A31,IF(A31='Données projet'!$A$166,'Données projet'!$B$166,DO30+DN31-DW30)))</f>
        <v>140.19999999999999</v>
      </c>
      <c r="DP31" s="17">
        <f>DO31*VLOOKUP('Données projet'!$B$14,Paramètres!$A$1:$I$89,3,0)*VLOOKUP('Données projet'!$B$14,Paramètres!$A$1:$I$89,5,0)</f>
        <v>122.47872000000001</v>
      </c>
      <c r="DQ31" s="13">
        <f t="shared" si="43"/>
        <v>32.252430308904003</v>
      </c>
      <c r="DR31" s="20">
        <f t="shared" si="16"/>
        <v>269.49008678800777</v>
      </c>
      <c r="DS31" s="59">
        <f t="shared" si="17"/>
        <v>562.82342012134109</v>
      </c>
      <c r="DT31" s="59">
        <f ca="1">AVERAGE(OFFSET($DS$3,0,0,'Données projet'!$E$14+1,1))-AVERAGE(OFFSET($H$3,0,0,'Données projet'!$E$14+1,1))</f>
        <v>235.92135862353973</v>
      </c>
      <c r="DU31" s="59">
        <f t="shared" si="44"/>
        <v>270.64539221029258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134.19999999999996</v>
      </c>
      <c r="AJ32" s="13">
        <f>AI32*VLOOKUP('Données projet'!$B$10,Paramètres!$A$1:$I$89,3,0)*VLOOKUP('Données projet'!$B$10,Paramètres!$A$1:$I$89,5,0)</f>
        <v>108.86303999999997</v>
      </c>
      <c r="AK32" s="13">
        <f t="shared" si="35"/>
        <v>29.062946162784755</v>
      </c>
      <c r="AL32" s="20">
        <f t="shared" si="4"/>
        <v>240.22109256685007</v>
      </c>
      <c r="AM32" s="59">
        <f t="shared" si="5"/>
        <v>533.55442590018333</v>
      </c>
      <c r="AN32" s="59">
        <f ca="1">AVERAGE(OFFSET($AM$3,0,0,'Données projet'!$E$10+1,1))-AVERAGE(OFFSET($H$3,0,0,'Données projet'!$E$10+1,1))</f>
        <v>219.96569743439244</v>
      </c>
      <c r="AO32" s="59">
        <f t="shared" si="36"/>
        <v>219.27079214454579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6.1112250000000072</v>
      </c>
      <c r="BD32" s="12">
        <f>IF('Données projet'!$A$88&gt;35,BD31+BC32-BL31,IF(A32&lt;'Données projet'!$A$88,$BA$205^A32,IF(A32='Données projet'!$A$88,'Données projet'!$B$88,BD31+BC32-BL31)))</f>
        <v>95.978025000000002</v>
      </c>
      <c r="BE32" s="13">
        <f>BD32*VLOOKUP('Données projet'!$B$11,Paramètres!$A$1:$I$89,3,0)*VLOOKUP('Données projet'!$B$11,Paramètres!$A$1:$I$89,5,0)</f>
        <v>104.80800330000001</v>
      </c>
      <c r="BF32" s="13">
        <f t="shared" si="37"/>
        <v>28.104288728048029</v>
      </c>
      <c r="BG32" s="20">
        <f t="shared" si="7"/>
        <v>231.48890861551695</v>
      </c>
      <c r="BH32" s="59">
        <f t="shared" si="8"/>
        <v>524.82224194885021</v>
      </c>
      <c r="BI32" s="59">
        <f ca="1">AVERAGE(OFFSET($BH$3,0,0,'Données projet'!$E$11+1,1))-AVERAGE(OFFSET($H$3,0,0,'Données projet'!$E$11+1,1))</f>
        <v>245.5026179711341</v>
      </c>
      <c r="BJ32" s="59">
        <f t="shared" si="38"/>
        <v>204.32077840562567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6.1112250000000072</v>
      </c>
      <c r="BY32" s="12">
        <f>IF('Données projet'!$A$114&gt;35,BY31+BX32-CG31,IF(A32&lt;'Données projet'!$A$114,$BV$205^A32,IF(A32='Données projet'!$A$114,'Données projet'!$B$114,BY31+BX32-CG31)))</f>
        <v>95.978025000000002</v>
      </c>
      <c r="BZ32" s="13">
        <f>BY32*VLOOKUP('Données projet'!$B$12,Paramètres!$A$1:$I$89,3,0)*VLOOKUP('Données projet'!$B$12,Paramètres!$A$1:$I$89,5,0)</f>
        <v>95.824460160000001</v>
      </c>
      <c r="CA32" s="13">
        <f t="shared" si="39"/>
        <v>25.96477690327389</v>
      </c>
      <c r="CB32" s="20">
        <f t="shared" si="10"/>
        <v>212.11625455186868</v>
      </c>
      <c r="CC32" s="59">
        <f t="shared" si="11"/>
        <v>505.44958788520199</v>
      </c>
      <c r="CD32" s="59">
        <f ca="1">AVERAGE(OFFSET($CC$3,0,0,'Données projet'!$E$12+1,1))-AVERAGE(OFFSET($H$3,0,0,'Données projet'!$E$12+1,1))</f>
        <v>221.46841827695107</v>
      </c>
      <c r="CE32" s="59">
        <f t="shared" si="40"/>
        <v>183.74298297204564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326.09691594978824</v>
      </c>
      <c r="CZ32" s="59">
        <f t="shared" si="42"/>
        <v>605.43570457920714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137.10806451219551</v>
      </c>
      <c r="DG32" s="21">
        <f>EXP(-LN(2)/25)*DG31+(1-EXP(-LN(2)/25))/(LN(2)/25)*Calculateur!DB32*Calculateur!DD32*VLOOKUP('Données projet'!$B$13,Paramètres!$A$1:$I$89,3,0)*0.475*44/12</f>
        <v>35.7994617932357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172.90752630543122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11.4</v>
      </c>
      <c r="DO32" s="12">
        <f>IF('Données projet'!$A$166&gt;35,DO31+DN32-DW31,IF(A32&lt;'Données projet'!$A$166,$DL$205^A32,IF(A32='Données projet'!$A$166,'Données projet'!$B$166,DO31+DN32-DW31)))</f>
        <v>151.6</v>
      </c>
      <c r="DP32" s="17">
        <f>DO32*VLOOKUP('Données projet'!$B$14,Paramètres!$A$1:$I$89,3,0)*VLOOKUP('Données projet'!$B$14,Paramètres!$A$1:$I$89,5,0)</f>
        <v>132.43776</v>
      </c>
      <c r="DQ32" s="13">
        <f t="shared" si="43"/>
        <v>34.559043580858436</v>
      </c>
      <c r="DR32" s="20">
        <f t="shared" si="16"/>
        <v>290.85276623666175</v>
      </c>
      <c r="DS32" s="59">
        <f t="shared" si="17"/>
        <v>584.18609956999512</v>
      </c>
      <c r="DT32" s="59">
        <f ca="1">AVERAGE(OFFSET($DS$3,0,0,'Données projet'!$E$14+1,1))-AVERAGE(OFFSET($H$3,0,0,'Données projet'!$E$14+1,1))</f>
        <v>235.92135862353973</v>
      </c>
      <c r="DU32" s="59">
        <f t="shared" si="44"/>
        <v>270.64539221029258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118.43519999999998</v>
      </c>
      <c r="AK33" s="13">
        <f t="shared" si="35"/>
        <v>31.309757056296963</v>
      </c>
      <c r="AL33" s="20">
        <f t="shared" si="4"/>
        <v>260.80580020638388</v>
      </c>
      <c r="AM33" s="59">
        <f t="shared" si="5"/>
        <v>554.13913353971725</v>
      </c>
      <c r="AN33" s="59">
        <f ca="1">AVERAGE(OFFSET($AM$3,0,0,'Données projet'!$E$10+1,1))-AVERAGE(OFFSET($H$3,0,0,'Données projet'!$E$10+1,1))</f>
        <v>219.96569743439244</v>
      </c>
      <c r="AO33" s="59">
        <f t="shared" si="36"/>
        <v>219.27079214454579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102.08925000000002</v>
      </c>
      <c r="BB33" s="12">
        <f>VLOOKUP(A33,'Données projet'!$A$87:$I$107,9,0)</f>
        <v>6.1112250000000072</v>
      </c>
      <c r="BC33" s="12">
        <f t="array" ref="BC33">INDEX(BB:BB,MIN(IF(ISNUMBER(BB33:BB229),ROW(BB33:BB229),"")))</f>
        <v>6.1112250000000072</v>
      </c>
      <c r="BD33" s="12">
        <f>IF('Données projet'!$A$88&gt;35,BD32+BC33-BL32,IF(A33&lt;'Données projet'!$A$88,$BA$205^A33,IF(A33='Données projet'!$A$88,'Données projet'!$B$88,BD32+BC33-BL32)))</f>
        <v>102.08925000000001</v>
      </c>
      <c r="BE33" s="13">
        <f>BD33*VLOOKUP('Données projet'!$B$11,Paramètres!$A$1:$I$89,3,0)*VLOOKUP('Données projet'!$B$11,Paramètres!$A$1:$I$89,5,0)</f>
        <v>111.481461</v>
      </c>
      <c r="BF33" s="13">
        <f t="shared" si="37"/>
        <v>29.679756110505551</v>
      </c>
      <c r="BG33" s="20">
        <f t="shared" si="7"/>
        <v>245.85578646746384</v>
      </c>
      <c r="BH33" s="59">
        <f t="shared" si="8"/>
        <v>539.18911980079713</v>
      </c>
      <c r="BI33" s="59">
        <f ca="1">AVERAGE(OFFSET($BH$3,0,0,'Données projet'!$E$11+1,1))-AVERAGE(OFFSET($H$3,0,0,'Données projet'!$E$11+1,1))</f>
        <v>245.5026179711341</v>
      </c>
      <c r="BJ33" s="59">
        <f t="shared" si="38"/>
        <v>204.32077840562567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102.08925000000002</v>
      </c>
      <c r="BW33" s="12">
        <f>VLOOKUP(A33,'Données projet'!$A$113:$I$133,9,0)</f>
        <v>6.1112250000000072</v>
      </c>
      <c r="BX33" s="12">
        <f t="array" ref="BX33">INDEX(BW:BW,MIN(IF(ISNUMBER(BW33:BW229),ROW(BW33:BW229),"")))</f>
        <v>6.1112250000000072</v>
      </c>
      <c r="BY33" s="12">
        <f>IF('Données projet'!$A$114&gt;35,BY32+BX33-CG32,IF(A33&lt;'Données projet'!$A$114,$BV$205^A33,IF(A33='Données projet'!$A$114,'Données projet'!$B$114,BY32+BX33-CG32)))</f>
        <v>102.08925000000001</v>
      </c>
      <c r="BZ33" s="13">
        <f>BY33*VLOOKUP('Données projet'!$B$12,Paramètres!$A$1:$I$89,3,0)*VLOOKUP('Données projet'!$B$12,Paramètres!$A$1:$I$89,5,0)</f>
        <v>101.9259072</v>
      </c>
      <c r="CA33" s="13">
        <f t="shared" si="39"/>
        <v>27.420307747684468</v>
      </c>
      <c r="CB33" s="20">
        <f t="shared" si="10"/>
        <v>225.27799103388375</v>
      </c>
      <c r="CC33" s="59">
        <f t="shared" si="11"/>
        <v>518.61132436721709</v>
      </c>
      <c r="CD33" s="59">
        <f ca="1">AVERAGE(OFFSET($CC$3,0,0,'Données projet'!$E$12+1,1))-AVERAGE(OFFSET($H$3,0,0,'Données projet'!$E$12+1,1))</f>
        <v>221.46841827695107</v>
      </c>
      <c r="CE33" s="59">
        <f t="shared" si="40"/>
        <v>183.74298297204564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326.09691594978824</v>
      </c>
      <c r="CZ33" s="59">
        <f t="shared" si="42"/>
        <v>605.43570457920714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134.41945899477315</v>
      </c>
      <c r="DG33" s="21">
        <f>EXP(-LN(2)/25)*DG32+(1-EXP(-LN(2)/25))/(LN(2)/25)*Calculateur!DB33*Calculateur!DD33*VLOOKUP('Données projet'!$B$13,Paramètres!$A$1:$I$89,3,0)*0.475*44/12</f>
        <v>34.820523627887795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169.23998262266093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163</v>
      </c>
      <c r="DM33" s="12">
        <f>VLOOKUP(A33,'Données projet'!$A$165:$I$185,9,0)</f>
        <v>11.4</v>
      </c>
      <c r="DN33" s="12">
        <f t="array" ref="DN33">INDEX(DM:DM,MIN(IF(ISNUMBER(DM33:DM229),ROW(DM33:DM229),"")))</f>
        <v>11.4</v>
      </c>
      <c r="DO33" s="12">
        <f>IF('Données projet'!$A$166&gt;35,DO32+DN33-DW32,IF(A33&lt;'Données projet'!$A$166,$DL$205^A33,IF(A33='Données projet'!$A$166,'Données projet'!$B$166,DO32+DN33-DW32)))</f>
        <v>163</v>
      </c>
      <c r="DP33" s="17">
        <f>DO33*VLOOKUP('Données projet'!$B$14,Paramètres!$A$1:$I$89,3,0)*VLOOKUP('Données projet'!$B$14,Paramètres!$A$1:$I$89,5,0)</f>
        <v>142.39680000000004</v>
      </c>
      <c r="DQ33" s="13">
        <f t="shared" si="43"/>
        <v>36.845535084476985</v>
      </c>
      <c r="DR33" s="20">
        <f t="shared" si="16"/>
        <v>312.18040027213078</v>
      </c>
      <c r="DS33" s="59">
        <f t="shared" si="17"/>
        <v>605.51373360546404</v>
      </c>
      <c r="DT33" s="59">
        <f ca="1">AVERAGE(OFFSET($DS$3,0,0,'Données projet'!$E$14+1,1))-AVERAGE(OFFSET($H$3,0,0,'Données projet'!$E$14+1,1))</f>
        <v>235.92135862353973</v>
      </c>
      <c r="DU33" s="59">
        <f t="shared" si="44"/>
        <v>270.64539221029258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37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128.79999999999998</v>
      </c>
      <c r="AJ34" s="13">
        <f>AI34*VLOOKUP('Données projet'!$B$10,Paramètres!$A$1:$I$89,3,0)*VLOOKUP('Données projet'!$B$10,Paramètres!$A$1:$I$89,5,0)</f>
        <v>104.48256000000001</v>
      </c>
      <c r="AK34" s="13">
        <f t="shared" si="35"/>
        <v>28.02716504477474</v>
      </c>
      <c r="AL34" s="20">
        <f t="shared" si="4"/>
        <v>230.78777111964931</v>
      </c>
      <c r="AM34" s="59">
        <f t="shared" si="5"/>
        <v>524.12110445298265</v>
      </c>
      <c r="AN34" s="59">
        <f ca="1">AVERAGE(OFFSET($AM$3,0,0,'Données projet'!$E$10+1,1))-AVERAGE(OFFSET($H$3,0,0,'Données projet'!$E$10+1,1))</f>
        <v>219.96569743439244</v>
      </c>
      <c r="AO34" s="59">
        <f t="shared" si="36"/>
        <v>219.27079214454579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4.761809999999997</v>
      </c>
      <c r="BD34" s="12">
        <f>IF('Données projet'!$A$88&gt;35,BD33+BC34-BL33,IF(A34&lt;'Données projet'!$A$88,$BA$205^A34,IF(A34='Données projet'!$A$88,'Données projet'!$B$88,BD33+BC34-BL33)))</f>
        <v>106.85106</v>
      </c>
      <c r="BE34" s="13">
        <f>BD34*VLOOKUP('Données projet'!$B$11,Paramètres!$A$1:$I$89,3,0)*VLOOKUP('Données projet'!$B$11,Paramètres!$A$1:$I$89,5,0)</f>
        <v>116.68135752000001</v>
      </c>
      <c r="BF34" s="13">
        <f t="shared" si="37"/>
        <v>30.89972160621473</v>
      </c>
      <c r="BG34" s="20">
        <f t="shared" si="7"/>
        <v>257.03704614482399</v>
      </c>
      <c r="BH34" s="59">
        <f t="shared" si="8"/>
        <v>550.37037947815725</v>
      </c>
      <c r="BI34" s="59">
        <f ca="1">AVERAGE(OFFSET($BH$3,0,0,'Données projet'!$E$11+1,1))-AVERAGE(OFFSET($H$3,0,0,'Données projet'!$E$11+1,1))</f>
        <v>245.5026179711341</v>
      </c>
      <c r="BJ34" s="59">
        <f t="shared" si="38"/>
        <v>204.32077840562567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4.761809999999997</v>
      </c>
      <c r="BY34" s="12">
        <f>IF('Données projet'!$A$114&gt;35,BY33+BX34-CG33,IF(A34&lt;'Données projet'!$A$114,$BV$205^A34,IF(A34='Données projet'!$A$114,'Données projet'!$B$114,BY33+BX34-CG33)))</f>
        <v>106.85106</v>
      </c>
      <c r="BZ34" s="13">
        <f>BY34*VLOOKUP('Données projet'!$B$12,Paramètres!$A$1:$I$89,3,0)*VLOOKUP('Données projet'!$B$12,Paramètres!$A$1:$I$89,5,0)</f>
        <v>106.680098304</v>
      </c>
      <c r="CA34" s="13">
        <f t="shared" si="39"/>
        <v>28.547400207924106</v>
      </c>
      <c r="CB34" s="20">
        <f t="shared" si="10"/>
        <v>235.52122657493445</v>
      </c>
      <c r="CC34" s="59">
        <f t="shared" si="11"/>
        <v>528.85455990826779</v>
      </c>
      <c r="CD34" s="59">
        <f ca="1">AVERAGE(OFFSET($CC$3,0,0,'Données projet'!$E$12+1,1))-AVERAGE(OFFSET($H$3,0,0,'Données projet'!$E$12+1,1))</f>
        <v>221.46841827695107</v>
      </c>
      <c r="CE34" s="59">
        <f t="shared" si="40"/>
        <v>183.74298297204564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326.09691594978824</v>
      </c>
      <c r="CZ34" s="59">
        <f t="shared" si="42"/>
        <v>605.43570457920714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131.78357539166001</v>
      </c>
      <c r="DG34" s="21">
        <f>EXP(-LN(2)/25)*DG33+(1-EXP(-LN(2)/25))/(LN(2)/25)*Calculateur!DB34*Calculateur!DD34*VLOOKUP('Données projet'!$B$13,Paramètres!$A$1:$I$89,3,0)*0.475*44/12</f>
        <v>33.868354578151447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165.65192996981145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10.6</v>
      </c>
      <c r="DO34" s="12">
        <f>IF('Données projet'!$A$166&gt;35,DO33+DN34-DW33,IF(A34&lt;'Données projet'!$A$166,$DL$205^A34,IF(A34='Données projet'!$A$166,'Données projet'!$B$166,DO33+DN34-DW33)))</f>
        <v>136.6</v>
      </c>
      <c r="DP34" s="17">
        <f>DO34*VLOOKUP('Données projet'!$B$14,Paramètres!$A$1:$I$89,3,0)*VLOOKUP('Données projet'!$B$14,Paramètres!$A$1:$I$89,5,0)</f>
        <v>119.33376000000001</v>
      </c>
      <c r="DQ34" s="13">
        <f t="shared" si="43"/>
        <v>31.519559440518702</v>
      </c>
      <c r="DR34" s="20">
        <f t="shared" si="16"/>
        <v>262.7361980255701</v>
      </c>
      <c r="DS34" s="59">
        <f t="shared" si="17"/>
        <v>556.06953135890342</v>
      </c>
      <c r="DT34" s="59">
        <f ca="1">AVERAGE(OFFSET($DS$3,0,0,'Données projet'!$E$14+1,1))-AVERAGE(OFFSET($H$3,0,0,'Données projet'!$E$14+1,1))</f>
        <v>235.92135862353973</v>
      </c>
      <c r="DU34" s="59">
        <f t="shared" si="44"/>
        <v>270.64539221029258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139.6</v>
      </c>
      <c r="AJ35" s="13">
        <f>AI35*VLOOKUP('Données projet'!$B$10,Paramètres!$A$1:$I$89,3,0)*VLOOKUP('Données projet'!$B$10,Paramètres!$A$1:$I$89,5,0)</f>
        <v>113.24352</v>
      </c>
      <c r="AK35" s="13">
        <f t="shared" si="35"/>
        <v>30.093885898919435</v>
      </c>
      <c r="AL35" s="20">
        <f t="shared" si="4"/>
        <v>249.64598194061804</v>
      </c>
      <c r="AM35" s="59">
        <f t="shared" si="5"/>
        <v>542.97931527395133</v>
      </c>
      <c r="AN35" s="59">
        <f ca="1">AVERAGE(OFFSET($AM$3,0,0,'Données projet'!$E$10+1,1))-AVERAGE(OFFSET($H$3,0,0,'Données projet'!$E$10+1,1))</f>
        <v>219.96569743439244</v>
      </c>
      <c r="AO35" s="59">
        <f t="shared" si="36"/>
        <v>219.27079214454579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4.761809999999997</v>
      </c>
      <c r="BD35" s="12">
        <f>IF('Données projet'!$A$88&gt;35,BD34+BC35-BL34,IF(A35&lt;'Données projet'!$A$88,$BA$205^A35,IF(A35='Données projet'!$A$88,'Données projet'!$B$88,BD34+BC35-BL34)))</f>
        <v>111.61287</v>
      </c>
      <c r="BE35" s="13">
        <f>BD35*VLOOKUP('Données projet'!$B$11,Paramètres!$A$1:$I$89,3,0)*VLOOKUP('Données projet'!$B$11,Paramètres!$A$1:$I$89,5,0)</f>
        <v>121.88125404</v>
      </c>
      <c r="BF35" s="13">
        <f t="shared" si="37"/>
        <v>32.113372882816599</v>
      </c>
      <c r="BG35" s="20">
        <f t="shared" si="7"/>
        <v>268.20730855723895</v>
      </c>
      <c r="BH35" s="59">
        <f t="shared" si="8"/>
        <v>561.54064189057226</v>
      </c>
      <c r="BI35" s="59">
        <f ca="1">AVERAGE(OFFSET($BH$3,0,0,'Données projet'!$E$11+1,1))-AVERAGE(OFFSET($H$3,0,0,'Données projet'!$E$11+1,1))</f>
        <v>245.5026179711341</v>
      </c>
      <c r="BJ35" s="59">
        <f t="shared" si="38"/>
        <v>204.32077840562567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4.761809999999997</v>
      </c>
      <c r="BY35" s="12">
        <f>IF('Données projet'!$A$114&gt;35,BY34+BX35-CG34,IF(A35&lt;'Données projet'!$A$114,$BV$205^A35,IF(A35='Données projet'!$A$114,'Données projet'!$B$114,BY34+BX35-CG34)))</f>
        <v>111.61287</v>
      </c>
      <c r="BZ35" s="13">
        <f>BY35*VLOOKUP('Données projet'!$B$12,Paramètres!$A$1:$I$89,3,0)*VLOOKUP('Données projet'!$B$12,Paramètres!$A$1:$I$89,5,0)</f>
        <v>111.434289408</v>
      </c>
      <c r="CA35" s="13">
        <f t="shared" si="39"/>
        <v>29.66865913535219</v>
      </c>
      <c r="CB35" s="20">
        <f t="shared" si="10"/>
        <v>245.75430204633844</v>
      </c>
      <c r="CC35" s="59">
        <f t="shared" si="11"/>
        <v>539.08763537967172</v>
      </c>
      <c r="CD35" s="59">
        <f ca="1">AVERAGE(OFFSET($CC$3,0,0,'Données projet'!$E$12+1,1))-AVERAGE(OFFSET($H$3,0,0,'Données projet'!$E$12+1,1))</f>
        <v>221.46841827695107</v>
      </c>
      <c r="CE35" s="59">
        <f t="shared" si="40"/>
        <v>183.74298297204564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326.09691594978824</v>
      </c>
      <c r="CZ35" s="59">
        <f t="shared" si="42"/>
        <v>605.43570457920714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129.19937985827369</v>
      </c>
      <c r="DG35" s="21">
        <f>EXP(-LN(2)/25)*DG34+(1-EXP(-LN(2)/25))/(LN(2)/25)*Calculateur!DB35*Calculateur!DD35*VLOOKUP('Données projet'!$B$13,Paramètres!$A$1:$I$89,3,0)*0.475*44/12</f>
        <v>32.942222641152533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162.14160249942623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10.6</v>
      </c>
      <c r="DO35" s="12">
        <f>IF('Données projet'!$A$166&gt;35,DO34+DN35-DW34,IF(A35&lt;'Données projet'!$A$166,$DL$205^A35,IF(A35='Données projet'!$A$166,'Données projet'!$B$166,DO34+DN35-DW34)))</f>
        <v>147.19999999999999</v>
      </c>
      <c r="DP35" s="17">
        <f>DO35*VLOOKUP('Données projet'!$B$14,Paramètres!$A$1:$I$89,3,0)*VLOOKUP('Données projet'!$B$14,Paramètres!$A$1:$I$89,5,0)</f>
        <v>128.59392</v>
      </c>
      <c r="DQ35" s="13">
        <f t="shared" si="43"/>
        <v>33.671250175837564</v>
      </c>
      <c r="DR35" s="20">
        <f t="shared" si="16"/>
        <v>282.61183805625041</v>
      </c>
      <c r="DS35" s="59">
        <f t="shared" si="17"/>
        <v>575.94517138958372</v>
      </c>
      <c r="DT35" s="59">
        <f ca="1">AVERAGE(OFFSET($DS$3,0,0,'Données projet'!$E$14+1,1))-AVERAGE(OFFSET($H$3,0,0,'Données projet'!$E$14+1,1))</f>
        <v>235.92135862353973</v>
      </c>
      <c r="DU35" s="59">
        <f t="shared" si="44"/>
        <v>270.64539221029258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150.4</v>
      </c>
      <c r="AJ36" s="13">
        <f>AI36*VLOOKUP('Données projet'!$B$10,Paramètres!$A$1:$I$89,3,0)*VLOOKUP('Données projet'!$B$10,Paramètres!$A$1:$I$89,5,0)</f>
        <v>122.00448000000003</v>
      </c>
      <c r="AK36" s="13">
        <f t="shared" si="35"/>
        <v>32.142059634860118</v>
      </c>
      <c r="AL36" s="20">
        <f t="shared" si="4"/>
        <v>268.47188986404808</v>
      </c>
      <c r="AM36" s="59">
        <f t="shared" si="5"/>
        <v>561.80522319738134</v>
      </c>
      <c r="AN36" s="59">
        <f ca="1">AVERAGE(OFFSET($AM$3,0,0,'Données projet'!$E$10+1,1))-AVERAGE(OFFSET($H$3,0,0,'Données projet'!$E$10+1,1))</f>
        <v>219.96569743439244</v>
      </c>
      <c r="AO36" s="59">
        <f t="shared" si="36"/>
        <v>219.27079214454579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4.761809999999997</v>
      </c>
      <c r="BD36" s="12">
        <f>IF('Données projet'!$A$88&gt;35,BD35+BC36-BL35,IF(A36&lt;'Données projet'!$A$88,$BA$205^A36,IF(A36='Données projet'!$A$88,'Données projet'!$B$88,BD35+BC36-BL35)))</f>
        <v>116.37468</v>
      </c>
      <c r="BE36" s="13">
        <f>BD36*VLOOKUP('Données projet'!$B$11,Paramètres!$A$1:$I$89,3,0)*VLOOKUP('Données projet'!$B$11,Paramètres!$A$1:$I$89,5,0)</f>
        <v>127.08115055999998</v>
      </c>
      <c r="BF36" s="13">
        <f t="shared" si="37"/>
        <v>33.321010124817349</v>
      </c>
      <c r="BG36" s="20">
        <f t="shared" si="7"/>
        <v>279.3670965260568</v>
      </c>
      <c r="BH36" s="59">
        <f t="shared" si="8"/>
        <v>572.70042985939017</v>
      </c>
      <c r="BI36" s="59">
        <f ca="1">AVERAGE(OFFSET($BH$3,0,0,'Données projet'!$E$11+1,1))-AVERAGE(OFFSET($H$3,0,0,'Données projet'!$E$11+1,1))</f>
        <v>245.5026179711341</v>
      </c>
      <c r="BJ36" s="59">
        <f t="shared" si="38"/>
        <v>204.32077840562567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4.761809999999997</v>
      </c>
      <c r="BY36" s="12">
        <f>IF('Données projet'!$A$114&gt;35,BY35+BX36-CG35,IF(A36&lt;'Données projet'!$A$114,$BV$205^A36,IF(A36='Données projet'!$A$114,'Données projet'!$B$114,BY35+BX36-CG35)))</f>
        <v>116.37468</v>
      </c>
      <c r="BZ36" s="13">
        <f>BY36*VLOOKUP('Données projet'!$B$12,Paramètres!$A$1:$I$89,3,0)*VLOOKUP('Données projet'!$B$12,Paramètres!$A$1:$I$89,5,0)</f>
        <v>116.188480512</v>
      </c>
      <c r="CA36" s="13">
        <f t="shared" si="39"/>
        <v>30.784361862151385</v>
      </c>
      <c r="CB36" s="20">
        <f t="shared" si="10"/>
        <v>255.97770046831366</v>
      </c>
      <c r="CC36" s="59">
        <f t="shared" si="11"/>
        <v>549.311033801647</v>
      </c>
      <c r="CD36" s="59">
        <f ca="1">AVERAGE(OFFSET($CC$3,0,0,'Données projet'!$E$12+1,1))-AVERAGE(OFFSET($H$3,0,0,'Données projet'!$E$12+1,1))</f>
        <v>221.46841827695107</v>
      </c>
      <c r="CE36" s="59">
        <f t="shared" si="40"/>
        <v>183.74298297204564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326.09691594978824</v>
      </c>
      <c r="CZ36" s="59">
        <f t="shared" si="42"/>
        <v>605.43570457920714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126.66585882309342</v>
      </c>
      <c r="DG36" s="21">
        <f>EXP(-LN(2)/25)*DG35+(1-EXP(-LN(2)/25))/(LN(2)/25)*Calculateur!DB36*Calculateur!DD36*VLOOKUP('Données projet'!$B$13,Paramètres!$A$1:$I$89,3,0)*0.475*44/12</f>
        <v>32.041415830674019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158.70727465376743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10.6</v>
      </c>
      <c r="DO36" s="12">
        <f>IF('Données projet'!$A$166&gt;35,DO35+DN36-DW35,IF(A36&lt;'Données projet'!$A$166,$DL$205^A36,IF(A36='Données projet'!$A$166,'Données projet'!$B$166,DO35+DN36-DW35)))</f>
        <v>157.79999999999998</v>
      </c>
      <c r="DP36" s="17">
        <f>DO36*VLOOKUP('Données projet'!$B$14,Paramètres!$A$1:$I$89,3,0)*VLOOKUP('Données projet'!$B$14,Paramètres!$A$1:$I$89,5,0)</f>
        <v>137.85408000000001</v>
      </c>
      <c r="DQ36" s="13">
        <f t="shared" si="43"/>
        <v>35.804964283629964</v>
      </c>
      <c r="DR36" s="20">
        <f t="shared" si="16"/>
        <v>302.45616879398887</v>
      </c>
      <c r="DS36" s="59">
        <f t="shared" si="17"/>
        <v>595.78950212732218</v>
      </c>
      <c r="DT36" s="59">
        <f ca="1">AVERAGE(OFFSET($DS$3,0,0,'Données projet'!$E$14+1,1))-AVERAGE(OFFSET($H$3,0,0,'Données projet'!$E$14+1,1))</f>
        <v>235.92135862353973</v>
      </c>
      <c r="DU36" s="59">
        <f t="shared" si="44"/>
        <v>270.64539221029258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161.20000000000002</v>
      </c>
      <c r="AJ37" s="13">
        <f>AI37*VLOOKUP('Données projet'!$B$10,Paramètres!$A$1:$I$89,3,0)*VLOOKUP('Données projet'!$B$10,Paramètres!$A$1:$I$89,5,0)</f>
        <v>130.76544000000001</v>
      </c>
      <c r="AK37" s="13">
        <f t="shared" si="35"/>
        <v>34.173169564532692</v>
      </c>
      <c r="AL37" s="20">
        <f t="shared" si="4"/>
        <v>287.26807832489447</v>
      </c>
      <c r="AM37" s="59">
        <f t="shared" si="5"/>
        <v>580.60141165822779</v>
      </c>
      <c r="AN37" s="59">
        <f ca="1">AVERAGE(OFFSET($AM$3,0,0,'Données projet'!$E$10+1,1))-AVERAGE(OFFSET($H$3,0,0,'Données projet'!$E$10+1,1))</f>
        <v>219.96569743439244</v>
      </c>
      <c r="AO37" s="59">
        <f t="shared" si="36"/>
        <v>219.27079214454579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4.761809999999997</v>
      </c>
      <c r="BD37" s="12">
        <f>IF('Données projet'!$A$88&gt;35,BD36+BC37-BL36,IF(A37&lt;'Données projet'!$A$88,$BA$205^A37,IF(A37='Données projet'!$A$88,'Données projet'!$B$88,BD36+BC37-BL36)))</f>
        <v>121.13648999999999</v>
      </c>
      <c r="BE37" s="13">
        <f>BD37*VLOOKUP('Données projet'!$B$11,Paramètres!$A$1:$I$89,3,0)*VLOOKUP('Données projet'!$B$11,Paramètres!$A$1:$I$89,5,0)</f>
        <v>132.28104708000001</v>
      </c>
      <c r="BF37" s="13">
        <f t="shared" si="37"/>
        <v>34.5229075607444</v>
      </c>
      <c r="BG37" s="20">
        <f t="shared" si="7"/>
        <v>290.51688766596311</v>
      </c>
      <c r="BH37" s="59">
        <f t="shared" si="8"/>
        <v>583.85022099929643</v>
      </c>
      <c r="BI37" s="59">
        <f ca="1">AVERAGE(OFFSET($BH$3,0,0,'Données projet'!$E$11+1,1))-AVERAGE(OFFSET($H$3,0,0,'Données projet'!$E$11+1,1))</f>
        <v>245.5026179711341</v>
      </c>
      <c r="BJ37" s="59">
        <f t="shared" si="38"/>
        <v>204.32077840562567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4.761809999999997</v>
      </c>
      <c r="BY37" s="12">
        <f>IF('Données projet'!$A$114&gt;35,BY36+BX37-CG36,IF(A37&lt;'Données projet'!$A$114,$BV$205^A37,IF(A37='Données projet'!$A$114,'Données projet'!$B$114,BY36+BX37-CG36)))</f>
        <v>121.13648999999999</v>
      </c>
      <c r="BZ37" s="13">
        <f>BY37*VLOOKUP('Données projet'!$B$12,Paramètres!$A$1:$I$89,3,0)*VLOOKUP('Données projet'!$B$12,Paramètres!$A$1:$I$89,5,0)</f>
        <v>120.942671616</v>
      </c>
      <c r="CA37" s="13">
        <f t="shared" si="39"/>
        <v>31.894761740491603</v>
      </c>
      <c r="CB37" s="20">
        <f t="shared" si="10"/>
        <v>266.19186309588957</v>
      </c>
      <c r="CC37" s="59">
        <f t="shared" si="11"/>
        <v>559.52519642922289</v>
      </c>
      <c r="CD37" s="59">
        <f ca="1">AVERAGE(OFFSET($CC$3,0,0,'Données projet'!$E$12+1,1))-AVERAGE(OFFSET($H$3,0,0,'Données projet'!$E$12+1,1))</f>
        <v>221.46841827695107</v>
      </c>
      <c r="CE37" s="59">
        <f t="shared" si="40"/>
        <v>183.74298297204564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326.09691594978824</v>
      </c>
      <c r="CZ37" s="59">
        <f t="shared" si="42"/>
        <v>605.43570457920714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124.18201859011779</v>
      </c>
      <c r="DG37" s="21">
        <f>EXP(-LN(2)/25)*DG36+(1-EXP(-LN(2)/25))/(LN(2)/25)*Calculateur!DB37*Calculateur!DD37*VLOOKUP('Données projet'!$B$13,Paramètres!$A$1:$I$89,3,0)*0.475*44/12</f>
        <v>31.165241629799411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155.34726021991719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10.6</v>
      </c>
      <c r="DO37" s="12">
        <f>IF('Données projet'!$A$166&gt;35,DO36+DN37-DW36,IF(A37&lt;'Données projet'!$A$166,$DL$205^A37,IF(A37='Données projet'!$A$166,'Données projet'!$B$166,DO36+DN37-DW36)))</f>
        <v>168.39999999999998</v>
      </c>
      <c r="DP37" s="17">
        <f>DO37*VLOOKUP('Données projet'!$B$14,Paramètres!$A$1:$I$89,3,0)*VLOOKUP('Données projet'!$B$14,Paramètres!$A$1:$I$89,5,0)</f>
        <v>147.11424</v>
      </c>
      <c r="DQ37" s="13">
        <f t="shared" si="43"/>
        <v>37.922046712608186</v>
      </c>
      <c r="DR37" s="20">
        <f t="shared" si="16"/>
        <v>322.27153269112591</v>
      </c>
      <c r="DS37" s="59">
        <f t="shared" si="17"/>
        <v>615.60486602445917</v>
      </c>
      <c r="DT37" s="59">
        <f ca="1">AVERAGE(OFFSET($DS$3,0,0,'Données projet'!$E$14+1,1))-AVERAGE(OFFSET($H$3,0,0,'Données projet'!$E$14+1,1))</f>
        <v>235.92135862353973</v>
      </c>
      <c r="DU37" s="59">
        <f t="shared" si="44"/>
        <v>270.64539221029258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172.00000000000003</v>
      </c>
      <c r="AJ38" s="13">
        <f>AI38*VLOOKUP('Données projet'!$B$10,Paramètres!$A$1:$I$89,3,0)*VLOOKUP('Données projet'!$B$10,Paramètres!$A$1:$I$89,5,0)</f>
        <v>139.52640000000002</v>
      </c>
      <c r="AK38" s="13">
        <f t="shared" si="35"/>
        <v>36.188488997813884</v>
      </c>
      <c r="AL38" s="20">
        <f t="shared" si="4"/>
        <v>306.03676500452588</v>
      </c>
      <c r="AM38" s="59">
        <f t="shared" si="5"/>
        <v>599.37009833785919</v>
      </c>
      <c r="AN38" s="59">
        <f ca="1">AVERAGE(OFFSET($AM$3,0,0,'Données projet'!$E$10+1,1))-AVERAGE(OFFSET($H$3,0,0,'Données projet'!$E$10+1,1))</f>
        <v>219.96569743439244</v>
      </c>
      <c r="AO38" s="59">
        <f t="shared" si="36"/>
        <v>219.27079214454579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10.796961165400637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10.796961165400637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125.89830000000001</v>
      </c>
      <c r="BB38" s="12">
        <f>VLOOKUP(A38,'Données projet'!$A$87:$I$107,9,0)</f>
        <v>4.761809999999997</v>
      </c>
      <c r="BC38" s="12">
        <f t="array" ref="BC38">INDEX(BB:BB,MIN(IF(ISNUMBER(BB38:BB234),ROW(BB38:BB234),"")))</f>
        <v>4.761809999999997</v>
      </c>
      <c r="BD38" s="12">
        <f>IF('Données projet'!$A$88&gt;35,BD37+BC38-BL37,IF(A38&lt;'Données projet'!$A$88,$BA$205^A38,IF(A38='Données projet'!$A$88,'Données projet'!$B$88,BD37+BC38-BL37)))</f>
        <v>125.89829999999999</v>
      </c>
      <c r="BE38" s="13">
        <f>BD38*VLOOKUP('Données projet'!$B$11,Paramètres!$A$1:$I$89,3,0)*VLOOKUP('Données projet'!$B$11,Paramètres!$A$1:$I$89,5,0)</f>
        <v>137.48094359999999</v>
      </c>
      <c r="BF38" s="13">
        <f t="shared" si="37"/>
        <v>35.719316638970895</v>
      </c>
      <c r="BG38" s="20">
        <f t="shared" si="7"/>
        <v>301.65711991620759</v>
      </c>
      <c r="BH38" s="59">
        <f t="shared" si="8"/>
        <v>594.99045324954091</v>
      </c>
      <c r="BI38" s="59">
        <f ca="1">AVERAGE(OFFSET($BH$3,0,0,'Données projet'!$E$11+1,1))-AVERAGE(OFFSET($H$3,0,0,'Données projet'!$E$11+1,1))</f>
        <v>245.5026179711341</v>
      </c>
      <c r="BJ38" s="59">
        <f t="shared" si="38"/>
        <v>204.32077840562567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125.89830000000001</v>
      </c>
      <c r="BW38" s="12">
        <f>VLOOKUP(A38,'Données projet'!$A$113:$I$133,9,0)</f>
        <v>4.761809999999997</v>
      </c>
      <c r="BX38" s="12">
        <f t="array" ref="BX38">INDEX(BW:BW,MIN(IF(ISNUMBER(BW38:BW234),ROW(BW38:BW234),"")))</f>
        <v>4.761809999999997</v>
      </c>
      <c r="BY38" s="12">
        <f>IF('Données projet'!$A$114&gt;35,BY37+BX38-CG37,IF(A38&lt;'Données projet'!$A$114,$BV$205^A38,IF(A38='Données projet'!$A$114,'Données projet'!$B$114,BY37+BX38-CG37)))</f>
        <v>125.89829999999999</v>
      </c>
      <c r="BZ38" s="13">
        <f>BY38*VLOOKUP('Données projet'!$B$12,Paramètres!$A$1:$I$89,3,0)*VLOOKUP('Données projet'!$B$12,Paramètres!$A$1:$I$89,5,0)</f>
        <v>125.69686272</v>
      </c>
      <c r="CA38" s="13">
        <f t="shared" si="39"/>
        <v>33.00009107658682</v>
      </c>
      <c r="CB38" s="20">
        <f t="shared" si="10"/>
        <v>276.39719452905535</v>
      </c>
      <c r="CC38" s="59">
        <f t="shared" si="11"/>
        <v>569.73052786238873</v>
      </c>
      <c r="CD38" s="59">
        <f ca="1">AVERAGE(OFFSET($CC$3,0,0,'Données projet'!$E$12+1,1))-AVERAGE(OFFSET($H$3,0,0,'Données projet'!$E$12+1,1))</f>
        <v>221.46841827695107</v>
      </c>
      <c r="CE38" s="59">
        <f t="shared" si="40"/>
        <v>183.74298297204564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326.09691594978824</v>
      </c>
      <c r="CZ38" s="59">
        <f t="shared" si="42"/>
        <v>605.43570457920714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121.74688494911787</v>
      </c>
      <c r="DG38" s="21">
        <f>EXP(-LN(2)/25)*DG37+(1-EXP(-LN(2)/25))/(LN(2)/25)*Calculateur!DB38*Calculateur!DD38*VLOOKUP('Données projet'!$B$13,Paramètres!$A$1:$I$89,3,0)*0.475*44/12</f>
        <v>30.313026458523719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152.05991140764158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179</v>
      </c>
      <c r="DM38" s="12">
        <f>VLOOKUP(A38,'Données projet'!$A$165:$I$185,9,0)</f>
        <v>10.6</v>
      </c>
      <c r="DN38" s="12">
        <f t="array" ref="DN38">INDEX(DM:DM,MIN(IF(ISNUMBER(DM38:DM234),ROW(DM38:DM234),"")))</f>
        <v>10.6</v>
      </c>
      <c r="DO38" s="12">
        <f>IF('Données projet'!$A$166&gt;35,DO37+DN38-DW37,IF(A38&lt;'Données projet'!$A$166,$DL$205^A38,IF(A38='Données projet'!$A$166,'Données projet'!$B$166,DO37+DN38-DW37)))</f>
        <v>178.99999999999997</v>
      </c>
      <c r="DP38" s="17">
        <f>DO38*VLOOKUP('Données projet'!$B$14,Paramètres!$A$1:$I$89,3,0)*VLOOKUP('Données projet'!$B$14,Paramètres!$A$1:$I$89,5,0)</f>
        <v>156.37440000000001</v>
      </c>
      <c r="DQ38" s="13">
        <f t="shared" si="43"/>
        <v>40.023663524293205</v>
      </c>
      <c r="DR38" s="20">
        <f t="shared" si="16"/>
        <v>342.05996063814399</v>
      </c>
      <c r="DS38" s="59">
        <f t="shared" si="17"/>
        <v>635.39329397147731</v>
      </c>
      <c r="DT38" s="59">
        <f ca="1">AVERAGE(OFFSET($DS$3,0,0,'Données projet'!$E$14+1,1))-AVERAGE(OFFSET($H$3,0,0,'Données projet'!$E$14+1,1))</f>
        <v>235.92135862353973</v>
      </c>
      <c r="DU38" s="59">
        <f t="shared" si="44"/>
        <v>270.64539221029258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36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14.949638536708571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14.949638536708571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153.60000000000002</v>
      </c>
      <c r="AJ39" s="13">
        <f>AI39*VLOOKUP('Données projet'!$B$10,Paramètres!$A$1:$I$89,3,0)*VLOOKUP('Données projet'!$B$10,Paramètres!$A$1:$I$89,5,0)</f>
        <v>124.60032000000002</v>
      </c>
      <c r="AK39" s="13">
        <f t="shared" si="35"/>
        <v>32.745587947600931</v>
      </c>
      <c r="AL39" s="20">
        <f t="shared" si="4"/>
        <v>274.04412300873832</v>
      </c>
      <c r="AM39" s="59">
        <f t="shared" si="5"/>
        <v>567.37745634207158</v>
      </c>
      <c r="AN39" s="59">
        <f ca="1">AVERAGE(OFFSET($AM$3,0,0,'Données projet'!$E$10+1,1))-AVERAGE(OFFSET($H$3,0,0,'Données projet'!$E$10+1,1))</f>
        <v>219.96569743439244</v>
      </c>
      <c r="AO39" s="59">
        <f t="shared" si="36"/>
        <v>219.27079214454579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10.585239342443177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10.585239342443177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8.7323399999999989</v>
      </c>
      <c r="BD39" s="12">
        <f>IF('Données projet'!$A$88&gt;35,BD38+BC39-BL38,IF(A39&lt;'Données projet'!$A$88,$BA$205^A39,IF(A39='Données projet'!$A$88,'Données projet'!$B$88,BD38+BC39-BL38)))</f>
        <v>134.63064</v>
      </c>
      <c r="BE39" s="13">
        <f>BD39*VLOOKUP('Données projet'!$B$11,Paramètres!$A$1:$I$89,3,0)*VLOOKUP('Données projet'!$B$11,Paramètres!$A$1:$I$89,5,0)</f>
        <v>147.01665887999999</v>
      </c>
      <c r="BF39" s="13">
        <f t="shared" si="37"/>
        <v>37.899819995020621</v>
      </c>
      <c r="BG39" s="20">
        <f t="shared" si="7"/>
        <v>322.06286737399427</v>
      </c>
      <c r="BH39" s="59">
        <f t="shared" si="8"/>
        <v>615.39620070732758</v>
      </c>
      <c r="BI39" s="59">
        <f ca="1">AVERAGE(OFFSET($BH$3,0,0,'Données projet'!$E$11+1,1))-AVERAGE(OFFSET($H$3,0,0,'Données projet'!$E$11+1,1))</f>
        <v>245.5026179711341</v>
      </c>
      <c r="BJ39" s="59">
        <f t="shared" si="38"/>
        <v>204.32077840562567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8.7323399999999989</v>
      </c>
      <c r="BY39" s="12">
        <f>IF('Données projet'!$A$114&gt;35,BY38+BX39-CG38,IF(A39&lt;'Données projet'!$A$114,$BV$205^A39,IF(A39='Données projet'!$A$114,'Données projet'!$B$114,BY38+BX39-CG38)))</f>
        <v>134.63064</v>
      </c>
      <c r="BZ39" s="13">
        <f>BY39*VLOOKUP('Données projet'!$B$12,Paramètres!$A$1:$I$89,3,0)*VLOOKUP('Données projet'!$B$12,Paramètres!$A$1:$I$89,5,0)</f>
        <v>134.415230976</v>
      </c>
      <c r="CA39" s="13">
        <f t="shared" si="39"/>
        <v>35.014597962867427</v>
      </c>
      <c r="CB39" s="20">
        <f t="shared" si="10"/>
        <v>295.09028540186074</v>
      </c>
      <c r="CC39" s="59">
        <f t="shared" si="11"/>
        <v>588.42361873519405</v>
      </c>
      <c r="CD39" s="59">
        <f ca="1">AVERAGE(OFFSET($CC$3,0,0,'Données projet'!$E$12+1,1))-AVERAGE(OFFSET($H$3,0,0,'Données projet'!$E$12+1,1))</f>
        <v>221.46841827695107</v>
      </c>
      <c r="CE39" s="59">
        <f t="shared" si="40"/>
        <v>183.74298297204564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326.09691594978824</v>
      </c>
      <c r="CZ39" s="59">
        <f t="shared" si="42"/>
        <v>605.43570457920714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119.3595027935331</v>
      </c>
      <c r="DG39" s="21">
        <f>EXP(-LN(2)/25)*DG38+(1-EXP(-LN(2)/25))/(LN(2)/25)*Calculateur!DB39*Calculateur!DD39*VLOOKUP('Données projet'!$B$13,Paramètres!$A$1:$I$89,3,0)*0.475*44/12</f>
        <v>29.484115155922609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148.84361794945571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152.59999999999997</v>
      </c>
      <c r="DP39" s="17">
        <f>DO39*VLOOKUP('Données projet'!$B$14,Paramètres!$A$1:$I$89,3,0)*VLOOKUP('Données projet'!$B$14,Paramètres!$A$1:$I$89,5,0)</f>
        <v>133.31135999999998</v>
      </c>
      <c r="DQ39" s="13">
        <f t="shared" si="43"/>
        <v>34.760393689821633</v>
      </c>
      <c r="DR39" s="20">
        <f t="shared" si="16"/>
        <v>292.72497100977256</v>
      </c>
      <c r="DS39" s="59">
        <f t="shared" si="17"/>
        <v>586.05830434310587</v>
      </c>
      <c r="DT39" s="59">
        <f ca="1">AVERAGE(OFFSET($DS$3,0,0,'Données projet'!$E$14+1,1))-AVERAGE(OFFSET($H$3,0,0,'Données projet'!$E$14+1,1))</f>
        <v>235.92135862353973</v>
      </c>
      <c r="DU39" s="59">
        <f t="shared" si="44"/>
        <v>270.64539221029258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14.656485243382859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14.656485243382859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163.20000000000002</v>
      </c>
      <c r="AJ40" s="13">
        <f>AI40*VLOOKUP('Données projet'!$B$10,Paramètres!$A$1:$I$89,3,0)*VLOOKUP('Données projet'!$B$10,Paramètres!$A$1:$I$89,5,0)</f>
        <v>132.38784000000004</v>
      </c>
      <c r="AK40" s="13">
        <f t="shared" si="35"/>
        <v>34.547533199821324</v>
      </c>
      <c r="AL40" s="20">
        <f t="shared" si="4"/>
        <v>290.74577498968887</v>
      </c>
      <c r="AM40" s="59">
        <f t="shared" si="5"/>
        <v>584.07910832302218</v>
      </c>
      <c r="AN40" s="59">
        <f ca="1">AVERAGE(OFFSET($AM$3,0,0,'Données projet'!$E$10+1,1))-AVERAGE(OFFSET($H$3,0,0,'Données projet'!$E$10+1,1))</f>
        <v>219.96569743439244</v>
      </c>
      <c r="AO40" s="59">
        <f t="shared" si="36"/>
        <v>219.27079214454579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10.377669255296354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10.377669255296354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8.7323399999999989</v>
      </c>
      <c r="BD40" s="12">
        <f>IF('Données projet'!$A$88&gt;35,BD39+BC40-BL39,IF(A40&lt;'Données projet'!$A$88,$BA$205^A40,IF(A40='Données projet'!$A$88,'Données projet'!$B$88,BD39+BC40-BL39)))</f>
        <v>143.36297999999999</v>
      </c>
      <c r="BE40" s="13">
        <f>BD40*VLOOKUP('Données projet'!$B$11,Paramètres!$A$1:$I$89,3,0)*VLOOKUP('Données projet'!$B$11,Paramètres!$A$1:$I$89,5,0)</f>
        <v>156.55237416</v>
      </c>
      <c r="BF40" s="13">
        <f t="shared" si="37"/>
        <v>40.063910669950303</v>
      </c>
      <c r="BG40" s="20">
        <f t="shared" si="7"/>
        <v>342.44002941216337</v>
      </c>
      <c r="BH40" s="59">
        <f t="shared" si="8"/>
        <v>635.77336274549668</v>
      </c>
      <c r="BI40" s="59">
        <f ca="1">AVERAGE(OFFSET($BH$3,0,0,'Données projet'!$E$11+1,1))-AVERAGE(OFFSET($H$3,0,0,'Données projet'!$E$11+1,1))</f>
        <v>245.5026179711341</v>
      </c>
      <c r="BJ40" s="59">
        <f t="shared" si="38"/>
        <v>204.32077840562567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8.7323399999999989</v>
      </c>
      <c r="BY40" s="12">
        <f>IF('Données projet'!$A$114&gt;35,BY39+BX40-CG39,IF(A40&lt;'Données projet'!$A$114,$BV$205^A40,IF(A40='Données projet'!$A$114,'Données projet'!$B$114,BY39+BX40-CG39)))</f>
        <v>143.36297999999999</v>
      </c>
      <c r="BZ40" s="13">
        <f>BY40*VLOOKUP('Données projet'!$B$12,Paramètres!$A$1:$I$89,3,0)*VLOOKUP('Données projet'!$B$12,Paramètres!$A$1:$I$89,5,0)</f>
        <v>143.13359923200002</v>
      </c>
      <c r="CA40" s="13">
        <f t="shared" si="39"/>
        <v>37.013941625919351</v>
      </c>
      <c r="CB40" s="20">
        <f t="shared" si="10"/>
        <v>313.75696699420956</v>
      </c>
      <c r="CC40" s="59">
        <f t="shared" si="11"/>
        <v>607.09030032754288</v>
      </c>
      <c r="CD40" s="59">
        <f ca="1">AVERAGE(OFFSET($CC$3,0,0,'Données projet'!$E$12+1,1))-AVERAGE(OFFSET($H$3,0,0,'Données projet'!$E$12+1,1))</f>
        <v>221.46841827695107</v>
      </c>
      <c r="CE40" s="59">
        <f t="shared" si="40"/>
        <v>183.74298297204564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326.09691594978824</v>
      </c>
      <c r="CZ40" s="59">
        <f t="shared" si="42"/>
        <v>605.43570457920714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117.01893574586001</v>
      </c>
      <c r="DG40" s="21">
        <f>EXP(-LN(2)/25)*DG39+(1-EXP(-LN(2)/25))/(LN(2)/25)*Calculateur!DB40*Calculateur!DD40*VLOOKUP('Données projet'!$B$13,Paramètres!$A$1:$I$89,3,0)*0.475*44/12</f>
        <v>28.677870476481676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145.69680622234168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162.19999999999996</v>
      </c>
      <c r="DP40" s="17">
        <f>DO40*VLOOKUP('Données projet'!$B$14,Paramètres!$A$1:$I$89,3,0)*VLOOKUP('Données projet'!$B$14,Paramètres!$A$1:$I$89,5,0)</f>
        <v>141.69791999999998</v>
      </c>
      <c r="DQ40" s="13">
        <f t="shared" si="43"/>
        <v>36.685701801209362</v>
      </c>
      <c r="DR40" s="20">
        <f t="shared" si="16"/>
        <v>310.68480797043964</v>
      </c>
      <c r="DS40" s="59">
        <f t="shared" si="17"/>
        <v>604.01814130377295</v>
      </c>
      <c r="DT40" s="59">
        <f ca="1">AVERAGE(OFFSET($DS$3,0,0,'Données projet'!$E$14+1,1))-AVERAGE(OFFSET($H$3,0,0,'Données projet'!$E$14+1,1))</f>
        <v>235.92135862353973</v>
      </c>
      <c r="DU40" s="59">
        <f t="shared" si="44"/>
        <v>270.64539221029258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14.369080507333409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14.369080507333409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172.8</v>
      </c>
      <c r="AJ41" s="13">
        <f>AI41*VLOOKUP('Données projet'!$B$10,Paramètres!$A$1:$I$89,3,0)*VLOOKUP('Données projet'!$B$10,Paramètres!$A$1:$I$89,5,0)</f>
        <v>140.17536000000001</v>
      </c>
      <c r="AK41" s="13">
        <f t="shared" si="35"/>
        <v>36.337175081323657</v>
      </c>
      <c r="AL41" s="20">
        <f t="shared" si="4"/>
        <v>307.42599859997205</v>
      </c>
      <c r="AM41" s="59">
        <f t="shared" si="5"/>
        <v>600.75933193330536</v>
      </c>
      <c r="AN41" s="59">
        <f ca="1">AVERAGE(OFFSET($AM$3,0,0,'Données projet'!$E$10+1,1))-AVERAGE(OFFSET($H$3,0,0,'Données projet'!$E$10+1,1))</f>
        <v>219.96569743439244</v>
      </c>
      <c r="AO41" s="59">
        <f t="shared" si="36"/>
        <v>219.27079214454579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10.174169490953227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10.174169490953227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8.7323399999999989</v>
      </c>
      <c r="BD41" s="12">
        <f>IF('Données projet'!$A$88&gt;35,BD40+BC41-BL40,IF(A41&lt;'Données projet'!$A$88,$BA$205^A41,IF(A41='Données projet'!$A$88,'Données projet'!$B$88,BD40+BC41-BL40)))</f>
        <v>152.09531999999999</v>
      </c>
      <c r="BE41" s="13">
        <f>BD41*VLOOKUP('Données projet'!$B$11,Paramètres!$A$1:$I$89,3,0)*VLOOKUP('Données projet'!$B$11,Paramètres!$A$1:$I$89,5,0)</f>
        <v>166.08808943999998</v>
      </c>
      <c r="BF41" s="13">
        <f t="shared" si="37"/>
        <v>42.21270220894823</v>
      </c>
      <c r="BG41" s="20">
        <f t="shared" si="7"/>
        <v>362.7905454552515</v>
      </c>
      <c r="BH41" s="59">
        <f t="shared" si="8"/>
        <v>656.12387878858476</v>
      </c>
      <c r="BI41" s="59">
        <f ca="1">AVERAGE(OFFSET($BH$3,0,0,'Données projet'!$E$11+1,1))-AVERAGE(OFFSET($H$3,0,0,'Données projet'!$E$11+1,1))</f>
        <v>245.5026179711341</v>
      </c>
      <c r="BJ41" s="59">
        <f t="shared" si="38"/>
        <v>204.32077840562567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8.7323399999999989</v>
      </c>
      <c r="BY41" s="12">
        <f>IF('Données projet'!$A$114&gt;35,BY40+BX41-CG40,IF(A41&lt;'Données projet'!$A$114,$BV$205^A41,IF(A41='Données projet'!$A$114,'Données projet'!$B$114,BY40+BX41-CG40)))</f>
        <v>152.09531999999999</v>
      </c>
      <c r="BZ41" s="13">
        <f>BY41*VLOOKUP('Données projet'!$B$12,Paramètres!$A$1:$I$89,3,0)*VLOOKUP('Données projet'!$B$12,Paramètres!$A$1:$I$89,5,0)</f>
        <v>151.85196748799999</v>
      </c>
      <c r="CA41" s="13">
        <f t="shared" si="39"/>
        <v>38.999150839417162</v>
      </c>
      <c r="CB41" s="20">
        <f t="shared" si="10"/>
        <v>332.39903108691817</v>
      </c>
      <c r="CC41" s="59">
        <f t="shared" si="11"/>
        <v>625.73236442025154</v>
      </c>
      <c r="CD41" s="59">
        <f ca="1">AVERAGE(OFFSET($CC$3,0,0,'Données projet'!$E$12+1,1))-AVERAGE(OFFSET($H$3,0,0,'Données projet'!$E$12+1,1))</f>
        <v>221.46841827695107</v>
      </c>
      <c r="CE41" s="59">
        <f t="shared" si="40"/>
        <v>183.74298297204564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326.09691594978824</v>
      </c>
      <c r="CZ41" s="59">
        <f t="shared" si="42"/>
        <v>605.43570457920714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114.72426579038685</v>
      </c>
      <c r="DG41" s="21">
        <f>EXP(-LN(2)/25)*DG40+(1-EXP(-LN(2)/25))/(LN(2)/25)*Calculateur!DB41*Calculateur!DD41*VLOOKUP('Données projet'!$B$13,Paramètres!$A$1:$I$89,3,0)*0.475*44/12</f>
        <v>27.89367260019862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142.61793839058546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171.79999999999995</v>
      </c>
      <c r="DP41" s="17">
        <f>DO41*VLOOKUP('Données projet'!$B$14,Paramètres!$A$1:$I$89,3,0)*VLOOKUP('Données projet'!$B$14,Paramètres!$A$1:$I$89,5,0)</f>
        <v>150.08447999999999</v>
      </c>
      <c r="DQ41" s="13">
        <f t="shared" si="43"/>
        <v>38.597783374841299</v>
      </c>
      <c r="DR41" s="20">
        <f t="shared" si="16"/>
        <v>328.62160871118186</v>
      </c>
      <c r="DS41" s="59">
        <f t="shared" si="17"/>
        <v>621.95494204451518</v>
      </c>
      <c r="DT41" s="59">
        <f ca="1">AVERAGE(OFFSET($DS$3,0,0,'Données projet'!$E$14+1,1))-AVERAGE(OFFSET($H$3,0,0,'Données projet'!$E$14+1,1))</f>
        <v>235.92135862353973</v>
      </c>
      <c r="DU41" s="59">
        <f t="shared" si="44"/>
        <v>270.64539221029258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14.087311602858311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14.087311602858311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182.4</v>
      </c>
      <c r="AJ42" s="13">
        <f>AI42*VLOOKUP('Données projet'!$B$10,Paramètres!$A$1:$I$89,3,0)*VLOOKUP('Données projet'!$B$10,Paramètres!$A$1:$I$89,5,0)</f>
        <v>147.96288000000001</v>
      </c>
      <c r="AK42" s="13">
        <f t="shared" si="35"/>
        <v>38.115275017059226</v>
      </c>
      <c r="AL42" s="20">
        <f t="shared" si="4"/>
        <v>324.0861199880448</v>
      </c>
      <c r="AM42" s="59">
        <f t="shared" si="5"/>
        <v>617.41945332137811</v>
      </c>
      <c r="AN42" s="59">
        <f ca="1">AVERAGE(OFFSET($AM$3,0,0,'Données projet'!$E$10+1,1))-AVERAGE(OFFSET($H$3,0,0,'Données projet'!$E$10+1,1))</f>
        <v>219.96569743439244</v>
      </c>
      <c r="AO42" s="59">
        <f t="shared" si="36"/>
        <v>219.27079214454579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9.9746602328662686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9.9746602328662686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8.7323399999999989</v>
      </c>
      <c r="BD42" s="12">
        <f>IF('Données projet'!$A$88&gt;35,BD41+BC42-BL41,IF(A42&lt;'Données projet'!$A$88,$BA$205^A42,IF(A42='Données projet'!$A$88,'Données projet'!$B$88,BD41+BC42-BL41)))</f>
        <v>160.82765999999998</v>
      </c>
      <c r="BE42" s="13">
        <f>BD42*VLOOKUP('Données projet'!$B$11,Paramètres!$A$1:$I$89,3,0)*VLOOKUP('Données projet'!$B$11,Paramètres!$A$1:$I$89,5,0)</f>
        <v>175.62380471999995</v>
      </c>
      <c r="BF42" s="13">
        <f t="shared" si="37"/>
        <v>44.347173069582873</v>
      </c>
      <c r="BG42" s="20">
        <f t="shared" si="7"/>
        <v>383.11611965019011</v>
      </c>
      <c r="BH42" s="59">
        <f t="shared" si="8"/>
        <v>676.44945298352343</v>
      </c>
      <c r="BI42" s="59">
        <f ca="1">AVERAGE(OFFSET($BH$3,0,0,'Données projet'!$E$11+1,1))-AVERAGE(OFFSET($H$3,0,0,'Données projet'!$E$11+1,1))</f>
        <v>245.5026179711341</v>
      </c>
      <c r="BJ42" s="59">
        <f t="shared" si="38"/>
        <v>204.32077840562567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8.7323399999999989</v>
      </c>
      <c r="BY42" s="12">
        <f>IF('Données projet'!$A$114&gt;35,BY41+BX42-CG41,IF(A42&lt;'Données projet'!$A$114,$BV$205^A42,IF(A42='Données projet'!$A$114,'Données projet'!$B$114,BY41+BX42-CG41)))</f>
        <v>160.82765999999998</v>
      </c>
      <c r="BZ42" s="13">
        <f>BY42*VLOOKUP('Données projet'!$B$12,Paramètres!$A$1:$I$89,3,0)*VLOOKUP('Données projet'!$B$12,Paramètres!$A$1:$I$89,5,0)</f>
        <v>160.570335744</v>
      </c>
      <c r="CA42" s="13">
        <f t="shared" si="39"/>
        <v>40.971129573310847</v>
      </c>
      <c r="CB42" s="20">
        <f t="shared" si="10"/>
        <v>351.01805209431637</v>
      </c>
      <c r="CC42" s="59">
        <f t="shared" si="11"/>
        <v>644.35138542764969</v>
      </c>
      <c r="CD42" s="59">
        <f ca="1">AVERAGE(OFFSET($CC$3,0,0,'Données projet'!$E$12+1,1))-AVERAGE(OFFSET($H$3,0,0,'Données projet'!$E$12+1,1))</f>
        <v>221.46841827695107</v>
      </c>
      <c r="CE42" s="59">
        <f t="shared" si="40"/>
        <v>183.74298297204564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326.09691594978824</v>
      </c>
      <c r="CZ42" s="59">
        <f t="shared" si="42"/>
        <v>605.43570457920714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112.47459291313005</v>
      </c>
      <c r="DG42" s="21">
        <f>EXP(-LN(2)/25)*DG41+(1-EXP(-LN(2)/25))/(LN(2)/25)*Calculateur!DB42*Calculateur!DD42*VLOOKUP('Données projet'!$B$13,Paramètres!$A$1:$I$89,3,0)*0.475*44/12</f>
        <v>27.1309186560817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139.60551156921176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181.39999999999995</v>
      </c>
      <c r="DP42" s="17">
        <f>DO42*VLOOKUP('Données projet'!$B$14,Paramètres!$A$1:$I$89,3,0)*VLOOKUP('Données projet'!$B$14,Paramètres!$A$1:$I$89,5,0)</f>
        <v>158.47103999999996</v>
      </c>
      <c r="DQ42" s="13">
        <f t="shared" si="43"/>
        <v>40.497461727609561</v>
      </c>
      <c r="DR42" s="20">
        <f t="shared" si="16"/>
        <v>346.53680717558655</v>
      </c>
      <c r="DS42" s="59">
        <f t="shared" si="17"/>
        <v>639.8701405089198</v>
      </c>
      <c r="DT42" s="59">
        <f ca="1">AVERAGE(OFFSET($DS$3,0,0,'Données projet'!$E$14+1,1))-AVERAGE(OFFSET($H$3,0,0,'Données projet'!$E$14+1,1))</f>
        <v>235.92135862353973</v>
      </c>
      <c r="DU42" s="59">
        <f t="shared" si="44"/>
        <v>270.64539221029258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13.811068014737907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13.811068014737907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192</v>
      </c>
      <c r="AJ43" s="13">
        <f>AI43*VLOOKUP('Données projet'!$B$10,Paramètres!$A$1:$I$89,3,0)*VLOOKUP('Données projet'!$B$10,Paramètres!$A$1:$I$89,5,0)</f>
        <v>155.75040000000001</v>
      </c>
      <c r="AK43" s="13">
        <f t="shared" si="35"/>
        <v>39.882509755133754</v>
      </c>
      <c r="AL43" s="20">
        <f t="shared" si="4"/>
        <v>340.72731782352463</v>
      </c>
      <c r="AM43" s="59">
        <f t="shared" si="5"/>
        <v>634.06065115685794</v>
      </c>
      <c r="AN43" s="59">
        <f ca="1">AVERAGE(OFFSET($AM$3,0,0,'Données projet'!$E$10+1,1))-AVERAGE(OFFSET($H$3,0,0,'Données projet'!$E$10+1,1))</f>
        <v>219.96569743439244</v>
      </c>
      <c r="AO43" s="59">
        <f t="shared" si="36"/>
        <v>219.27079214454579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20.576024395042403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20.576024395042403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169.56</v>
      </c>
      <c r="BB43" s="12">
        <f>VLOOKUP(A43,'Données projet'!$A$87:$I$107,9,0)</f>
        <v>8.7323399999999989</v>
      </c>
      <c r="BC43" s="12">
        <f t="array" ref="BC43">INDEX(BB:BB,MIN(IF(ISNUMBER(BB43:BB239),ROW(BB43:BB239),"")))</f>
        <v>8.7323399999999989</v>
      </c>
      <c r="BD43" s="12">
        <f>IF('Données projet'!$A$88&gt;35,BD42+BC43-BL42,IF(A43&lt;'Données projet'!$A$88,$BA$205^A43,IF(A43='Données projet'!$A$88,'Données projet'!$B$88,BD42+BC43-BL42)))</f>
        <v>169.55999999999997</v>
      </c>
      <c r="BE43" s="13">
        <f>BD43*VLOOKUP('Données projet'!$B$11,Paramètres!$A$1:$I$89,3,0)*VLOOKUP('Données projet'!$B$11,Paramètres!$A$1:$I$89,5,0)</f>
        <v>185.15951999999999</v>
      </c>
      <c r="BF43" s="13">
        <f t="shared" si="37"/>
        <v>46.468189455290606</v>
      </c>
      <c r="BG43" s="20">
        <f t="shared" si="7"/>
        <v>403.41826063463105</v>
      </c>
      <c r="BH43" s="59">
        <f t="shared" si="8"/>
        <v>696.75159396796437</v>
      </c>
      <c r="BI43" s="59">
        <f ca="1">AVERAGE(OFFSET($BH$3,0,0,'Données projet'!$E$11+1,1))-AVERAGE(OFFSET($H$3,0,0,'Données projet'!$E$11+1,1))</f>
        <v>245.5026179711341</v>
      </c>
      <c r="BJ43" s="59">
        <f t="shared" si="38"/>
        <v>204.32077840562567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169.56</v>
      </c>
      <c r="BW43" s="12">
        <f>VLOOKUP(A43,'Données projet'!$A$113:$I$133,9,0)</f>
        <v>8.7323399999999989</v>
      </c>
      <c r="BX43" s="12">
        <f t="array" ref="BX43">INDEX(BW:BW,MIN(IF(ISNUMBER(BW43:BW239),ROW(BW43:BW239),"")))</f>
        <v>8.7323399999999989</v>
      </c>
      <c r="BY43" s="12">
        <f>IF('Données projet'!$A$114&gt;35,BY42+BX43-CG42,IF(A43&lt;'Données projet'!$A$114,$BV$205^A43,IF(A43='Données projet'!$A$114,'Données projet'!$B$114,BY42+BX43-CG42)))</f>
        <v>169.55999999999997</v>
      </c>
      <c r="BZ43" s="13">
        <f>BY43*VLOOKUP('Données projet'!$B$12,Paramètres!$A$1:$I$89,3,0)*VLOOKUP('Données projet'!$B$12,Paramètres!$A$1:$I$89,5,0)</f>
        <v>169.288704</v>
      </c>
      <c r="CA43" s="13">
        <f t="shared" si="39"/>
        <v>42.930678089054929</v>
      </c>
      <c r="CB43" s="20">
        <f t="shared" si="10"/>
        <v>369.615423805104</v>
      </c>
      <c r="CC43" s="59">
        <f t="shared" si="11"/>
        <v>662.94875713843726</v>
      </c>
      <c r="CD43" s="59">
        <f ca="1">AVERAGE(OFFSET($CC$3,0,0,'Données projet'!$E$12+1,1))-AVERAGE(OFFSET($H$3,0,0,'Données projet'!$E$12+1,1))</f>
        <v>221.46841827695107</v>
      </c>
      <c r="CE43" s="59">
        <f t="shared" si="40"/>
        <v>183.74298297204564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326.09691594978824</v>
      </c>
      <c r="CZ43" s="59">
        <f t="shared" si="42"/>
        <v>605.43570457920714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110.26903474883129</v>
      </c>
      <c r="DG43" s="21">
        <f>EXP(-LN(2)/25)*DG42+(1-EXP(-LN(2)/25))/(LN(2)/25)*Calculateur!DB43*Calculateur!DD43*VLOOKUP('Données projet'!$B$13,Paramètres!$A$1:$I$89,3,0)*0.475*44/12</f>
        <v>26.389022258678143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136.65805700750943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191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190.99999999999994</v>
      </c>
      <c r="DP43" s="17">
        <f>DO43*VLOOKUP('Données projet'!$B$14,Paramètres!$A$1:$I$89,3,0)*VLOOKUP('Données projet'!$B$14,Paramètres!$A$1:$I$89,5,0)</f>
        <v>166.85759999999996</v>
      </c>
      <c r="DQ43" s="13">
        <f t="shared" si="43"/>
        <v>42.385468111966098</v>
      </c>
      <c r="DR43" s="20">
        <f t="shared" si="16"/>
        <v>364.43167696167421</v>
      </c>
      <c r="DS43" s="59">
        <f t="shared" si="17"/>
        <v>657.76501029500753</v>
      </c>
      <c r="DT43" s="59">
        <f ca="1">AVERAGE(OFFSET($DS$3,0,0,'Données projet'!$E$14+1,1))-AVERAGE(OFFSET($H$3,0,0,'Données projet'!$E$14+1,1))</f>
        <v>235.92135862353973</v>
      </c>
      <c r="DU43" s="59">
        <f t="shared" si="44"/>
        <v>270.64539221029258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33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27.244076720204784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27.244076720204784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172.2</v>
      </c>
      <c r="AJ44" s="13">
        <f>AI44*VLOOKUP('Données projet'!$B$10,Paramètres!$A$1:$I$89,3,0)*VLOOKUP('Données projet'!$B$10,Paramètres!$A$1:$I$89,5,0)</f>
        <v>139.68863999999999</v>
      </c>
      <c r="AK44" s="13">
        <f t="shared" si="35"/>
        <v>36.22566805112433</v>
      </c>
      <c r="AL44" s="20">
        <f t="shared" si="4"/>
        <v>306.38408652237484</v>
      </c>
      <c r="AM44" s="59">
        <f t="shared" si="5"/>
        <v>599.71741985570816</v>
      </c>
      <c r="AN44" s="59">
        <f ca="1">AVERAGE(OFFSET($AM$3,0,0,'Données projet'!$E$10+1,1))-AVERAGE(OFFSET($H$3,0,0,'Données projet'!$E$10+1,1))</f>
        <v>219.96569743439244</v>
      </c>
      <c r="AO44" s="59">
        <f t="shared" si="36"/>
        <v>219.27079214454579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20.172541106791279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20.172541106791279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6.5916449999999944</v>
      </c>
      <c r="BD44" s="12">
        <f>IF('Données projet'!$A$88&gt;35,BD43+BC44-BL43,IF(A44&lt;'Données projet'!$A$88,$BA$205^A44,IF(A44='Données projet'!$A$88,'Données projet'!$B$88,BD43+BC44-BL43)))</f>
        <v>176.15164499999997</v>
      </c>
      <c r="BE44" s="13">
        <f>BD44*VLOOKUP('Données projet'!$B$11,Paramètres!$A$1:$I$89,3,0)*VLOOKUP('Données projet'!$B$11,Paramètres!$A$1:$I$89,5,0)</f>
        <v>192.35759633999996</v>
      </c>
      <c r="BF44" s="13">
        <f t="shared" si="37"/>
        <v>48.060809238238619</v>
      </c>
      <c r="BG44" s="20">
        <f t="shared" si="7"/>
        <v>418.72872304876546</v>
      </c>
      <c r="BH44" s="59">
        <f t="shared" si="8"/>
        <v>712.06205638209872</v>
      </c>
      <c r="BI44" s="59">
        <f ca="1">AVERAGE(OFFSET($BH$3,0,0,'Données projet'!$E$11+1,1))-AVERAGE(OFFSET($H$3,0,0,'Données projet'!$E$11+1,1))</f>
        <v>245.5026179711341</v>
      </c>
      <c r="BJ44" s="59">
        <f t="shared" si="38"/>
        <v>204.32077840562567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6.5916449999999944</v>
      </c>
      <c r="BY44" s="12">
        <f>IF('Données projet'!$A$114&gt;35,BY43+BX44-CG43,IF(A44&lt;'Données projet'!$A$114,$BV$205^A44,IF(A44='Données projet'!$A$114,'Données projet'!$B$114,BY43+BX44-CG43)))</f>
        <v>176.15164499999997</v>
      </c>
      <c r="BZ44" s="13">
        <f>BY44*VLOOKUP('Données projet'!$B$12,Paramètres!$A$1:$I$89,3,0)*VLOOKUP('Données projet'!$B$12,Paramètres!$A$1:$I$89,5,0)</f>
        <v>175.86980236799999</v>
      </c>
      <c r="CA44" s="13">
        <f t="shared" si="39"/>
        <v>44.402055563010222</v>
      </c>
      <c r="CB44" s="20">
        <f t="shared" si="10"/>
        <v>383.64015256317612</v>
      </c>
      <c r="CC44" s="59">
        <f t="shared" si="11"/>
        <v>676.97348589650937</v>
      </c>
      <c r="CD44" s="59">
        <f ca="1">AVERAGE(OFFSET($CC$3,0,0,'Données projet'!$E$12+1,1))-AVERAGE(OFFSET($H$3,0,0,'Données projet'!$E$12+1,1))</f>
        <v>221.46841827695107</v>
      </c>
      <c r="CE44" s="59">
        <f t="shared" si="40"/>
        <v>183.74298297204564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326.09691594978824</v>
      </c>
      <c r="CZ44" s="59">
        <f t="shared" si="42"/>
        <v>605.43570457920714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108.10672623487677</v>
      </c>
      <c r="DG44" s="21">
        <f>EXP(-LN(2)/25)*DG43+(1-EXP(-LN(2)/25))/(LN(2)/25)*Calculateur!DB44*Calculateur!DD44*VLOOKUP('Données projet'!$B$13,Paramètres!$A$1:$I$89,3,0)*0.475*44/12</f>
        <v>25.667413057276221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133.774139292153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8.6</v>
      </c>
      <c r="DO44" s="12">
        <f>IF('Données projet'!$A$166&gt;35,DO43+DN44-DW43,IF(A44&lt;'Données projet'!$A$166,$DL$205^A44,IF(A44='Données projet'!$A$166,'Données projet'!$B$166,DO43+DN44-DW43)))</f>
        <v>166.59999999999994</v>
      </c>
      <c r="DP44" s="17">
        <f>DO44*VLOOKUP('Données projet'!$B$14,Paramètres!$A$1:$I$89,3,0)*VLOOKUP('Données projet'!$B$14,Paramètres!$A$1:$I$89,5,0)</f>
        <v>145.54175999999998</v>
      </c>
      <c r="DQ44" s="13">
        <f t="shared" si="43"/>
        <v>37.563662342876064</v>
      </c>
      <c r="DR44" s="20">
        <f t="shared" si="16"/>
        <v>318.90861058050911</v>
      </c>
      <c r="DS44" s="59">
        <f t="shared" si="17"/>
        <v>612.24194391384242</v>
      </c>
      <c r="DT44" s="59">
        <f ca="1">AVERAGE(OFFSET($DS$3,0,0,'Données projet'!$E$14+1,1))-AVERAGE(OFFSET($H$3,0,0,'Données projet'!$E$14+1,1))</f>
        <v>235.92135862353973</v>
      </c>
      <c r="DU44" s="59">
        <f t="shared" si="44"/>
        <v>270.64539221029258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26.709836992967553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26.709836992967553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180.39999999999998</v>
      </c>
      <c r="AJ45" s="13">
        <f>AI45*VLOOKUP('Données projet'!$B$10,Paramètres!$A$1:$I$89,3,0)*VLOOKUP('Données projet'!$B$10,Paramètres!$A$1:$I$89,5,0)</f>
        <v>146.34047999999999</v>
      </c>
      <c r="AK45" s="13">
        <f t="shared" si="35"/>
        <v>37.745754868861937</v>
      </c>
      <c r="AL45" s="20">
        <f t="shared" si="4"/>
        <v>320.6168590632679</v>
      </c>
      <c r="AM45" s="59">
        <f t="shared" si="5"/>
        <v>613.95019239660121</v>
      </c>
      <c r="AN45" s="59">
        <f ca="1">AVERAGE(OFFSET($AM$3,0,0,'Données projet'!$E$10+1,1))-AVERAGE(OFFSET($H$3,0,0,'Données projet'!$E$10+1,1))</f>
        <v>219.96569743439244</v>
      </c>
      <c r="AO45" s="59">
        <f t="shared" si="36"/>
        <v>219.27079214454579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19.776969879722255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19.776969879722255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6.5916449999999944</v>
      </c>
      <c r="BD45" s="12">
        <f>IF('Données projet'!$A$88&gt;35,BD44+BC45-BL44,IF(A45&lt;'Données projet'!$A$88,$BA$205^A45,IF(A45='Données projet'!$A$88,'Données projet'!$B$88,BD44+BC45-BL44)))</f>
        <v>182.74328999999997</v>
      </c>
      <c r="BE45" s="13">
        <f>BD45*VLOOKUP('Données projet'!$B$11,Paramètres!$A$1:$I$89,3,0)*VLOOKUP('Données projet'!$B$11,Paramètres!$A$1:$I$89,5,0)</f>
        <v>199.55567267999996</v>
      </c>
      <c r="BF45" s="13">
        <f t="shared" si="37"/>
        <v>49.646505392414063</v>
      </c>
      <c r="BG45" s="20">
        <f t="shared" si="7"/>
        <v>434.02712680945439</v>
      </c>
      <c r="BH45" s="59">
        <f t="shared" si="8"/>
        <v>727.3604601427877</v>
      </c>
      <c r="BI45" s="59">
        <f ca="1">AVERAGE(OFFSET($BH$3,0,0,'Données projet'!$E$11+1,1))-AVERAGE(OFFSET($H$3,0,0,'Données projet'!$E$11+1,1))</f>
        <v>245.5026179711341</v>
      </c>
      <c r="BJ45" s="59">
        <f t="shared" si="38"/>
        <v>204.32077840562567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6.5916449999999944</v>
      </c>
      <c r="BY45" s="12">
        <f>IF('Données projet'!$A$114&gt;35,BY44+BX45-CG44,IF(A45&lt;'Données projet'!$A$114,$BV$205^A45,IF(A45='Données projet'!$A$114,'Données projet'!$B$114,BY44+BX45-CG44)))</f>
        <v>182.74328999999997</v>
      </c>
      <c r="BZ45" s="13">
        <f>BY45*VLOOKUP('Données projet'!$B$12,Paramètres!$A$1:$I$89,3,0)*VLOOKUP('Données projet'!$B$12,Paramètres!$A$1:$I$89,5,0)</f>
        <v>182.45090073599999</v>
      </c>
      <c r="CA45" s="13">
        <f t="shared" si="39"/>
        <v>45.867036487379067</v>
      </c>
      <c r="CB45" s="20">
        <f t="shared" si="10"/>
        <v>397.65374066405184</v>
      </c>
      <c r="CC45" s="59">
        <f t="shared" si="11"/>
        <v>690.9870739973851</v>
      </c>
      <c r="CD45" s="59">
        <f ca="1">AVERAGE(OFFSET($CC$3,0,0,'Données projet'!$E$12+1,1))-AVERAGE(OFFSET($H$3,0,0,'Données projet'!$E$12+1,1))</f>
        <v>221.46841827695107</v>
      </c>
      <c r="CE45" s="59">
        <f t="shared" si="40"/>
        <v>183.74298297204564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326.09691594978824</v>
      </c>
      <c r="CZ45" s="59">
        <f t="shared" si="42"/>
        <v>605.43570457920714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105.98681927200295</v>
      </c>
      <c r="DG45" s="21">
        <f>EXP(-LN(2)/25)*DG44+(1-EXP(-LN(2)/25))/(LN(2)/25)*Calculateur!DB45*Calculateur!DD45*VLOOKUP('Données projet'!$B$13,Paramètres!$A$1:$I$89,3,0)*0.475*44/12</f>
        <v>24.965536297434415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130.95235556943737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8.6</v>
      </c>
      <c r="DO45" s="12">
        <f>IF('Données projet'!$A$166&gt;35,DO44+DN45-DW44,IF(A45&lt;'Données projet'!$A$166,$DL$205^A45,IF(A45='Données projet'!$A$166,'Données projet'!$B$166,DO44+DN45-DW44)))</f>
        <v>175.19999999999993</v>
      </c>
      <c r="DP45" s="17">
        <f>DO45*VLOOKUP('Données projet'!$B$14,Paramètres!$A$1:$I$89,3,0)*VLOOKUP('Données projet'!$B$14,Paramètres!$A$1:$I$89,5,0)</f>
        <v>153.05471999999995</v>
      </c>
      <c r="DQ45" s="13">
        <f t="shared" si="43"/>
        <v>39.271965088385166</v>
      </c>
      <c r="DR45" s="20">
        <f t="shared" si="16"/>
        <v>334.96897652893739</v>
      </c>
      <c r="DS45" s="59">
        <f t="shared" si="17"/>
        <v>628.3023098622707</v>
      </c>
      <c r="DT45" s="59">
        <f ca="1">AVERAGE(OFFSET($DS$3,0,0,'Données projet'!$E$14+1,1))-AVERAGE(OFFSET($H$3,0,0,'Données projet'!$E$14+1,1))</f>
        <v>235.92135862353973</v>
      </c>
      <c r="DU45" s="59">
        <f t="shared" si="44"/>
        <v>270.64539221029258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26.186073380927382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26.186073380927382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188.59999999999997</v>
      </c>
      <c r="AJ46" s="13">
        <f>AI46*VLOOKUP('Données projet'!$B$10,Paramètres!$A$1:$I$89,3,0)*VLOOKUP('Données projet'!$B$10,Paramètres!$A$1:$I$89,5,0)</f>
        <v>152.99231999999998</v>
      </c>
      <c r="AK46" s="13">
        <f t="shared" si="35"/>
        <v>39.257817366656973</v>
      </c>
      <c r="AL46" s="20">
        <f t="shared" si="4"/>
        <v>334.83565591359422</v>
      </c>
      <c r="AM46" s="59">
        <f t="shared" si="5"/>
        <v>628.16898924692759</v>
      </c>
      <c r="AN46" s="59">
        <f ca="1">AVERAGE(OFFSET($AM$3,0,0,'Données projet'!$E$10+1,1))-AVERAGE(OFFSET($H$3,0,0,'Données projet'!$E$10+1,1))</f>
        <v>219.96569743439244</v>
      </c>
      <c r="AO46" s="59">
        <f t="shared" si="36"/>
        <v>219.27079214454579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19.389155563141429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19.389155563141429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6.5916449999999944</v>
      </c>
      <c r="BD46" s="12">
        <f>IF('Données projet'!$A$88&gt;35,BD45+BC46-BL45,IF(A46&lt;'Données projet'!$A$88,$BA$205^A46,IF(A46='Données projet'!$A$88,'Données projet'!$B$88,BD45+BC46-BL45)))</f>
        <v>189.33493499999997</v>
      </c>
      <c r="BE46" s="13">
        <f>BD46*VLOOKUP('Données projet'!$B$11,Paramètres!$A$1:$I$89,3,0)*VLOOKUP('Données projet'!$B$11,Paramètres!$A$1:$I$89,5,0)</f>
        <v>206.75374901999999</v>
      </c>
      <c r="BF46" s="13">
        <f t="shared" si="37"/>
        <v>51.225556264570088</v>
      </c>
      <c r="BG46" s="20">
        <f t="shared" si="7"/>
        <v>449.31395670395949</v>
      </c>
      <c r="BH46" s="59">
        <f t="shared" si="8"/>
        <v>742.64729003729281</v>
      </c>
      <c r="BI46" s="59">
        <f ca="1">AVERAGE(OFFSET($BH$3,0,0,'Données projet'!$E$11+1,1))-AVERAGE(OFFSET($H$3,0,0,'Données projet'!$E$11+1,1))</f>
        <v>245.5026179711341</v>
      </c>
      <c r="BJ46" s="59">
        <f t="shared" si="38"/>
        <v>204.32077840562567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6.5916449999999944</v>
      </c>
      <c r="BY46" s="12">
        <f>IF('Données projet'!$A$114&gt;35,BY45+BX46-CG45,IF(A46&lt;'Données projet'!$A$114,$BV$205^A46,IF(A46='Données projet'!$A$114,'Données projet'!$B$114,BY45+BX46-CG45)))</f>
        <v>189.33493499999997</v>
      </c>
      <c r="BZ46" s="13">
        <f>BY46*VLOOKUP('Données projet'!$B$12,Paramètres!$A$1:$I$89,3,0)*VLOOKUP('Données projet'!$B$12,Paramètres!$A$1:$I$89,5,0)</f>
        <v>189.03199910399999</v>
      </c>
      <c r="CA46" s="13">
        <f t="shared" si="39"/>
        <v>47.325878019046527</v>
      </c>
      <c r="CB46" s="20">
        <f t="shared" si="10"/>
        <v>411.65663598930604</v>
      </c>
      <c r="CC46" s="59">
        <f t="shared" si="11"/>
        <v>704.98996932263935</v>
      </c>
      <c r="CD46" s="59">
        <f ca="1">AVERAGE(OFFSET($CC$3,0,0,'Données projet'!$E$12+1,1))-AVERAGE(OFFSET($H$3,0,0,'Données projet'!$E$12+1,1))</f>
        <v>221.46841827695107</v>
      </c>
      <c r="CE46" s="59">
        <f t="shared" si="40"/>
        <v>183.74298297204564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326.09691594978824</v>
      </c>
      <c r="CZ46" s="59">
        <f t="shared" si="42"/>
        <v>605.43570457920714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103.90848239165551</v>
      </c>
      <c r="DG46" s="21">
        <f>EXP(-LN(2)/25)*DG45+(1-EXP(-LN(2)/25))/(LN(2)/25)*Calculateur!DB46*Calculateur!DD46*VLOOKUP('Données projet'!$B$13,Paramètres!$A$1:$I$89,3,0)*0.475*44/12</f>
        <v>24.282852394500576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128.19133478615609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8.6</v>
      </c>
      <c r="DO46" s="12">
        <f>IF('Données projet'!$A$166&gt;35,DO45+DN46-DW45,IF(A46&lt;'Données projet'!$A$166,$DL$205^A46,IF(A46='Données projet'!$A$166,'Données projet'!$B$166,DO45+DN46-DW45)))</f>
        <v>183.79999999999993</v>
      </c>
      <c r="DP46" s="17">
        <f>DO46*VLOOKUP('Données projet'!$B$14,Paramètres!$A$1:$I$89,3,0)*VLOOKUP('Données projet'!$B$14,Paramètres!$A$1:$I$89,5,0)</f>
        <v>160.56767999999997</v>
      </c>
      <c r="DQ46" s="13">
        <f t="shared" si="43"/>
        <v>40.970530810309882</v>
      </c>
      <c r="DR46" s="20">
        <f t="shared" si="16"/>
        <v>351.01238382795628</v>
      </c>
      <c r="DS46" s="59">
        <f t="shared" si="17"/>
        <v>644.3457171612896</v>
      </c>
      <c r="DT46" s="59">
        <f ca="1">AVERAGE(OFFSET($DS$3,0,0,'Données projet'!$E$14+1,1))-AVERAGE(OFFSET($H$3,0,0,'Données projet'!$E$14+1,1))</f>
        <v>235.92135862353973</v>
      </c>
      <c r="DU46" s="59">
        <f t="shared" si="44"/>
        <v>270.64539221029258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25.672580453855062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25.672580453855062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196.79999999999995</v>
      </c>
      <c r="AJ47" s="13">
        <f>AI47*VLOOKUP('Données projet'!$B$10,Paramètres!$A$1:$I$89,3,0)*VLOOKUP('Données projet'!$B$10,Paramètres!$A$1:$I$89,5,0)</f>
        <v>159.64415999999997</v>
      </c>
      <c r="AK47" s="13">
        <f t="shared" si="35"/>
        <v>40.762244304130796</v>
      </c>
      <c r="AL47" s="20">
        <f t="shared" si="4"/>
        <v>349.04115416302778</v>
      </c>
      <c r="AM47" s="59">
        <f t="shared" si="5"/>
        <v>642.3744874963611</v>
      </c>
      <c r="AN47" s="59">
        <f ca="1">AVERAGE(OFFSET($AM$3,0,0,'Données projet'!$E$10+1,1))-AVERAGE(OFFSET($H$3,0,0,'Données projet'!$E$10+1,1))</f>
        <v>219.96569743439244</v>
      </c>
      <c r="AO47" s="59">
        <f t="shared" si="36"/>
        <v>219.27079214454579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19.008946048765377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19.008946048765377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6.5916449999999944</v>
      </c>
      <c r="BD47" s="12">
        <f>IF('Données projet'!$A$88&gt;35,BD46+BC47-BL46,IF(A47&lt;'Données projet'!$A$88,$BA$205^A47,IF(A47='Données projet'!$A$88,'Données projet'!$B$88,BD46+BC47-BL46)))</f>
        <v>195.92657999999997</v>
      </c>
      <c r="BE47" s="13">
        <f>BD47*VLOOKUP('Données projet'!$B$11,Paramètres!$A$1:$I$89,3,0)*VLOOKUP('Données projet'!$B$11,Paramètres!$A$1:$I$89,5,0)</f>
        <v>213.95182535999996</v>
      </c>
      <c r="BF47" s="13">
        <f t="shared" si="37"/>
        <v>52.798219721242248</v>
      </c>
      <c r="BG47" s="20">
        <f t="shared" si="7"/>
        <v>464.58966184983018</v>
      </c>
      <c r="BH47" s="59">
        <f t="shared" si="8"/>
        <v>757.92299518316349</v>
      </c>
      <c r="BI47" s="59">
        <f ca="1">AVERAGE(OFFSET($BH$3,0,0,'Données projet'!$E$11+1,1))-AVERAGE(OFFSET($H$3,0,0,'Données projet'!$E$11+1,1))</f>
        <v>245.5026179711341</v>
      </c>
      <c r="BJ47" s="59">
        <f t="shared" si="38"/>
        <v>204.32077840562567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6.5916449999999944</v>
      </c>
      <c r="BY47" s="12">
        <f>IF('Données projet'!$A$114&gt;35,BY46+BX47-CG46,IF(A47&lt;'Données projet'!$A$114,$BV$205^A47,IF(A47='Données projet'!$A$114,'Données projet'!$B$114,BY46+BX47-CG46)))</f>
        <v>195.92657999999997</v>
      </c>
      <c r="BZ47" s="13">
        <f>BY47*VLOOKUP('Données projet'!$B$12,Paramètres!$A$1:$I$89,3,0)*VLOOKUP('Données projet'!$B$12,Paramètres!$A$1:$I$89,5,0)</f>
        <v>195.61309747199999</v>
      </c>
      <c r="CA47" s="13">
        <f t="shared" si="39"/>
        <v>48.778818393789876</v>
      </c>
      <c r="CB47" s="20">
        <f t="shared" si="10"/>
        <v>425.64925346625068</v>
      </c>
      <c r="CC47" s="59">
        <f t="shared" si="11"/>
        <v>718.98258679958394</v>
      </c>
      <c r="CD47" s="59">
        <f ca="1">AVERAGE(OFFSET($CC$3,0,0,'Données projet'!$E$12+1,1))-AVERAGE(OFFSET($H$3,0,0,'Données projet'!$E$12+1,1))</f>
        <v>221.46841827695107</v>
      </c>
      <c r="CE47" s="59">
        <f t="shared" si="40"/>
        <v>183.74298297204564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326.09691594978824</v>
      </c>
      <c r="CZ47" s="59">
        <f t="shared" si="42"/>
        <v>605.43570457920714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101.87090042987136</v>
      </c>
      <c r="DG47" s="21">
        <f>EXP(-LN(2)/25)*DG46+(1-EXP(-LN(2)/25))/(LN(2)/25)*Calculateur!DB47*Calculateur!DD47*VLOOKUP('Données projet'!$B$13,Paramètres!$A$1:$I$89,3,0)*0.475*44/12</f>
        <v>23.618836518793248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125.4897369486646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8.6</v>
      </c>
      <c r="DO47" s="12">
        <f>IF('Données projet'!$A$166&gt;35,DO46+DN47-DW46,IF(A47&lt;'Données projet'!$A$166,$DL$205^A47,IF(A47='Données projet'!$A$166,'Données projet'!$B$166,DO46+DN47-DW46)))</f>
        <v>192.39999999999992</v>
      </c>
      <c r="DP47" s="17">
        <f>DO47*VLOOKUP('Données projet'!$B$14,Paramètres!$A$1:$I$89,3,0)*VLOOKUP('Données projet'!$B$14,Paramètres!$A$1:$I$89,5,0)</f>
        <v>168.08063999999996</v>
      </c>
      <c r="DQ47" s="13">
        <f t="shared" si="43"/>
        <v>42.659867131343425</v>
      </c>
      <c r="DR47" s="20">
        <f t="shared" si="16"/>
        <v>367.03971658708974</v>
      </c>
      <c r="DS47" s="59">
        <f t="shared" si="17"/>
        <v>660.373049920423</v>
      </c>
      <c r="DT47" s="59">
        <f ca="1">AVERAGE(OFFSET($DS$3,0,0,'Données projet'!$E$14+1,1))-AVERAGE(OFFSET($H$3,0,0,'Données projet'!$E$14+1,1))</f>
        <v>235.92135862353973</v>
      </c>
      <c r="DU47" s="59">
        <f t="shared" si="44"/>
        <v>270.64539221029258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25.169156809882871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25.169156809882871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204.99999999999994</v>
      </c>
      <c r="AJ48" s="13">
        <f>AI48*VLOOKUP('Données projet'!$B$10,Paramètres!$A$1:$I$89,3,0)*VLOOKUP('Données projet'!$B$10,Paramètres!$A$1:$I$89,5,0)</f>
        <v>166.29599999999996</v>
      </c>
      <c r="AK48" s="13">
        <f t="shared" si="35"/>
        <v>42.259390211399776</v>
      </c>
      <c r="AL48" s="20">
        <f t="shared" si="4"/>
        <v>363.23397128485459</v>
      </c>
      <c r="AM48" s="59">
        <f t="shared" si="5"/>
        <v>656.5673046181879</v>
      </c>
      <c r="AN48" s="59">
        <f ca="1">AVERAGE(OFFSET($AM$3,0,0,'Données projet'!$E$10+1,1))-AVERAGE(OFFSET($H$3,0,0,'Données projet'!$E$10+1,1))</f>
        <v>219.96569743439244</v>
      </c>
      <c r="AO48" s="59">
        <f t="shared" si="36"/>
        <v>219.27079214454579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27.11951884101898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27.11951884101898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202.51822499999997</v>
      </c>
      <c r="BB48" s="12">
        <f>VLOOKUP(A48,'Données projet'!$A$87:$I$107,9,0)</f>
        <v>6.5916449999999944</v>
      </c>
      <c r="BC48" s="12">
        <f t="array" ref="BC48">INDEX(BB:BB,MIN(IF(ISNUMBER(BB48:BB244),ROW(BB48:BB244),"")))</f>
        <v>6.5916449999999944</v>
      </c>
      <c r="BD48" s="12">
        <f>IF('Données projet'!$A$88&gt;35,BD47+BC48-BL47,IF(A48&lt;'Données projet'!$A$88,$BA$205^A48,IF(A48='Données projet'!$A$88,'Données projet'!$B$88,BD47+BC48-BL47)))</f>
        <v>202.51822499999997</v>
      </c>
      <c r="BE48" s="13">
        <f>BD48*VLOOKUP('Données projet'!$B$11,Paramètres!$A$1:$I$89,3,0)*VLOOKUP('Données projet'!$B$11,Paramètres!$A$1:$I$89,5,0)</f>
        <v>221.14990169999996</v>
      </c>
      <c r="BF48" s="13">
        <f t="shared" si="37"/>
        <v>54.364735293482219</v>
      </c>
      <c r="BG48" s="20">
        <f t="shared" si="7"/>
        <v>479.85465943031477</v>
      </c>
      <c r="BH48" s="59">
        <f t="shared" si="8"/>
        <v>773.18799276364803</v>
      </c>
      <c r="BI48" s="59">
        <f ca="1">AVERAGE(OFFSET($BH$3,0,0,'Données projet'!$E$11+1,1))-AVERAGE(OFFSET($H$3,0,0,'Données projet'!$E$11+1,1))</f>
        <v>245.5026179711341</v>
      </c>
      <c r="BJ48" s="59">
        <f t="shared" si="38"/>
        <v>204.32077840562567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202.51822499999997</v>
      </c>
      <c r="BW48" s="12">
        <f>VLOOKUP(A48,'Données projet'!$A$113:$I$133,9,0)</f>
        <v>6.5916449999999944</v>
      </c>
      <c r="BX48" s="12">
        <f t="array" ref="BX48">INDEX(BW:BW,MIN(IF(ISNUMBER(BW48:BW244),ROW(BW48:BW244),"")))</f>
        <v>6.5916449999999944</v>
      </c>
      <c r="BY48" s="12">
        <f>IF('Données projet'!$A$114&gt;35,BY47+BX48-CG47,IF(A48&lt;'Données projet'!$A$114,$BV$205^A48,IF(A48='Données projet'!$A$114,'Données projet'!$B$114,BY47+BX48-CG47)))</f>
        <v>202.51822499999997</v>
      </c>
      <c r="BZ48" s="13">
        <f>BY48*VLOOKUP('Données projet'!$B$12,Paramètres!$A$1:$I$89,3,0)*VLOOKUP('Données projet'!$B$12,Paramètres!$A$1:$I$89,5,0)</f>
        <v>202.19419583999999</v>
      </c>
      <c r="CA48" s="13">
        <f t="shared" si="39"/>
        <v>50.226078907738454</v>
      </c>
      <c r="CB48" s="20">
        <f t="shared" si="10"/>
        <v>439.6319785189778</v>
      </c>
      <c r="CC48" s="59">
        <f t="shared" si="11"/>
        <v>732.96531185231106</v>
      </c>
      <c r="CD48" s="59">
        <f ca="1">AVERAGE(OFFSET($CC$3,0,0,'Données projet'!$E$12+1,1))-AVERAGE(OFFSET($H$3,0,0,'Données projet'!$E$12+1,1))</f>
        <v>221.46841827695107</v>
      </c>
      <c r="CE48" s="59">
        <f t="shared" si="40"/>
        <v>183.74298297204564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326.09691594978824</v>
      </c>
      <c r="CZ48" s="59">
        <f t="shared" si="42"/>
        <v>605.43570457920714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99.873274207555511</v>
      </c>
      <c r="DG48" s="21">
        <f>EXP(-LN(2)/25)*DG47+(1-EXP(-LN(2)/25))/(LN(2)/25)*Calculateur!DB48*Calculateur!DD48*VLOOKUP('Données projet'!$B$13,Paramètres!$A$1:$I$89,3,0)*0.475*44/12</f>
        <v>22.972978192126217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122.84625239968173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201</v>
      </c>
      <c r="DM48" s="12">
        <f>VLOOKUP(A48,'Données projet'!$A$165:$I$185,9,0)</f>
        <v>8.6</v>
      </c>
      <c r="DN48" s="12">
        <f t="array" ref="DN48">INDEX(DM:DM,MIN(IF(ISNUMBER(DM48:DM244),ROW(DM48:DM244),"")))</f>
        <v>8.6</v>
      </c>
      <c r="DO48" s="12">
        <f>IF('Données projet'!$A$166&gt;35,DO47+DN48-DW47,IF(A48&lt;'Données projet'!$A$166,$DL$205^A48,IF(A48='Données projet'!$A$166,'Données projet'!$B$166,DO47+DN48-DW47)))</f>
        <v>200.99999999999991</v>
      </c>
      <c r="DP48" s="17">
        <f>DO48*VLOOKUP('Données projet'!$B$14,Paramètres!$A$1:$I$89,3,0)*VLOOKUP('Données projet'!$B$14,Paramètres!$A$1:$I$89,5,0)</f>
        <v>175.59359999999995</v>
      </c>
      <c r="DQ48" s="13">
        <f t="shared" si="43"/>
        <v>44.340433728638573</v>
      </c>
      <c r="DR48" s="20">
        <f t="shared" si="16"/>
        <v>383.05177541071203</v>
      </c>
      <c r="DS48" s="59">
        <f t="shared" si="17"/>
        <v>676.38510874404528</v>
      </c>
      <c r="DT48" s="59">
        <f ca="1">AVERAGE(OFFSET($DS$3,0,0,'Données projet'!$E$14+1,1))-AVERAGE(OFFSET($H$3,0,0,'Données projet'!$E$14+1,1))</f>
        <v>235.92135862353973</v>
      </c>
      <c r="DU48" s="59">
        <f t="shared" si="44"/>
        <v>270.64539221029258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31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37.548904847565474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37.548904847565474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190.19999999999993</v>
      </c>
      <c r="AJ49" s="13">
        <f>AI49*VLOOKUP('Données projet'!$B$10,Paramètres!$A$1:$I$89,3,0)*VLOOKUP('Données projet'!$B$10,Paramètres!$A$1:$I$89,5,0)</f>
        <v>154.29023999999995</v>
      </c>
      <c r="AK49" s="13">
        <f t="shared" si="35"/>
        <v>39.551952121114581</v>
      </c>
      <c r="AL49" s="20">
        <f t="shared" si="4"/>
        <v>337.6084846109411</v>
      </c>
      <c r="AM49" s="59">
        <f t="shared" si="5"/>
        <v>630.94181794427436</v>
      </c>
      <c r="AN49" s="59">
        <f ca="1">AVERAGE(OFFSET($AM$3,0,0,'Données projet'!$E$10+1,1))-AVERAGE(OFFSET($H$3,0,0,'Données projet'!$E$10+1,1))</f>
        <v>219.96569743439244</v>
      </c>
      <c r="AO49" s="59">
        <f t="shared" si="36"/>
        <v>219.27079214454579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26.587721617819774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26.587721617819774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7.3687950000000111</v>
      </c>
      <c r="BD49" s="12">
        <f>IF('Données projet'!$A$88&gt;35,BD48+BC49-BL48,IF(A49&lt;'Données projet'!$A$88,$BA$205^A49,IF(A49='Données projet'!$A$88,'Données projet'!$B$88,BD48+BC49-BL48)))</f>
        <v>209.88701999999998</v>
      </c>
      <c r="BE49" s="13">
        <f>BD49*VLOOKUP('Données projet'!$B$11,Paramètres!$A$1:$I$89,3,0)*VLOOKUP('Données projet'!$B$11,Paramètres!$A$1:$I$89,5,0)</f>
        <v>229.19662583999997</v>
      </c>
      <c r="BF49" s="13">
        <f t="shared" si="37"/>
        <v>56.10893789596107</v>
      </c>
      <c r="BG49" s="20">
        <f t="shared" si="7"/>
        <v>496.90719017346538</v>
      </c>
      <c r="BH49" s="59">
        <f t="shared" si="8"/>
        <v>790.2405235067987</v>
      </c>
      <c r="BI49" s="59">
        <f ca="1">AVERAGE(OFFSET($BH$3,0,0,'Données projet'!$E$11+1,1))-AVERAGE(OFFSET($H$3,0,0,'Données projet'!$E$11+1,1))</f>
        <v>245.5026179711341</v>
      </c>
      <c r="BJ49" s="59">
        <f t="shared" si="38"/>
        <v>204.32077840562567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7.3687950000000111</v>
      </c>
      <c r="BY49" s="12">
        <f>IF('Données projet'!$A$114&gt;35,BY48+BX49-CG48,IF(A49&lt;'Données projet'!$A$114,$BV$205^A49,IF(A49='Données projet'!$A$114,'Données projet'!$B$114,BY48+BX49-CG48)))</f>
        <v>209.88701999999998</v>
      </c>
      <c r="BZ49" s="13">
        <f>BY49*VLOOKUP('Données projet'!$B$12,Paramètres!$A$1:$I$89,3,0)*VLOOKUP('Données projet'!$B$12,Paramètres!$A$1:$I$89,5,0)</f>
        <v>209.551200768</v>
      </c>
      <c r="CA49" s="13">
        <f t="shared" si="39"/>
        <v>51.837499566190338</v>
      </c>
      <c r="CB49" s="20">
        <f t="shared" si="10"/>
        <v>455.25198641538145</v>
      </c>
      <c r="CC49" s="59">
        <f t="shared" si="11"/>
        <v>748.58531974871471</v>
      </c>
      <c r="CD49" s="59">
        <f ca="1">AVERAGE(OFFSET($CC$3,0,0,'Données projet'!$E$12+1,1))-AVERAGE(OFFSET($H$3,0,0,'Données projet'!$E$12+1,1))</f>
        <v>221.46841827695107</v>
      </c>
      <c r="CE49" s="59">
        <f t="shared" si="40"/>
        <v>183.74298297204564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326.09691594978824</v>
      </c>
      <c r="CZ49" s="59">
        <f t="shared" si="42"/>
        <v>605.43570457920714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97.914820217027597</v>
      </c>
      <c r="DG49" s="21">
        <f>EXP(-LN(2)/25)*DG48+(1-EXP(-LN(2)/25))/(LN(2)/25)*Calculateur!DB49*Calculateur!DD49*VLOOKUP('Données projet'!$B$13,Paramètres!$A$1:$I$89,3,0)*0.475*44/12</f>
        <v>22.344780895366107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120.25960111239371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7.8</v>
      </c>
      <c r="DO49" s="12">
        <f>IF('Données projet'!$A$166&gt;35,DO48+DN49-DW48,IF(A49&lt;'Données projet'!$A$166,$DL$205^A49,IF(A49='Données projet'!$A$166,'Données projet'!$B$166,DO48+DN49-DW48)))</f>
        <v>177.79999999999993</v>
      </c>
      <c r="DP49" s="17">
        <f>DO49*VLOOKUP('Données projet'!$B$14,Paramètres!$A$1:$I$89,3,0)*VLOOKUP('Données projet'!$B$14,Paramètres!$A$1:$I$89,5,0)</f>
        <v>155.32607999999996</v>
      </c>
      <c r="DQ49" s="13">
        <f t="shared" si="43"/>
        <v>39.786487601092411</v>
      </c>
      <c r="DR49" s="20">
        <f t="shared" si="16"/>
        <v>339.82105523856922</v>
      </c>
      <c r="DS49" s="59">
        <f t="shared" si="17"/>
        <v>633.15438857190247</v>
      </c>
      <c r="DT49" s="59">
        <f ca="1">AVERAGE(OFFSET($DS$3,0,0,'Données projet'!$E$14+1,1))-AVERAGE(OFFSET($H$3,0,0,'Données projet'!$E$14+1,1))</f>
        <v>235.92135862353973</v>
      </c>
      <c r="DU49" s="59">
        <f t="shared" si="44"/>
        <v>270.64539221029258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36.812593726075228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36.812593726075228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197.39999999999992</v>
      </c>
      <c r="AJ50" s="13">
        <f>AI50*VLOOKUP('Données projet'!$B$10,Paramètres!$A$1:$I$89,3,0)*VLOOKUP('Données projet'!$B$10,Paramètres!$A$1:$I$89,5,0)</f>
        <v>160.13087999999996</v>
      </c>
      <c r="AK50" s="13">
        <f t="shared" si="35"/>
        <v>40.872034351060186</v>
      </c>
      <c r="AL50" s="20">
        <f t="shared" si="4"/>
        <v>350.08007582809643</v>
      </c>
      <c r="AM50" s="59">
        <f t="shared" si="5"/>
        <v>643.41340916142974</v>
      </c>
      <c r="AN50" s="59">
        <f ca="1">AVERAGE(OFFSET($AM$3,0,0,'Données projet'!$E$10+1,1))-AVERAGE(OFFSET($H$3,0,0,'Données projet'!$E$10+1,1))</f>
        <v>219.96569743439244</v>
      </c>
      <c r="AO50" s="59">
        <f t="shared" si="36"/>
        <v>219.27079214454579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26.066352613803229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26.066352613803229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7.3687950000000111</v>
      </c>
      <c r="BD50" s="12">
        <f>IF('Données projet'!$A$88&gt;35,BD49+BC50-BL49,IF(A50&lt;'Données projet'!$A$88,$BA$205^A50,IF(A50='Données projet'!$A$88,'Données projet'!$B$88,BD49+BC50-BL49)))</f>
        <v>217.25581499999998</v>
      </c>
      <c r="BE50" s="13">
        <f>BD50*VLOOKUP('Données projet'!$B$11,Paramètres!$A$1:$I$89,3,0)*VLOOKUP('Données projet'!$B$11,Paramètres!$A$1:$I$89,5,0)</f>
        <v>237.24334997999998</v>
      </c>
      <c r="BF50" s="13">
        <f t="shared" si="37"/>
        <v>57.846025612126887</v>
      </c>
      <c r="BG50" s="20">
        <f t="shared" si="7"/>
        <v>513.94732915628754</v>
      </c>
      <c r="BH50" s="59">
        <f t="shared" si="8"/>
        <v>807.28066248962091</v>
      </c>
      <c r="BI50" s="59">
        <f ca="1">AVERAGE(OFFSET($BH$3,0,0,'Données projet'!$E$11+1,1))-AVERAGE(OFFSET($H$3,0,0,'Données projet'!$E$11+1,1))</f>
        <v>245.5026179711341</v>
      </c>
      <c r="BJ50" s="59">
        <f t="shared" si="38"/>
        <v>204.32077840562567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7.3687950000000111</v>
      </c>
      <c r="BY50" s="12">
        <f>IF('Données projet'!$A$114&gt;35,BY49+BX50-CG49,IF(A50&lt;'Données projet'!$A$114,$BV$205^A50,IF(A50='Données projet'!$A$114,'Données projet'!$B$114,BY49+BX50-CG49)))</f>
        <v>217.25581499999998</v>
      </c>
      <c r="BZ50" s="13">
        <f>BY50*VLOOKUP('Données projet'!$B$12,Paramètres!$A$1:$I$89,3,0)*VLOOKUP('Données projet'!$B$12,Paramètres!$A$1:$I$89,5,0)</f>
        <v>216.90820569600001</v>
      </c>
      <c r="CA50" s="13">
        <f t="shared" si="39"/>
        <v>53.442346977491354</v>
      </c>
      <c r="CB50" s="20">
        <f t="shared" si="10"/>
        <v>470.8605459063308</v>
      </c>
      <c r="CC50" s="59">
        <f t="shared" si="11"/>
        <v>764.19387923966406</v>
      </c>
      <c r="CD50" s="59">
        <f ca="1">AVERAGE(OFFSET($CC$3,0,0,'Données projet'!$E$12+1,1))-AVERAGE(OFFSET($H$3,0,0,'Données projet'!$E$12+1,1))</f>
        <v>221.46841827695107</v>
      </c>
      <c r="CE50" s="59">
        <f t="shared" si="40"/>
        <v>183.74298297204564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326.09691594978824</v>
      </c>
      <c r="CZ50" s="59">
        <f t="shared" si="42"/>
        <v>605.43570457920714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95.994770314714941</v>
      </c>
      <c r="DG50" s="21">
        <f>EXP(-LN(2)/25)*DG49+(1-EXP(-LN(2)/25))/(LN(2)/25)*Calculateur!DB50*Calculateur!DD50*VLOOKUP('Données projet'!$B$13,Paramètres!$A$1:$I$89,3,0)*0.475*44/12</f>
        <v>21.733761686721362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117.72853200143631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7.8</v>
      </c>
      <c r="DO50" s="12">
        <f>IF('Données projet'!$A$166&gt;35,DO49+DN50-DW49,IF(A50&lt;'Données projet'!$A$166,$DL$205^A50,IF(A50='Données projet'!$A$166,'Données projet'!$B$166,DO49+DN50-DW49)))</f>
        <v>185.59999999999994</v>
      </c>
      <c r="DP50" s="17">
        <f>DO50*VLOOKUP('Données projet'!$B$14,Paramètres!$A$1:$I$89,3,0)*VLOOKUP('Données projet'!$B$14,Paramètres!$A$1:$I$89,5,0)</f>
        <v>162.14015999999998</v>
      </c>
      <c r="DQ50" s="13">
        <f t="shared" si="43"/>
        <v>41.324860537333677</v>
      </c>
      <c r="DR50" s="20">
        <f t="shared" si="16"/>
        <v>354.36824410252279</v>
      </c>
      <c r="DS50" s="59">
        <f t="shared" si="17"/>
        <v>647.70157743585605</v>
      </c>
      <c r="DT50" s="59">
        <f ca="1">AVERAGE(OFFSET($DS$3,0,0,'Données projet'!$E$14+1,1))-AVERAGE(OFFSET($H$3,0,0,'Données projet'!$E$14+1,1))</f>
        <v>235.92135862353973</v>
      </c>
      <c r="DU50" s="59">
        <f t="shared" si="44"/>
        <v>270.64539221029258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36.090721216571971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36.090721216571971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204.59999999999991</v>
      </c>
      <c r="AJ51" s="13">
        <f>AI51*VLOOKUP('Données projet'!$B$10,Paramètres!$A$1:$I$89,3,0)*VLOOKUP('Données projet'!$B$10,Paramètres!$A$1:$I$89,5,0)</f>
        <v>165.97151999999994</v>
      </c>
      <c r="AK51" s="13">
        <f t="shared" si="35"/>
        <v>42.186522619819392</v>
      </c>
      <c r="AL51" s="20">
        <f t="shared" si="4"/>
        <v>362.54192422951866</v>
      </c>
      <c r="AM51" s="59">
        <f t="shared" si="5"/>
        <v>655.87525756285197</v>
      </c>
      <c r="AN51" s="59">
        <f ca="1">AVERAGE(OFFSET($AM$3,0,0,'Données projet'!$E$10+1,1))-AVERAGE(OFFSET($H$3,0,0,'Données projet'!$E$10+1,1))</f>
        <v>219.96569743439244</v>
      </c>
      <c r="AO51" s="59">
        <f t="shared" si="36"/>
        <v>219.27079214454579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25.555207337951757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25.555207337951757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7.3687950000000111</v>
      </c>
      <c r="BD51" s="12">
        <f>IF('Données projet'!$A$88&gt;35,BD50+BC51-BL50,IF(A51&lt;'Données projet'!$A$88,$BA$205^A51,IF(A51='Données projet'!$A$88,'Données projet'!$B$88,BD50+BC51-BL50)))</f>
        <v>224.62460999999999</v>
      </c>
      <c r="BE51" s="13">
        <f>BD51*VLOOKUP('Données projet'!$B$11,Paramètres!$A$1:$I$89,3,0)*VLOOKUP('Données projet'!$B$11,Paramètres!$A$1:$I$89,5,0)</f>
        <v>245.29007411999999</v>
      </c>
      <c r="BF51" s="13">
        <f t="shared" si="37"/>
        <v>59.576267425117024</v>
      </c>
      <c r="BG51" s="20">
        <f t="shared" si="7"/>
        <v>530.97554485774538</v>
      </c>
      <c r="BH51" s="59">
        <f t="shared" si="8"/>
        <v>824.30887819107875</v>
      </c>
      <c r="BI51" s="59">
        <f ca="1">AVERAGE(OFFSET($BH$3,0,0,'Données projet'!$E$11+1,1))-AVERAGE(OFFSET($H$3,0,0,'Données projet'!$E$11+1,1))</f>
        <v>245.5026179711341</v>
      </c>
      <c r="BJ51" s="59">
        <f t="shared" si="38"/>
        <v>204.32077840562567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7.3687950000000111</v>
      </c>
      <c r="BY51" s="12">
        <f>IF('Données projet'!$A$114&gt;35,BY50+BX51-CG50,IF(A51&lt;'Données projet'!$A$114,$BV$205^A51,IF(A51='Données projet'!$A$114,'Données projet'!$B$114,BY50+BX51-CG50)))</f>
        <v>224.62460999999999</v>
      </c>
      <c r="BZ51" s="13">
        <f>BY51*VLOOKUP('Données projet'!$B$12,Paramètres!$A$1:$I$89,3,0)*VLOOKUP('Données projet'!$B$12,Paramètres!$A$1:$I$89,5,0)</f>
        <v>224.26521062400002</v>
      </c>
      <c r="CA51" s="13">
        <f t="shared" si="39"/>
        <v>55.040869647740202</v>
      </c>
      <c r="CB51" s="20">
        <f t="shared" si="10"/>
        <v>486.45808980661423</v>
      </c>
      <c r="CC51" s="59">
        <f t="shared" si="11"/>
        <v>779.79142313994748</v>
      </c>
      <c r="CD51" s="59">
        <f ca="1">AVERAGE(OFFSET($CC$3,0,0,'Données projet'!$E$12+1,1))-AVERAGE(OFFSET($H$3,0,0,'Données projet'!$E$12+1,1))</f>
        <v>221.46841827695107</v>
      </c>
      <c r="CE51" s="59">
        <f t="shared" si="40"/>
        <v>183.74298297204564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326.09691594978824</v>
      </c>
      <c r="CZ51" s="59">
        <f t="shared" si="42"/>
        <v>605.43570457920714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94.112371419871835</v>
      </c>
      <c r="DG51" s="21">
        <f>EXP(-LN(2)/25)*DG50+(1-EXP(-LN(2)/25))/(LN(2)/25)*Calculateur!DB51*Calculateur!DD51*VLOOKUP('Données projet'!$B$13,Paramètres!$A$1:$I$89,3,0)*0.475*44/12</f>
        <v>21.139450830469112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115.25182225034095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7.8</v>
      </c>
      <c r="DO51" s="12">
        <f>IF('Données projet'!$A$166&gt;35,DO50+DN51-DW50,IF(A51&lt;'Données projet'!$A$166,$DL$205^A51,IF(A51='Données projet'!$A$166,'Données projet'!$B$166,DO50+DN51-DW50)))</f>
        <v>193.39999999999995</v>
      </c>
      <c r="DP51" s="17">
        <f>DO51*VLOOKUP('Données projet'!$B$14,Paramètres!$A$1:$I$89,3,0)*VLOOKUP('Données projet'!$B$14,Paramètres!$A$1:$I$89,5,0)</f>
        <v>168.95424</v>
      </c>
      <c r="DQ51" s="13">
        <f t="shared" si="43"/>
        <v>42.855724087026708</v>
      </c>
      <c r="DR51" s="20">
        <f t="shared" si="16"/>
        <v>368.90235411823818</v>
      </c>
      <c r="DS51" s="59">
        <f t="shared" si="17"/>
        <v>662.23568745157149</v>
      </c>
      <c r="DT51" s="59">
        <f ca="1">AVERAGE(OFFSET($DS$3,0,0,'Données projet'!$E$14+1,1))-AVERAGE(OFFSET($H$3,0,0,'Données projet'!$E$14+1,1))</f>
        <v>235.92135862353973</v>
      </c>
      <c r="DU51" s="59">
        <f t="shared" si="44"/>
        <v>270.64539221029258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35.383004186681319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35.383004186681319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211.7999999999999</v>
      </c>
      <c r="AJ52" s="13">
        <f>AI52*VLOOKUP('Données projet'!$B$10,Paramètres!$A$1:$I$89,3,0)*VLOOKUP('Données projet'!$B$10,Paramètres!$A$1:$I$89,5,0)</f>
        <v>171.81215999999992</v>
      </c>
      <c r="AK52" s="13">
        <f t="shared" si="35"/>
        <v>43.49563633881931</v>
      </c>
      <c r="AL52" s="20">
        <f t="shared" si="4"/>
        <v>374.99441195677679</v>
      </c>
      <c r="AM52" s="59">
        <f t="shared" si="5"/>
        <v>668.3277452901101</v>
      </c>
      <c r="AN52" s="59">
        <f ca="1">AVERAGE(OFFSET($AM$3,0,0,'Données projet'!$E$10+1,1))-AVERAGE(OFFSET($H$3,0,0,'Données projet'!$E$10+1,1))</f>
        <v>219.96569743439244</v>
      </c>
      <c r="AO52" s="59">
        <f t="shared" si="36"/>
        <v>219.27079214454579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25.054085309191898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25.054085309191898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7.3687950000000111</v>
      </c>
      <c r="BD52" s="12">
        <f>IF('Données projet'!$A$88&gt;35,BD51+BC52-BL51,IF(A52&lt;'Données projet'!$A$88,$BA$205^A52,IF(A52='Données projet'!$A$88,'Données projet'!$B$88,BD51+BC52-BL51)))</f>
        <v>231.993405</v>
      </c>
      <c r="BE52" s="13">
        <f>BD52*VLOOKUP('Données projet'!$B$11,Paramètres!$A$1:$I$89,3,0)*VLOOKUP('Données projet'!$B$11,Paramètres!$A$1:$I$89,5,0)</f>
        <v>253.33679825999997</v>
      </c>
      <c r="BF52" s="13">
        <f t="shared" si="37"/>
        <v>61.29991366845536</v>
      </c>
      <c r="BG52" s="20">
        <f t="shared" si="7"/>
        <v>547.9922732753929</v>
      </c>
      <c r="BH52" s="59">
        <f t="shared" si="8"/>
        <v>841.32560660872628</v>
      </c>
      <c r="BI52" s="59">
        <f ca="1">AVERAGE(OFFSET($BH$3,0,0,'Données projet'!$E$11+1,1))-AVERAGE(OFFSET($H$3,0,0,'Données projet'!$E$11+1,1))</f>
        <v>245.5026179711341</v>
      </c>
      <c r="BJ52" s="59">
        <f t="shared" si="38"/>
        <v>204.32077840562567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7.3687950000000111</v>
      </c>
      <c r="BY52" s="12">
        <f>IF('Données projet'!$A$114&gt;35,BY51+BX52-CG51,IF(A52&lt;'Données projet'!$A$114,$BV$205^A52,IF(A52='Données projet'!$A$114,'Données projet'!$B$114,BY51+BX52-CG51)))</f>
        <v>231.993405</v>
      </c>
      <c r="BZ52" s="13">
        <f>BY52*VLOOKUP('Données projet'!$B$12,Paramètres!$A$1:$I$89,3,0)*VLOOKUP('Données projet'!$B$12,Paramètres!$A$1:$I$89,5,0)</f>
        <v>231.62221555200003</v>
      </c>
      <c r="CA52" s="13">
        <f t="shared" si="39"/>
        <v>56.633298853172512</v>
      </c>
      <c r="CB52" s="20">
        <f t="shared" si="10"/>
        <v>502.04502092234219</v>
      </c>
      <c r="CC52" s="59">
        <f t="shared" si="11"/>
        <v>795.3783542556755</v>
      </c>
      <c r="CD52" s="59">
        <f ca="1">AVERAGE(OFFSET($CC$3,0,0,'Données projet'!$E$12+1,1))-AVERAGE(OFFSET($H$3,0,0,'Données projet'!$E$12+1,1))</f>
        <v>221.46841827695107</v>
      </c>
      <c r="CE52" s="59">
        <f t="shared" si="40"/>
        <v>183.74298297204564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326.09691594978824</v>
      </c>
      <c r="CZ52" s="59">
        <f t="shared" si="42"/>
        <v>605.43570457920714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92.266885219206657</v>
      </c>
      <c r="DG52" s="21">
        <f>EXP(-LN(2)/25)*DG51+(1-EXP(-LN(2)/25))/(LN(2)/25)*Calculateur!DB52*Calculateur!DD52*VLOOKUP('Données projet'!$B$13,Paramètres!$A$1:$I$89,3,0)*0.475*44/12</f>
        <v>20.56139143583453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112.82827665504118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7.8</v>
      </c>
      <c r="DO52" s="12">
        <f>IF('Données projet'!$A$166&gt;35,DO51+DN52-DW51,IF(A52&lt;'Données projet'!$A$166,$DL$205^A52,IF(A52='Données projet'!$A$166,'Données projet'!$B$166,DO51+DN52-DW51)))</f>
        <v>201.19999999999996</v>
      </c>
      <c r="DP52" s="17">
        <f>DO52*VLOOKUP('Données projet'!$B$14,Paramètres!$A$1:$I$89,3,0)*VLOOKUP('Données projet'!$B$14,Paramètres!$A$1:$I$89,5,0)</f>
        <v>175.76831999999999</v>
      </c>
      <c r="DQ52" s="13">
        <f t="shared" si="43"/>
        <v>44.379415757690168</v>
      </c>
      <c r="DR52" s="20">
        <f t="shared" si="16"/>
        <v>383.42397311131032</v>
      </c>
      <c r="DS52" s="59">
        <f t="shared" si="17"/>
        <v>676.75730644464363</v>
      </c>
      <c r="DT52" s="59">
        <f ca="1">AVERAGE(OFFSET($DS$3,0,0,'Données projet'!$E$14+1,1))-AVERAGE(OFFSET($H$3,0,0,'Données projet'!$E$14+1,1))</f>
        <v>235.92135862353973</v>
      </c>
      <c r="DU52" s="59">
        <f t="shared" si="44"/>
        <v>270.64539221029258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34.689165056082054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34.689165056082054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218.99999999999989</v>
      </c>
      <c r="AJ53" s="13">
        <f>AI53*VLOOKUP('Données projet'!$B$10,Paramètres!$A$1:$I$89,3,0)*VLOOKUP('Données projet'!$B$10,Paramètres!$A$1:$I$89,5,0)</f>
        <v>177.6527999999999</v>
      </c>
      <c r="AK53" s="13">
        <f t="shared" si="35"/>
        <v>44.799579155749704</v>
      </c>
      <c r="AL53" s="20">
        <f t="shared" si="4"/>
        <v>387.43789369626387</v>
      </c>
      <c r="AM53" s="59">
        <f t="shared" si="5"/>
        <v>680.77122702959718</v>
      </c>
      <c r="AN53" s="59">
        <f ca="1">AVERAGE(OFFSET($AM$3,0,0,'Données projet'!$E$10+1,1))-AVERAGE(OFFSET($H$3,0,0,'Données projet'!$E$10+1,1))</f>
        <v>219.96569743439244</v>
      </c>
      <c r="AO53" s="59">
        <f t="shared" si="36"/>
        <v>219.27079214454579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31.118087828183576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31.118087828183576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239.36220000000003</v>
      </c>
      <c r="BB53" s="12">
        <f>VLOOKUP(A53,'Données projet'!$A$87:$I$107,9,0)</f>
        <v>7.3687950000000111</v>
      </c>
      <c r="BC53" s="12">
        <f t="array" ref="BC53">INDEX(BB:BB,MIN(IF(ISNUMBER(BB53:BB249),ROW(BB53:BB249),"")))</f>
        <v>7.3687950000000111</v>
      </c>
      <c r="BD53" s="12">
        <f>IF('Données projet'!$A$88&gt;35,BD52+BC53-BL52,IF(A53&lt;'Données projet'!$A$88,$BA$205^A53,IF(A53='Données projet'!$A$88,'Données projet'!$B$88,BD52+BC53-BL52)))</f>
        <v>239.3622</v>
      </c>
      <c r="BE53" s="13">
        <f>BD53*VLOOKUP('Données projet'!$B$11,Paramètres!$A$1:$I$89,3,0)*VLOOKUP('Données projet'!$B$11,Paramètres!$A$1:$I$89,5,0)</f>
        <v>261.3835224</v>
      </c>
      <c r="BF53" s="13">
        <f t="shared" si="37"/>
        <v>63.017197869960015</v>
      </c>
      <c r="BG53" s="20">
        <f t="shared" si="7"/>
        <v>564.99792113684691</v>
      </c>
      <c r="BH53" s="59">
        <f t="shared" si="8"/>
        <v>858.33125447018028</v>
      </c>
      <c r="BI53" s="59">
        <f ca="1">AVERAGE(OFFSET($BH$3,0,0,'Données projet'!$E$11+1,1))-AVERAGE(OFFSET($H$3,0,0,'Données projet'!$E$11+1,1))</f>
        <v>245.5026179711341</v>
      </c>
      <c r="BJ53" s="59">
        <f t="shared" si="38"/>
        <v>204.32077840562567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239.36220000000003</v>
      </c>
      <c r="BW53" s="12">
        <f>VLOOKUP(A53,'Données projet'!$A$113:$I$133,9,0)</f>
        <v>7.3687950000000111</v>
      </c>
      <c r="BX53" s="12">
        <f t="array" ref="BX53">INDEX(BW:BW,MIN(IF(ISNUMBER(BW53:BW249),ROW(BW53:BW249),"")))</f>
        <v>7.3687950000000111</v>
      </c>
      <c r="BY53" s="12">
        <f>IF('Données projet'!$A$114&gt;35,BY52+BX53-CG52,IF(A53&lt;'Données projet'!$A$114,$BV$205^A53,IF(A53='Données projet'!$A$114,'Données projet'!$B$114,BY52+BX53-CG52)))</f>
        <v>239.3622</v>
      </c>
      <c r="BZ53" s="13">
        <f>BY53*VLOOKUP('Données projet'!$B$12,Paramètres!$A$1:$I$89,3,0)*VLOOKUP('Données projet'!$B$12,Paramètres!$A$1:$I$89,5,0)</f>
        <v>238.97922048000001</v>
      </c>
      <c r="CA53" s="13">
        <f t="shared" si="39"/>
        <v>58.219850343695988</v>
      </c>
      <c r="CB53" s="20">
        <f t="shared" si="10"/>
        <v>517.62171501793716</v>
      </c>
      <c r="CC53" s="59">
        <f t="shared" si="11"/>
        <v>810.95504835127053</v>
      </c>
      <c r="CD53" s="59">
        <f ca="1">AVERAGE(OFFSET($CC$3,0,0,'Données projet'!$E$12+1,1))-AVERAGE(OFFSET($H$3,0,0,'Données projet'!$E$12+1,1))</f>
        <v>221.46841827695107</v>
      </c>
      <c r="CE53" s="59">
        <f t="shared" si="40"/>
        <v>183.74298297204564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326.09691594978824</v>
      </c>
      <c r="CZ53" s="59">
        <f t="shared" si="42"/>
        <v>605.43570457920714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90.45758787730108</v>
      </c>
      <c r="DG53" s="21">
        <f>EXP(-LN(2)/25)*DG52+(1-EXP(-LN(2)/25))/(LN(2)/25)*Calculateur!DB53*Calculateur!DD53*VLOOKUP('Données projet'!$B$13,Paramètres!$A$1:$I$89,3,0)*0.475*44/12</f>
        <v>19.999139105745051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110.45672698304614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209</v>
      </c>
      <c r="DM53" s="12">
        <f>VLOOKUP(A53,'Données projet'!$A$165:$I$185,9,0)</f>
        <v>7.8</v>
      </c>
      <c r="DN53" s="12">
        <f t="array" ref="DN53">INDEX(DM:DM,MIN(IF(ISNUMBER(DM53:DM249),ROW(DM53:DM249),"")))</f>
        <v>7.8</v>
      </c>
      <c r="DO53" s="12">
        <f>IF('Données projet'!$A$166&gt;35,DO52+DN53-DW52,IF(A53&lt;'Données projet'!$A$166,$DL$205^A53,IF(A53='Données projet'!$A$166,'Données projet'!$B$166,DO52+DN53-DW52)))</f>
        <v>208.99999999999997</v>
      </c>
      <c r="DP53" s="17">
        <f>DO53*VLOOKUP('Données projet'!$B$14,Paramètres!$A$1:$I$89,3,0)*VLOOKUP('Données projet'!$B$14,Paramètres!$A$1:$I$89,5,0)</f>
        <v>182.58240000000001</v>
      </c>
      <c r="DQ53" s="13">
        <f t="shared" si="43"/>
        <v>45.896245406460288</v>
      </c>
      <c r="DR53" s="20">
        <f t="shared" si="16"/>
        <v>397.93364074958498</v>
      </c>
      <c r="DS53" s="59">
        <f t="shared" si="17"/>
        <v>691.2669740829183</v>
      </c>
      <c r="DT53" s="59">
        <f ca="1">AVERAGE(OFFSET($DS$3,0,0,'Données projet'!$E$14+1,1))-AVERAGE(OFFSET($H$3,0,0,'Données projet'!$E$14+1,1))</f>
        <v>235.92135862353973</v>
      </c>
      <c r="DU53" s="59">
        <f t="shared" si="44"/>
        <v>270.64539221029258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45.636428327295988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45.636428327295988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207.99999999999989</v>
      </c>
      <c r="AJ54" s="13">
        <f>AI54*VLOOKUP('Données projet'!$B$10,Paramètres!$A$1:$I$89,3,0)*VLOOKUP('Données projet'!$B$10,Paramètres!$A$1:$I$89,5,0)</f>
        <v>168.72959999999992</v>
      </c>
      <c r="AK54" s="13">
        <f t="shared" si="35"/>
        <v>42.805372152385068</v>
      </c>
      <c r="AL54" s="20">
        <f t="shared" si="4"/>
        <v>368.42340983207049</v>
      </c>
      <c r="AM54" s="59">
        <f t="shared" si="5"/>
        <v>661.7567431654038</v>
      </c>
      <c r="AN54" s="59">
        <f ca="1">AVERAGE(OFFSET($AM$3,0,0,'Données projet'!$E$10+1,1))-AVERAGE(OFFSET($H$3,0,0,'Données projet'!$E$10+1,1))</f>
        <v>219.96569743439244</v>
      </c>
      <c r="AO54" s="59">
        <f t="shared" si="36"/>
        <v>219.27079214454579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30.507881106032336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30.507881106032336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8.1883350000000057</v>
      </c>
      <c r="BD54" s="12">
        <f>IF('Données projet'!$A$88&gt;35,BD53+BC54-BL53,IF(A54&lt;'Données projet'!$A$88,$BA$205^A54,IF(A54='Données projet'!$A$88,'Données projet'!$B$88,BD53+BC54-BL53)))</f>
        <v>247.550535</v>
      </c>
      <c r="BE54" s="13">
        <f>BD54*VLOOKUP('Données projet'!$B$11,Paramètres!$A$1:$I$89,3,0)*VLOOKUP('Données projet'!$B$11,Paramètres!$A$1:$I$89,5,0)</f>
        <v>270.32518421999998</v>
      </c>
      <c r="BF54" s="13">
        <f t="shared" si="37"/>
        <v>64.91827675115303</v>
      </c>
      <c r="BG54" s="20">
        <f t="shared" si="7"/>
        <v>583.88236119142482</v>
      </c>
      <c r="BH54" s="59">
        <f t="shared" si="8"/>
        <v>877.21569452475819</v>
      </c>
      <c r="BI54" s="59">
        <f ca="1">AVERAGE(OFFSET($BH$3,0,0,'Données projet'!$E$11+1,1))-AVERAGE(OFFSET($H$3,0,0,'Données projet'!$E$11+1,1))</f>
        <v>245.5026179711341</v>
      </c>
      <c r="BJ54" s="59">
        <f t="shared" si="38"/>
        <v>204.32077840562567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8.1883350000000057</v>
      </c>
      <c r="BY54" s="12">
        <f>IF('Données projet'!$A$114&gt;35,BY53+BX54-CG53,IF(A54&lt;'Données projet'!$A$114,$BV$205^A54,IF(A54='Données projet'!$A$114,'Données projet'!$B$114,BY53+BX54-CG53)))</f>
        <v>247.550535</v>
      </c>
      <c r="BZ54" s="13">
        <f>BY54*VLOOKUP('Données projet'!$B$12,Paramètres!$A$1:$I$89,3,0)*VLOOKUP('Données projet'!$B$12,Paramètres!$A$1:$I$89,5,0)</f>
        <v>247.15445414400003</v>
      </c>
      <c r="CA54" s="13">
        <f t="shared" si="39"/>
        <v>59.976204667526993</v>
      </c>
      <c r="CB54" s="20">
        <f t="shared" si="10"/>
        <v>534.91923076340959</v>
      </c>
      <c r="CC54" s="59">
        <f t="shared" si="11"/>
        <v>828.25256409674284</v>
      </c>
      <c r="CD54" s="59">
        <f ca="1">AVERAGE(OFFSET($CC$3,0,0,'Données projet'!$E$12+1,1))-AVERAGE(OFFSET($H$3,0,0,'Données projet'!$E$12+1,1))</f>
        <v>221.46841827695107</v>
      </c>
      <c r="CE54" s="59">
        <f t="shared" si="40"/>
        <v>183.74298297204564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326.09691594978824</v>
      </c>
      <c r="CZ54" s="59">
        <f t="shared" si="42"/>
        <v>605.43570457920714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88.68376975270786</v>
      </c>
      <c r="DG54" s="21">
        <f>EXP(-LN(2)/25)*DG53+(1-EXP(-LN(2)/25))/(LN(2)/25)*Calculateur!DB54*Calculateur!DD54*VLOOKUP('Données projet'!$B$13,Paramètres!$A$1:$I$89,3,0)*0.475*44/12</f>
        <v>19.452261595189437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108.1360313478973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187.79999999999998</v>
      </c>
      <c r="DP54" s="17">
        <f>DO54*VLOOKUP('Données projet'!$B$14,Paramètres!$A$1:$I$89,3,0)*VLOOKUP('Données projet'!$B$14,Paramètres!$A$1:$I$89,5,0)</f>
        <v>164.06208000000001</v>
      </c>
      <c r="DQ54" s="13">
        <f t="shared" si="43"/>
        <v>41.75738773013461</v>
      </c>
      <c r="DR54" s="20">
        <f t="shared" si="16"/>
        <v>358.46890629665108</v>
      </c>
      <c r="DS54" s="59">
        <f t="shared" si="17"/>
        <v>651.80223962998434</v>
      </c>
      <c r="DT54" s="59">
        <f ca="1">AVERAGE(OFFSET($DS$3,0,0,'Données projet'!$E$14+1,1))-AVERAGE(OFFSET($H$3,0,0,'Données projet'!$E$14+1,1))</f>
        <v>235.92135862353973</v>
      </c>
      <c r="DU54" s="59">
        <f t="shared" si="44"/>
        <v>270.64539221029258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44.74152580327047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44.74152580327047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213.99999999999989</v>
      </c>
      <c r="AJ55" s="13">
        <f>AI55*VLOOKUP('Données projet'!$B$10,Paramètres!$A$1:$I$89,3,0)*VLOOKUP('Données projet'!$B$10,Paramètres!$A$1:$I$89,5,0)</f>
        <v>173.59679999999992</v>
      </c>
      <c r="AK55" s="13">
        <f t="shared" si="35"/>
        <v>43.894602908365897</v>
      </c>
      <c r="AL55" s="20">
        <f t="shared" si="4"/>
        <v>378.79752673207048</v>
      </c>
      <c r="AM55" s="59">
        <f t="shared" si="5"/>
        <v>672.13086006540379</v>
      </c>
      <c r="AN55" s="59">
        <f ca="1">AVERAGE(OFFSET($AM$3,0,0,'Données projet'!$E$10+1,1))-AVERAGE(OFFSET($H$3,0,0,'Données projet'!$E$10+1,1))</f>
        <v>219.96569743439244</v>
      </c>
      <c r="AO55" s="59">
        <f t="shared" si="36"/>
        <v>219.27079214454579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29.909640165513132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29.909640165513132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8.1883350000000057</v>
      </c>
      <c r="BD55" s="12">
        <f>IF('Données projet'!$A$88&gt;35,BD54+BC55-BL54,IF(A55&lt;'Données projet'!$A$88,$BA$205^A55,IF(A55='Données projet'!$A$88,'Données projet'!$B$88,BD54+BC55-BL54)))</f>
        <v>255.73886999999999</v>
      </c>
      <c r="BE55" s="13">
        <f>BD55*VLOOKUP('Données projet'!$B$11,Paramètres!$A$1:$I$89,3,0)*VLOOKUP('Données projet'!$B$11,Paramètres!$A$1:$I$89,5,0)</f>
        <v>279.26684603999996</v>
      </c>
      <c r="BF55" s="13">
        <f t="shared" si="37"/>
        <v>66.812048739665826</v>
      </c>
      <c r="BG55" s="20">
        <f t="shared" si="7"/>
        <v>602.75407507458453</v>
      </c>
      <c r="BH55" s="59">
        <f t="shared" si="8"/>
        <v>896.08740840791779</v>
      </c>
      <c r="BI55" s="59">
        <f ca="1">AVERAGE(OFFSET($BH$3,0,0,'Données projet'!$E$11+1,1))-AVERAGE(OFFSET($H$3,0,0,'Données projet'!$E$11+1,1))</f>
        <v>245.5026179711341</v>
      </c>
      <c r="BJ55" s="59">
        <f t="shared" si="38"/>
        <v>204.32077840562567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8.1883350000000057</v>
      </c>
      <c r="BY55" s="12">
        <f>IF('Données projet'!$A$114&gt;35,BY54+BX55-CG54,IF(A55&lt;'Données projet'!$A$114,$BV$205^A55,IF(A55='Données projet'!$A$114,'Données projet'!$B$114,BY54+BX55-CG54)))</f>
        <v>255.73886999999999</v>
      </c>
      <c r="BZ55" s="13">
        <f>BY55*VLOOKUP('Données projet'!$B$12,Paramètres!$A$1:$I$89,3,0)*VLOOKUP('Données projet'!$B$12,Paramètres!$A$1:$I$89,5,0)</f>
        <v>255.32968780800002</v>
      </c>
      <c r="CA55" s="13">
        <f t="shared" si="39"/>
        <v>61.725808354822284</v>
      </c>
      <c r="CB55" s="20">
        <f t="shared" si="10"/>
        <v>552.20498915024882</v>
      </c>
      <c r="CC55" s="59">
        <f t="shared" si="11"/>
        <v>845.53832248358208</v>
      </c>
      <c r="CD55" s="59">
        <f ca="1">AVERAGE(OFFSET($CC$3,0,0,'Données projet'!$E$12+1,1))-AVERAGE(OFFSET($H$3,0,0,'Données projet'!$E$12+1,1))</f>
        <v>221.46841827695107</v>
      </c>
      <c r="CE55" s="59">
        <f t="shared" si="40"/>
        <v>183.74298297204564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326.09691594978824</v>
      </c>
      <c r="CZ55" s="59">
        <f t="shared" si="42"/>
        <v>605.43570457920714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86.944735119615686</v>
      </c>
      <c r="DG55" s="21">
        <f>EXP(-LN(2)/25)*DG54+(1-EXP(-LN(2)/25))/(LN(2)/25)*Calculateur!DB55*Calculateur!DD55*VLOOKUP('Données projet'!$B$13,Paramètres!$A$1:$I$89,3,0)*0.475*44/12</f>
        <v>18.920338478919003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105.86507359853469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194.6</v>
      </c>
      <c r="DP55" s="17">
        <f>DO55*VLOOKUP('Données projet'!$B$14,Paramètres!$A$1:$I$89,3,0)*VLOOKUP('Données projet'!$B$14,Paramètres!$A$1:$I$89,5,0)</f>
        <v>170.00256000000002</v>
      </c>
      <c r="DQ55" s="13">
        <f t="shared" si="43"/>
        <v>43.090596939649579</v>
      </c>
      <c r="DR55" s="20">
        <f t="shared" si="16"/>
        <v>371.1372483365563</v>
      </c>
      <c r="DS55" s="59">
        <f t="shared" si="17"/>
        <v>664.47058166988961</v>
      </c>
      <c r="DT55" s="59">
        <f ca="1">AVERAGE(OFFSET($DS$3,0,0,'Données projet'!$E$14+1,1))-AVERAGE(OFFSET($H$3,0,0,'Données projet'!$E$14+1,1))</f>
        <v>235.92135862353973</v>
      </c>
      <c r="DU55" s="59">
        <f t="shared" si="44"/>
        <v>270.64539221029258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43.864171771904445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43.864171771904445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219.99999999999989</v>
      </c>
      <c r="AJ56" s="13">
        <f>AI56*VLOOKUP('Données projet'!$B$10,Paramètres!$A$1:$I$89,3,0)*VLOOKUP('Données projet'!$B$10,Paramètres!$A$1:$I$89,5,0)</f>
        <v>178.46399999999991</v>
      </c>
      <c r="AK56" s="13">
        <f t="shared" si="35"/>
        <v>44.980284206661821</v>
      </c>
      <c r="AL56" s="20">
        <f t="shared" si="4"/>
        <v>389.16546165993583</v>
      </c>
      <c r="AM56" s="59">
        <f t="shared" si="5"/>
        <v>682.49879499326914</v>
      </c>
      <c r="AN56" s="59">
        <f ca="1">AVERAGE(OFFSET($AM$3,0,0,'Données projet'!$E$10+1,1))-AVERAGE(OFFSET($H$3,0,0,'Données projet'!$E$10+1,1))</f>
        <v>219.96569743439244</v>
      </c>
      <c r="AO56" s="59">
        <f t="shared" si="36"/>
        <v>219.27079214454579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29.323130364946564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29.323130364946564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8.1883350000000057</v>
      </c>
      <c r="BD56" s="12">
        <f>IF('Données projet'!$A$88&gt;35,BD55+BC56-BL55,IF(A56&lt;'Données projet'!$A$88,$BA$205^A56,IF(A56='Données projet'!$A$88,'Données projet'!$B$88,BD55+BC56-BL55)))</f>
        <v>263.92720500000001</v>
      </c>
      <c r="BE56" s="13">
        <f>BD56*VLOOKUP('Données projet'!$B$11,Paramètres!$A$1:$I$89,3,0)*VLOOKUP('Données projet'!$B$11,Paramètres!$A$1:$I$89,5,0)</f>
        <v>288.20850786</v>
      </c>
      <c r="BF56" s="13">
        <f t="shared" si="37"/>
        <v>68.698774626754101</v>
      </c>
      <c r="BG56" s="20">
        <f t="shared" si="7"/>
        <v>621.61351699776333</v>
      </c>
      <c r="BH56" s="59">
        <f t="shared" si="8"/>
        <v>914.94685033109658</v>
      </c>
      <c r="BI56" s="59">
        <f ca="1">AVERAGE(OFFSET($BH$3,0,0,'Données projet'!$E$11+1,1))-AVERAGE(OFFSET($H$3,0,0,'Données projet'!$E$11+1,1))</f>
        <v>245.5026179711341</v>
      </c>
      <c r="BJ56" s="59">
        <f t="shared" si="38"/>
        <v>204.32077840562567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8.1883350000000057</v>
      </c>
      <c r="BY56" s="12">
        <f>IF('Données projet'!$A$114&gt;35,BY55+BX56-CG55,IF(A56&lt;'Données projet'!$A$114,$BV$205^A56,IF(A56='Données projet'!$A$114,'Données projet'!$B$114,BY55+BX56-CG55)))</f>
        <v>263.92720500000001</v>
      </c>
      <c r="BZ56" s="13">
        <f>BY56*VLOOKUP('Données projet'!$B$12,Paramètres!$A$1:$I$89,3,0)*VLOOKUP('Données projet'!$B$12,Paramètres!$A$1:$I$89,5,0)</f>
        <v>263.50492147200004</v>
      </c>
      <c r="CA56" s="13">
        <f t="shared" si="39"/>
        <v>63.468902343427182</v>
      </c>
      <c r="CB56" s="20">
        <f t="shared" si="10"/>
        <v>569.47940981186912</v>
      </c>
      <c r="CC56" s="59">
        <f t="shared" si="11"/>
        <v>862.81274314520238</v>
      </c>
      <c r="CD56" s="59">
        <f ca="1">AVERAGE(OFFSET($CC$3,0,0,'Données projet'!$E$12+1,1))-AVERAGE(OFFSET($H$3,0,0,'Données projet'!$E$12+1,1))</f>
        <v>221.46841827695107</v>
      </c>
      <c r="CE56" s="59">
        <f t="shared" si="40"/>
        <v>183.74298297204564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326.09691594978824</v>
      </c>
      <c r="CZ56" s="59">
        <f t="shared" si="42"/>
        <v>605.43570457920714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85.239801894972061</v>
      </c>
      <c r="DG56" s="21">
        <f>EXP(-LN(2)/25)*DG55+(1-EXP(-LN(2)/25))/(LN(2)/25)*Calculateur!DB56*Calculateur!DD56*VLOOKUP('Données projet'!$B$13,Paramètres!$A$1:$I$89,3,0)*0.475*44/12</f>
        <v>18.402960828235607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103.64276272320767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201.4</v>
      </c>
      <c r="DP56" s="17">
        <f>DO56*VLOOKUP('Données projet'!$B$14,Paramètres!$A$1:$I$89,3,0)*VLOOKUP('Données projet'!$B$14,Paramètres!$A$1:$I$89,5,0)</f>
        <v>175.94304000000002</v>
      </c>
      <c r="DQ56" s="13">
        <f t="shared" si="43"/>
        <v>44.418393276556458</v>
      </c>
      <c r="DR56" s="20">
        <f t="shared" si="16"/>
        <v>383.79616295666915</v>
      </c>
      <c r="DS56" s="59">
        <f t="shared" si="17"/>
        <v>677.12949629000241</v>
      </c>
      <c r="DT56" s="59">
        <f ca="1">AVERAGE(OFFSET($DS$3,0,0,'Données projet'!$E$14+1,1))-AVERAGE(OFFSET($H$3,0,0,'Données projet'!$E$14+1,1))</f>
        <v>235.92135862353973</v>
      </c>
      <c r="DU56" s="59">
        <f t="shared" si="44"/>
        <v>270.64539221029258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43.004022117960389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43.004022117960389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225.99999999999989</v>
      </c>
      <c r="AJ57" s="13">
        <f>AI57*VLOOKUP('Données projet'!$B$10,Paramètres!$A$1:$I$89,3,0)*VLOOKUP('Données projet'!$B$10,Paramètres!$A$1:$I$89,5,0)</f>
        <v>183.33119999999991</v>
      </c>
      <c r="AK57" s="13">
        <f t="shared" si="35"/>
        <v>46.062523974317784</v>
      </c>
      <c r="AL57" s="20">
        <f t="shared" si="4"/>
        <v>399.52740258860331</v>
      </c>
      <c r="AM57" s="59">
        <f t="shared" si="5"/>
        <v>692.86073592193657</v>
      </c>
      <c r="AN57" s="59">
        <f ca="1">AVERAGE(OFFSET($AM$3,0,0,'Données projet'!$E$10+1,1))-AVERAGE(OFFSET($H$3,0,0,'Données projet'!$E$10+1,1))</f>
        <v>219.96569743439244</v>
      </c>
      <c r="AO57" s="59">
        <f t="shared" si="36"/>
        <v>219.27079214454579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28.748121663833455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28.748121663833455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8.1883350000000057</v>
      </c>
      <c r="BD57" s="12">
        <f>IF('Données projet'!$A$88&gt;35,BD56+BC57-BL56,IF(A57&lt;'Données projet'!$A$88,$BA$205^A57,IF(A57='Données projet'!$A$88,'Données projet'!$B$88,BD56+BC57-BL56)))</f>
        <v>272.11554000000001</v>
      </c>
      <c r="BE57" s="13">
        <f>BD57*VLOOKUP('Données projet'!$B$11,Paramètres!$A$1:$I$89,3,0)*VLOOKUP('Données projet'!$B$11,Paramètres!$A$1:$I$89,5,0)</f>
        <v>297.15016967999998</v>
      </c>
      <c r="BF57" s="13">
        <f t="shared" si="37"/>
        <v>70.578698102351908</v>
      </c>
      <c r="BG57" s="20">
        <f t="shared" si="7"/>
        <v>640.46111138759613</v>
      </c>
      <c r="BH57" s="59">
        <f t="shared" si="8"/>
        <v>933.7944447209295</v>
      </c>
      <c r="BI57" s="59">
        <f ca="1">AVERAGE(OFFSET($BH$3,0,0,'Données projet'!$E$11+1,1))-AVERAGE(OFFSET($H$3,0,0,'Données projet'!$E$11+1,1))</f>
        <v>245.5026179711341</v>
      </c>
      <c r="BJ57" s="59">
        <f t="shared" si="38"/>
        <v>204.32077840562567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8.1883350000000057</v>
      </c>
      <c r="BY57" s="12">
        <f>IF('Données projet'!$A$114&gt;35,BY56+BX57-CG56,IF(A57&lt;'Données projet'!$A$114,$BV$205^A57,IF(A57='Données projet'!$A$114,'Données projet'!$B$114,BY56+BX57-CG56)))</f>
        <v>272.11554000000001</v>
      </c>
      <c r="BZ57" s="13">
        <f>BY57*VLOOKUP('Données projet'!$B$12,Paramètres!$A$1:$I$89,3,0)*VLOOKUP('Données projet'!$B$12,Paramètres!$A$1:$I$89,5,0)</f>
        <v>271.68015513600005</v>
      </c>
      <c r="CA57" s="13">
        <f t="shared" si="39"/>
        <v>65.205711771748057</v>
      </c>
      <c r="CB57" s="20">
        <f t="shared" si="10"/>
        <v>586.74288486432795</v>
      </c>
      <c r="CC57" s="59">
        <f t="shared" si="11"/>
        <v>880.07621819766132</v>
      </c>
      <c r="CD57" s="59">
        <f ca="1">AVERAGE(OFFSET($CC$3,0,0,'Données projet'!$E$12+1,1))-AVERAGE(OFFSET($H$3,0,0,'Données projet'!$E$12+1,1))</f>
        <v>221.46841827695107</v>
      </c>
      <c r="CE57" s="59">
        <f t="shared" si="40"/>
        <v>183.74298297204564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326.09691594978824</v>
      </c>
      <c r="CZ57" s="59">
        <f t="shared" si="42"/>
        <v>605.43570457920714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83.568301370957116</v>
      </c>
      <c r="DG57" s="21">
        <f>EXP(-LN(2)/25)*DG56+(1-EXP(-LN(2)/25))/(LN(2)/25)*Calculateur!DB57*Calculateur!DD57*VLOOKUP('Données projet'!$B$13,Paramètres!$A$1:$I$89,3,0)*0.475*44/12</f>
        <v>17.899730896617854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101.46803226757497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208.20000000000002</v>
      </c>
      <c r="DP57" s="17">
        <f>DO57*VLOOKUP('Données projet'!$B$14,Paramètres!$A$1:$I$89,3,0)*VLOOKUP('Données projet'!$B$14,Paramètres!$A$1:$I$89,5,0)</f>
        <v>181.88352000000006</v>
      </c>
      <c r="DQ57" s="13">
        <f t="shared" si="43"/>
        <v>45.74098045051349</v>
      </c>
      <c r="DR57" s="20">
        <f t="shared" si="16"/>
        <v>396.44600495131112</v>
      </c>
      <c r="DS57" s="59">
        <f t="shared" si="17"/>
        <v>689.77933828464438</v>
      </c>
      <c r="DT57" s="59">
        <f ca="1">AVERAGE(OFFSET($DS$3,0,0,'Données projet'!$E$14+1,1))-AVERAGE(OFFSET($H$3,0,0,'Données projet'!$E$14+1,1))</f>
        <v>235.92135862353973</v>
      </c>
      <c r="DU57" s="59">
        <f t="shared" si="44"/>
        <v>270.64539221029258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42.160739474090697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42.160739474090697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231.99999999999989</v>
      </c>
      <c r="AJ58" s="13">
        <f>AI58*VLOOKUP('Données projet'!$B$10,Paramètres!$A$1:$I$89,3,0)*VLOOKUP('Données projet'!$B$10,Paramètres!$A$1:$I$89,5,0)</f>
        <v>188.19839999999991</v>
      </c>
      <c r="AK58" s="13">
        <f t="shared" si="35"/>
        <v>47.141424081428013</v>
      </c>
      <c r="AL58" s="20">
        <f t="shared" si="4"/>
        <v>409.88352694182026</v>
      </c>
      <c r="AM58" s="59">
        <f t="shared" si="5"/>
        <v>703.21686027515352</v>
      </c>
      <c r="AN58" s="59">
        <f ca="1">AVERAGE(OFFSET($AM$3,0,0,'Données projet'!$E$10+1,1))-AVERAGE(OFFSET($H$3,0,0,'Données projet'!$E$10+1,1))</f>
        <v>219.96569743439244</v>
      </c>
      <c r="AO58" s="59">
        <f t="shared" si="36"/>
        <v>219.27079214454579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33.197263359421648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33.197263359421648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280.30387500000006</v>
      </c>
      <c r="BB58" s="12">
        <f>VLOOKUP(A58,'Données projet'!$A$87:$I$107,9,0)</f>
        <v>8.1883350000000057</v>
      </c>
      <c r="BC58" s="12">
        <f t="array" ref="BC58">INDEX(BB:BB,MIN(IF(ISNUMBER(BB58:BB254),ROW(BB58:BB254),"")))</f>
        <v>8.1883350000000057</v>
      </c>
      <c r="BD58" s="12">
        <f>IF('Données projet'!$A$88&gt;35,BD57+BC58-BL57,IF(A58&lt;'Données projet'!$A$88,$BA$205^A58,IF(A58='Données projet'!$A$88,'Données projet'!$B$88,BD57+BC58-BL57)))</f>
        <v>280.30387500000001</v>
      </c>
      <c r="BE58" s="13">
        <f>BD58*VLOOKUP('Données projet'!$B$11,Paramètres!$A$1:$I$89,3,0)*VLOOKUP('Données projet'!$B$11,Paramètres!$A$1:$I$89,5,0)</f>
        <v>306.09183149999996</v>
      </c>
      <c r="BF58" s="13">
        <f t="shared" si="37"/>
        <v>72.452047356957053</v>
      </c>
      <c r="BG58" s="20">
        <f t="shared" si="7"/>
        <v>659.29725567586672</v>
      </c>
      <c r="BH58" s="59">
        <f t="shared" si="8"/>
        <v>952.63058900920009</v>
      </c>
      <c r="BI58" s="59">
        <f ca="1">AVERAGE(OFFSET($BH$3,0,0,'Données projet'!$E$11+1,1))-AVERAGE(OFFSET($H$3,0,0,'Données projet'!$E$11+1,1))</f>
        <v>245.5026179711341</v>
      </c>
      <c r="BJ58" s="59">
        <f t="shared" si="38"/>
        <v>204.32077840562567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280.30387500000006</v>
      </c>
      <c r="BW58" s="12">
        <f>VLOOKUP(A58,'Données projet'!$A$113:$I$133,9,0)</f>
        <v>8.1883350000000057</v>
      </c>
      <c r="BX58" s="12">
        <f t="array" ref="BX58">INDEX(BW:BW,MIN(IF(ISNUMBER(BW58:BW254),ROW(BW58:BW254),"")))</f>
        <v>8.1883350000000057</v>
      </c>
      <c r="BY58" s="12">
        <f>IF('Données projet'!$A$114&gt;35,BY57+BX58-CG57,IF(A58&lt;'Données projet'!$A$114,$BV$205^A58,IF(A58='Données projet'!$A$114,'Données projet'!$B$114,BY57+BX58-CG57)))</f>
        <v>280.30387500000001</v>
      </c>
      <c r="BZ58" s="13">
        <f>BY58*VLOOKUP('Données projet'!$B$12,Paramètres!$A$1:$I$89,3,0)*VLOOKUP('Données projet'!$B$12,Paramètres!$A$1:$I$89,5,0)</f>
        <v>279.85538880000001</v>
      </c>
      <c r="CA58" s="13">
        <f t="shared" si="39"/>
        <v>66.936447458689429</v>
      </c>
      <c r="CB58" s="20">
        <f t="shared" si="10"/>
        <v>603.99578148388412</v>
      </c>
      <c r="CC58" s="59">
        <f t="shared" si="11"/>
        <v>897.32911481721749</v>
      </c>
      <c r="CD58" s="59">
        <f ca="1">AVERAGE(OFFSET($CC$3,0,0,'Données projet'!$E$12+1,1))-AVERAGE(OFFSET($H$3,0,0,'Données projet'!$E$12+1,1))</f>
        <v>221.46841827695107</v>
      </c>
      <c r="CE58" s="59">
        <f t="shared" si="40"/>
        <v>183.74298297204564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326.09691594978824</v>
      </c>
      <c r="CZ58" s="59">
        <f t="shared" si="42"/>
        <v>605.43570457920714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81.929577952703454</v>
      </c>
      <c r="DG58" s="21">
        <f>EXP(-LN(2)/25)*DG57+(1-EXP(-LN(2)/25))/(LN(2)/25)*Calculateur!DB58*Calculateur!DD58*VLOOKUP('Données projet'!$B$13,Paramètres!$A$1:$I$89,3,0)*0.475*44/12</f>
        <v>17.410261813943901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99.339839766647358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215</v>
      </c>
      <c r="DM58" s="12">
        <f>VLOOKUP(A58,'Données projet'!$A$165:$I$185,9,0)</f>
        <v>6.8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215.00000000000003</v>
      </c>
      <c r="DP58" s="17">
        <f>DO58*VLOOKUP('Données projet'!$B$14,Paramètres!$A$1:$I$89,3,0)*VLOOKUP('Données projet'!$B$14,Paramètres!$A$1:$I$89,5,0)</f>
        <v>187.82400000000007</v>
      </c>
      <c r="DQ58" s="13">
        <f t="shared" si="43"/>
        <v>47.05854810918273</v>
      </c>
      <c r="DR58" s="20">
        <f t="shared" si="16"/>
        <v>409.08710462349336</v>
      </c>
      <c r="DS58" s="59">
        <f t="shared" si="17"/>
        <v>702.42043795682662</v>
      </c>
      <c r="DT58" s="59">
        <f ca="1">AVERAGE(OFFSET($DS$3,0,0,'Données projet'!$E$14+1,1))-AVERAGE(OFFSET($H$3,0,0,'Données projet'!$E$14+1,1))</f>
        <v>235.92135862353973</v>
      </c>
      <c r="DU58" s="59">
        <f t="shared" si="44"/>
        <v>270.64539221029258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25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51.715686516785503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51.715686516785503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224.19999999999987</v>
      </c>
      <c r="AJ59" s="13">
        <f>AI59*VLOOKUP('Données projet'!$B$10,Paramètres!$A$1:$I$89,3,0)*VLOOKUP('Données projet'!$B$10,Paramètres!$A$1:$I$89,5,0)</f>
        <v>181.87103999999991</v>
      </c>
      <c r="AK59" s="13">
        <f t="shared" si="35"/>
        <v>45.738207231648985</v>
      </c>
      <c r="AL59" s="20">
        <f t="shared" si="4"/>
        <v>396.41943892845512</v>
      </c>
      <c r="AM59" s="59">
        <f t="shared" si="5"/>
        <v>689.75277226178844</v>
      </c>
      <c r="AN59" s="59">
        <f ca="1">AVERAGE(OFFSET($AM$3,0,0,'Données projet'!$E$10+1,1))-AVERAGE(OFFSET($H$3,0,0,'Données projet'!$E$10+1,1))</f>
        <v>219.96569743439244</v>
      </c>
      <c r="AO59" s="59">
        <f t="shared" si="36"/>
        <v>219.27079214454579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32.546285273274684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32.546285273274684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9.0502649999999907</v>
      </c>
      <c r="BD59" s="12">
        <f>IF('Données projet'!$A$88&gt;35,BD58+BC59-BL58,IF(A59&lt;'Données projet'!$A$88,$BA$205^A59,IF(A59='Données projet'!$A$88,'Données projet'!$B$88,BD58+BC59-BL58)))</f>
        <v>289.35413999999997</v>
      </c>
      <c r="BE59" s="13">
        <f>BD59*VLOOKUP('Données projet'!$B$11,Paramètres!$A$1:$I$89,3,0)*VLOOKUP('Données projet'!$B$11,Paramètres!$A$1:$I$89,5,0)</f>
        <v>315.97472087999995</v>
      </c>
      <c r="BF59" s="13">
        <f t="shared" si="37"/>
        <v>74.515200010288709</v>
      </c>
      <c r="BG59" s="20">
        <f t="shared" si="7"/>
        <v>680.1032788839193</v>
      </c>
      <c r="BH59" s="59">
        <f t="shared" si="8"/>
        <v>973.43661221725256</v>
      </c>
      <c r="BI59" s="59">
        <f ca="1">AVERAGE(OFFSET($BH$3,0,0,'Données projet'!$E$11+1,1))-AVERAGE(OFFSET($H$3,0,0,'Données projet'!$E$11+1,1))</f>
        <v>245.5026179711341</v>
      </c>
      <c r="BJ59" s="59">
        <f t="shared" si="38"/>
        <v>204.32077840562567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9.0502649999999907</v>
      </c>
      <c r="BY59" s="12">
        <f>IF('Données projet'!$A$114&gt;35,BY58+BX59-CG58,IF(A59&lt;'Données projet'!$A$114,$BV$205^A59,IF(A59='Données projet'!$A$114,'Données projet'!$B$114,BY58+BX59-CG58)))</f>
        <v>289.35413999999997</v>
      </c>
      <c r="BZ59" s="13">
        <f>BY59*VLOOKUP('Données projet'!$B$12,Paramètres!$A$1:$I$89,3,0)*VLOOKUP('Données projet'!$B$12,Paramètres!$A$1:$I$89,5,0)</f>
        <v>288.89117337599998</v>
      </c>
      <c r="CA59" s="13">
        <f t="shared" si="39"/>
        <v>68.842537268665311</v>
      </c>
      <c r="CB59" s="20">
        <f t="shared" si="10"/>
        <v>623.05287937279206</v>
      </c>
      <c r="CC59" s="59">
        <f t="shared" si="11"/>
        <v>916.38621270612543</v>
      </c>
      <c r="CD59" s="59">
        <f ca="1">AVERAGE(OFFSET($CC$3,0,0,'Données projet'!$E$12+1,1))-AVERAGE(OFFSET($H$3,0,0,'Données projet'!$E$12+1,1))</f>
        <v>221.46841827695107</v>
      </c>
      <c r="CE59" s="59">
        <f t="shared" si="40"/>
        <v>183.74298297204564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326.09691594978824</v>
      </c>
      <c r="CZ59" s="59">
        <f t="shared" si="42"/>
        <v>605.43570457920714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80.32298890115915</v>
      </c>
      <c r="DG59" s="21">
        <f>EXP(-LN(2)/25)*DG58+(1-EXP(-LN(2)/25))/(LN(2)/25)*Calculateur!DB59*Calculateur!DD59*VLOOKUP('Données projet'!$B$13,Paramètres!$A$1:$I$89,3,0)*0.475*44/12</f>
        <v>16.934177289075727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97.257166190234869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</v>
      </c>
      <c r="DO59" s="12">
        <f>IF('Données projet'!$A$166&gt;35,DO58+DN59-DW58,IF(A59&lt;'Données projet'!$A$166,$DL$205^A59,IF(A59='Données projet'!$A$166,'Données projet'!$B$166,DO58+DN59-DW58)))</f>
        <v>196.00000000000003</v>
      </c>
      <c r="DP59" s="17">
        <f>DO59*VLOOKUP('Données projet'!$B$14,Paramètres!$A$1:$I$89,3,0)*VLOOKUP('Données projet'!$B$14,Paramètres!$A$1:$I$89,5,0)</f>
        <v>171.22560000000004</v>
      </c>
      <c r="DQ59" s="13">
        <f t="shared" si="43"/>
        <v>43.364402348589557</v>
      </c>
      <c r="DR59" s="20">
        <f t="shared" si="16"/>
        <v>373.74425409046017</v>
      </c>
      <c r="DS59" s="59">
        <f t="shared" si="17"/>
        <v>667.07758742379349</v>
      </c>
      <c r="DT59" s="59">
        <f ca="1">AVERAGE(OFFSET($DS$3,0,0,'Données projet'!$E$14+1,1))-AVERAGE(OFFSET($H$3,0,0,'Données projet'!$E$14+1,1))</f>
        <v>235.92135862353973</v>
      </c>
      <c r="DU59" s="59">
        <f t="shared" si="44"/>
        <v>270.64539221029258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50.701573447645458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50.701573447645458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229.39999999999986</v>
      </c>
      <c r="AJ60" s="13">
        <f>AI60*VLOOKUP('Données projet'!$B$10,Paramètres!$A$1:$I$89,3,0)*VLOOKUP('Données projet'!$B$10,Paramètres!$A$1:$I$89,5,0)</f>
        <v>186.08927999999992</v>
      </c>
      <c r="AK60" s="13">
        <f t="shared" si="35"/>
        <v>46.674304440658766</v>
      </c>
      <c r="AL60" s="20">
        <f t="shared" si="4"/>
        <v>405.39657623414723</v>
      </c>
      <c r="AM60" s="59">
        <f t="shared" si="5"/>
        <v>698.72990956748049</v>
      </c>
      <c r="AN60" s="59">
        <f ca="1">AVERAGE(OFFSET($AM$3,0,0,'Données projet'!$E$10+1,1))-AVERAGE(OFFSET($H$3,0,0,'Données projet'!$E$10+1,1))</f>
        <v>219.96569743439244</v>
      </c>
      <c r="AO60" s="59">
        <f t="shared" si="36"/>
        <v>219.27079214454579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31.908072470339633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31.908072470339633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9.0502649999999907</v>
      </c>
      <c r="BD60" s="12">
        <f>IF('Données projet'!$A$88&gt;35,BD59+BC60-BL59,IF(A60&lt;'Données projet'!$A$88,$BA$205^A60,IF(A60='Données projet'!$A$88,'Données projet'!$B$88,BD59+BC60-BL59)))</f>
        <v>298.40440499999994</v>
      </c>
      <c r="BE60" s="13">
        <f>BD60*VLOOKUP('Données projet'!$B$11,Paramètres!$A$1:$I$89,3,0)*VLOOKUP('Données projet'!$B$11,Paramètres!$A$1:$I$89,5,0)</f>
        <v>325.85761025999994</v>
      </c>
      <c r="BF60" s="13">
        <f t="shared" si="37"/>
        <v>76.570853714097822</v>
      </c>
      <c r="BG60" s="20">
        <f t="shared" si="7"/>
        <v>700.89624142155355</v>
      </c>
      <c r="BH60" s="59">
        <f t="shared" si="8"/>
        <v>994.22957475488693</v>
      </c>
      <c r="BI60" s="59">
        <f ca="1">AVERAGE(OFFSET($BH$3,0,0,'Données projet'!$E$11+1,1))-AVERAGE(OFFSET($H$3,0,0,'Données projet'!$E$11+1,1))</f>
        <v>245.5026179711341</v>
      </c>
      <c r="BJ60" s="59">
        <f t="shared" si="38"/>
        <v>204.32077840562567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9.0502649999999907</v>
      </c>
      <c r="BY60" s="12">
        <f>IF('Données projet'!$A$114&gt;35,BY59+BX60-CG59,IF(A60&lt;'Données projet'!$A$114,$BV$205^A60,IF(A60='Données projet'!$A$114,'Données projet'!$B$114,BY59+BX60-CG59)))</f>
        <v>298.40440499999994</v>
      </c>
      <c r="BZ60" s="13">
        <f>BY60*VLOOKUP('Données projet'!$B$12,Paramètres!$A$1:$I$89,3,0)*VLOOKUP('Données projet'!$B$12,Paramètres!$A$1:$I$89,5,0)</f>
        <v>297.92695795199995</v>
      </c>
      <c r="CA60" s="13">
        <f t="shared" si="39"/>
        <v>70.74169900608814</v>
      </c>
      <c r="CB60" s="20">
        <f t="shared" si="10"/>
        <v>642.09791086867006</v>
      </c>
      <c r="CC60" s="59">
        <f t="shared" si="11"/>
        <v>935.43124420200343</v>
      </c>
      <c r="CD60" s="59">
        <f ca="1">AVERAGE(OFFSET($CC$3,0,0,'Données projet'!$E$12+1,1))-AVERAGE(OFFSET($H$3,0,0,'Données projet'!$E$12+1,1))</f>
        <v>221.46841827695107</v>
      </c>
      <c r="CE60" s="59">
        <f t="shared" si="40"/>
        <v>183.74298297204564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326.09691594978824</v>
      </c>
      <c r="CZ60" s="59">
        <f t="shared" si="42"/>
        <v>605.43570457920714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78.747904080993067</v>
      </c>
      <c r="DG60" s="21">
        <f>EXP(-LN(2)/25)*DG59+(1-EXP(-LN(2)/25))/(LN(2)/25)*Calculateur!DB60*Calculateur!DD60*VLOOKUP('Données projet'!$B$13,Paramètres!$A$1:$I$89,3,0)*0.475*44/12</f>
        <v>16.47111132057627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95.219015401569337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</v>
      </c>
      <c r="DO60" s="12">
        <f>IF('Données projet'!$A$166&gt;35,DO59+DN60-DW59,IF(A60&lt;'Données projet'!$A$166,$DL$205^A60,IF(A60='Données projet'!$A$166,'Données projet'!$B$166,DO59+DN60-DW59)))</f>
        <v>202.00000000000003</v>
      </c>
      <c r="DP60" s="17">
        <f>DO60*VLOOKUP('Données projet'!$B$14,Paramètres!$A$1:$I$89,3,0)*VLOOKUP('Données projet'!$B$14,Paramètres!$A$1:$I$89,5,0)</f>
        <v>176.46720000000005</v>
      </c>
      <c r="DQ60" s="13">
        <f t="shared" si="43"/>
        <v>44.535298821989393</v>
      </c>
      <c r="DR60" s="20">
        <f t="shared" si="16"/>
        <v>384.91268544829819</v>
      </c>
      <c r="DS60" s="59">
        <f t="shared" si="17"/>
        <v>678.24601878163151</v>
      </c>
      <c r="DT60" s="59">
        <f ca="1">AVERAGE(OFFSET($DS$3,0,0,'Données projet'!$E$14+1,1))-AVERAGE(OFFSET($H$3,0,0,'Données projet'!$E$14+1,1))</f>
        <v>235.92135862353973</v>
      </c>
      <c r="DU60" s="59">
        <f t="shared" si="44"/>
        <v>270.64539221029258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49.707346517243352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49.707346517243352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234.59999999999985</v>
      </c>
      <c r="AJ61" s="13">
        <f>AI61*VLOOKUP('Données projet'!$B$10,Paramètres!$A$1:$I$89,3,0)*VLOOKUP('Données projet'!$B$10,Paramètres!$A$1:$I$89,5,0)</f>
        <v>190.3075199999999</v>
      </c>
      <c r="AK61" s="13">
        <f t="shared" si="35"/>
        <v>47.607934756469184</v>
      </c>
      <c r="AL61" s="20">
        <f t="shared" si="4"/>
        <v>414.36941703418364</v>
      </c>
      <c r="AM61" s="59">
        <f t="shared" si="5"/>
        <v>707.70275036751696</v>
      </c>
      <c r="AN61" s="59">
        <f ca="1">AVERAGE(OFFSET($AM$3,0,0,'Données projet'!$E$10+1,1))-AVERAGE(OFFSET($H$3,0,0,'Données projet'!$E$10+1,1))</f>
        <v>219.96569743439244</v>
      </c>
      <c r="AO61" s="59">
        <f t="shared" si="36"/>
        <v>219.27079214454579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31.282374631198767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31.282374631198767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9.0502649999999907</v>
      </c>
      <c r="BD61" s="12">
        <f>IF('Données projet'!$A$88&gt;35,BD60+BC61-BL60,IF(A61&lt;'Données projet'!$A$88,$BA$205^A61,IF(A61='Données projet'!$A$88,'Données projet'!$B$88,BD60+BC61-BL60)))</f>
        <v>307.45466999999991</v>
      </c>
      <c r="BE61" s="13">
        <f>BD61*VLOOKUP('Données projet'!$B$11,Paramètres!$A$1:$I$89,3,0)*VLOOKUP('Données projet'!$B$11,Paramètres!$A$1:$I$89,5,0)</f>
        <v>335.74049963999994</v>
      </c>
      <c r="BF61" s="13">
        <f t="shared" si="37"/>
        <v>78.619262007527524</v>
      </c>
      <c r="BG61" s="20">
        <f t="shared" si="7"/>
        <v>721.67658486944367</v>
      </c>
      <c r="BH61" s="59">
        <f t="shared" si="8"/>
        <v>1015.009918202777</v>
      </c>
      <c r="BI61" s="59">
        <f ca="1">AVERAGE(OFFSET($BH$3,0,0,'Données projet'!$E$11+1,1))-AVERAGE(OFFSET($H$3,0,0,'Données projet'!$E$11+1,1))</f>
        <v>245.5026179711341</v>
      </c>
      <c r="BJ61" s="59">
        <f t="shared" si="38"/>
        <v>204.32077840562567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9.0502649999999907</v>
      </c>
      <c r="BY61" s="12">
        <f>IF('Données projet'!$A$114&gt;35,BY60+BX61-CG60,IF(A61&lt;'Données projet'!$A$114,$BV$205^A61,IF(A61='Données projet'!$A$114,'Données projet'!$B$114,BY60+BX61-CG60)))</f>
        <v>307.45466999999991</v>
      </c>
      <c r="BZ61" s="13">
        <f>BY61*VLOOKUP('Données projet'!$B$12,Paramètres!$A$1:$I$89,3,0)*VLOOKUP('Données projet'!$B$12,Paramètres!$A$1:$I$89,5,0)</f>
        <v>306.96274252799992</v>
      </c>
      <c r="CA61" s="13">
        <f t="shared" si="39"/>
        <v>72.634166908776592</v>
      </c>
      <c r="CB61" s="20">
        <f t="shared" si="10"/>
        <v>661.13128393571913</v>
      </c>
      <c r="CC61" s="59">
        <f t="shared" si="11"/>
        <v>954.4646172690525</v>
      </c>
      <c r="CD61" s="59">
        <f ca="1">AVERAGE(OFFSET($CC$3,0,0,'Données projet'!$E$12+1,1))-AVERAGE(OFFSET($H$3,0,0,'Données projet'!$E$12+1,1))</f>
        <v>221.46841827695107</v>
      </c>
      <c r="CE61" s="59">
        <f t="shared" si="40"/>
        <v>183.74298297204564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326.09691594978824</v>
      </c>
      <c r="CZ61" s="59">
        <f t="shared" si="42"/>
        <v>605.43570457920714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77.203705713443568</v>
      </c>
      <c r="DG61" s="21">
        <f>EXP(-LN(2)/25)*DG60+(1-EXP(-LN(2)/25))/(LN(2)/25)*Calculateur!DB61*Calculateur!DD61*VLOOKUP('Données projet'!$B$13,Paramètres!$A$1:$I$89,3,0)*0.475*44/12</f>
        <v>16.020707915337013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93.224413628780582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</v>
      </c>
      <c r="DO61" s="12">
        <f>IF('Données projet'!$A$166&gt;35,DO60+DN61-DW60,IF(A61&lt;'Données projet'!$A$166,$DL$205^A61,IF(A61='Données projet'!$A$166,'Données projet'!$B$166,DO60+DN61-DW60)))</f>
        <v>208.00000000000003</v>
      </c>
      <c r="DP61" s="17">
        <f>DO61*VLOOKUP('Données projet'!$B$14,Paramètres!$A$1:$I$89,3,0)*VLOOKUP('Données projet'!$B$14,Paramètres!$A$1:$I$89,5,0)</f>
        <v>181.70880000000005</v>
      </c>
      <c r="DQ61" s="13">
        <f t="shared" si="43"/>
        <v>45.702153370067812</v>
      </c>
      <c r="DR61" s="20">
        <f t="shared" si="16"/>
        <v>396.07407711953482</v>
      </c>
      <c r="DS61" s="59">
        <f t="shared" si="17"/>
        <v>689.40741045286813</v>
      </c>
      <c r="DT61" s="59">
        <f ca="1">AVERAGE(OFFSET($DS$3,0,0,'Données projet'!$E$14+1,1))-AVERAGE(OFFSET($H$3,0,0,'Données projet'!$E$14+1,1))</f>
        <v>235.92135862353973</v>
      </c>
      <c r="DU61" s="59">
        <f t="shared" si="44"/>
        <v>270.64539221029258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48.732615770527886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48.732615770527886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239.79999999999984</v>
      </c>
      <c r="AJ62" s="13">
        <f>AI62*VLOOKUP('Données projet'!$B$10,Paramètres!$A$1:$I$89,3,0)*VLOOKUP('Données projet'!$B$10,Paramètres!$A$1:$I$89,5,0)</f>
        <v>194.52575999999991</v>
      </c>
      <c r="AK62" s="13">
        <f t="shared" si="35"/>
        <v>48.539159154841606</v>
      </c>
      <c r="AL62" s="20">
        <f t="shared" si="4"/>
        <v>423.33806752801564</v>
      </c>
      <c r="AM62" s="59">
        <f t="shared" si="5"/>
        <v>716.67140086134896</v>
      </c>
      <c r="AN62" s="59">
        <f ca="1">AVERAGE(OFFSET($AM$3,0,0,'Données projet'!$E$10+1,1))-AVERAGE(OFFSET($H$3,0,0,'Données projet'!$E$10+1,1))</f>
        <v>219.96569743439244</v>
      </c>
      <c r="AO62" s="59">
        <f t="shared" si="36"/>
        <v>219.27079214454579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30.668946345045455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30.668946345045455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9.0502649999999907</v>
      </c>
      <c r="BD62" s="12">
        <f>IF('Données projet'!$A$88&gt;35,BD61+BC62-BL61,IF(A62&lt;'Données projet'!$A$88,$BA$205^A62,IF(A62='Données projet'!$A$88,'Données projet'!$B$88,BD61+BC62-BL61)))</f>
        <v>316.50493499999988</v>
      </c>
      <c r="BE62" s="13">
        <f>BD62*VLOOKUP('Données projet'!$B$11,Paramètres!$A$1:$I$89,3,0)*VLOOKUP('Données projet'!$B$11,Paramètres!$A$1:$I$89,5,0)</f>
        <v>345.62338901999988</v>
      </c>
      <c r="BF62" s="13">
        <f t="shared" si="37"/>
        <v>80.660662654729023</v>
      </c>
      <c r="BG62" s="20">
        <f t="shared" si="7"/>
        <v>742.44472333348619</v>
      </c>
      <c r="BH62" s="59">
        <f t="shared" si="8"/>
        <v>1035.7780566668196</v>
      </c>
      <c r="BI62" s="59">
        <f ca="1">AVERAGE(OFFSET($BH$3,0,0,'Données projet'!$E$11+1,1))-AVERAGE(OFFSET($H$3,0,0,'Données projet'!$E$11+1,1))</f>
        <v>245.5026179711341</v>
      </c>
      <c r="BJ62" s="59">
        <f t="shared" si="38"/>
        <v>204.32077840562567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9.0502649999999907</v>
      </c>
      <c r="BY62" s="12">
        <f>IF('Données projet'!$A$114&gt;35,BY61+BX62-CG61,IF(A62&lt;'Données projet'!$A$114,$BV$205^A62,IF(A62='Données projet'!$A$114,'Données projet'!$B$114,BY61+BX62-CG61)))</f>
        <v>316.50493499999988</v>
      </c>
      <c r="BZ62" s="13">
        <f>BY62*VLOOKUP('Données projet'!$B$12,Paramètres!$A$1:$I$89,3,0)*VLOOKUP('Données projet'!$B$12,Paramètres!$A$1:$I$89,5,0)</f>
        <v>315.99852710399989</v>
      </c>
      <c r="CA62" s="13">
        <f t="shared" si="39"/>
        <v>74.520160640469413</v>
      </c>
      <c r="CB62" s="20">
        <f t="shared" si="10"/>
        <v>680.15338115495069</v>
      </c>
      <c r="CC62" s="59">
        <f t="shared" si="11"/>
        <v>973.48671448828395</v>
      </c>
      <c r="CD62" s="59">
        <f ca="1">AVERAGE(OFFSET($CC$3,0,0,'Données projet'!$E$12+1,1))-AVERAGE(OFFSET($H$3,0,0,'Données projet'!$E$12+1,1))</f>
        <v>221.46841827695107</v>
      </c>
      <c r="CE62" s="59">
        <f t="shared" si="40"/>
        <v>183.74298297204564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326.09691594978824</v>
      </c>
      <c r="CZ62" s="59">
        <f t="shared" si="42"/>
        <v>605.43570457920714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75.68978813401371</v>
      </c>
      <c r="DG62" s="21">
        <f>EXP(-LN(2)/25)*DG61+(1-EXP(-LN(2)/25))/(LN(2)/25)*Calculateur!DB62*Calculateur!DD62*VLOOKUP('Données projet'!$B$13,Paramètres!$A$1:$I$89,3,0)*0.475*44/12</f>
        <v>15.582620814899709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91.272408948913423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</v>
      </c>
      <c r="DO62" s="12">
        <f>IF('Données projet'!$A$166&gt;35,DO61+DN62-DW61,IF(A62&lt;'Données projet'!$A$166,$DL$205^A62,IF(A62='Données projet'!$A$166,'Données projet'!$B$166,DO61+DN62-DW61)))</f>
        <v>214.00000000000003</v>
      </c>
      <c r="DP62" s="17">
        <f>DO62*VLOOKUP('Données projet'!$B$14,Paramètres!$A$1:$I$89,3,0)*VLOOKUP('Données projet'!$B$14,Paramètres!$A$1:$I$89,5,0)</f>
        <v>186.95040000000006</v>
      </c>
      <c r="DQ62" s="13">
        <f t="shared" si="43"/>
        <v>46.865095976617653</v>
      </c>
      <c r="DR62" s="20">
        <f t="shared" si="16"/>
        <v>407.22865549260922</v>
      </c>
      <c r="DS62" s="59">
        <f t="shared" si="17"/>
        <v>700.56198882594254</v>
      </c>
      <c r="DT62" s="59">
        <f ca="1">AVERAGE(OFFSET($DS$3,0,0,'Données projet'!$E$14+1,1))-AVERAGE(OFFSET($H$3,0,0,'Données projet'!$E$14+1,1))</f>
        <v>235.92135862353973</v>
      </c>
      <c r="DU62" s="59">
        <f t="shared" si="44"/>
        <v>270.64539221029258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47.77699889922846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47.77699889922846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244.99999999999983</v>
      </c>
      <c r="AJ63" s="13">
        <f>AI63*VLOOKUP('Données projet'!$B$10,Paramètres!$A$1:$I$89,3,0)*VLOOKUP('Données projet'!$B$10,Paramètres!$A$1:$I$89,5,0)</f>
        <v>198.74399999999989</v>
      </c>
      <c r="AK63" s="13">
        <f t="shared" si="35"/>
        <v>49.468035816012154</v>
      </c>
      <c r="AL63" s="20">
        <f t="shared" si="4"/>
        <v>432.30262904622094</v>
      </c>
      <c r="AM63" s="59">
        <f t="shared" si="5"/>
        <v>725.63596237955426</v>
      </c>
      <c r="AN63" s="59">
        <f ca="1">AVERAGE(OFFSET($AM$3,0,0,'Données projet'!$E$10+1,1))-AVERAGE(OFFSET($H$3,0,0,'Données projet'!$E$10+1,1))</f>
        <v>219.96569743439244</v>
      </c>
      <c r="AO63" s="59">
        <f t="shared" si="36"/>
        <v>219.27079214454579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12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34.694816084315285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34.694816084315285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325.55520000000001</v>
      </c>
      <c r="BB63" s="12">
        <f>VLOOKUP(A63,'Données projet'!$A$87:$I$107,9,0)</f>
        <v>9.0502649999999907</v>
      </c>
      <c r="BC63" s="12">
        <f t="array" ref="BC63">INDEX(BB:BB,MIN(IF(ISNUMBER(BB63:BB259),ROW(BB63:BB259),"")))</f>
        <v>9.0502649999999907</v>
      </c>
      <c r="BD63" s="12">
        <f>IF('Données projet'!$A$88&gt;35,BD62+BC63-BL62,IF(A63&lt;'Données projet'!$A$88,$BA$205^A63,IF(A63='Données projet'!$A$88,'Données projet'!$B$88,BD62+BC63-BL62)))</f>
        <v>325.55519999999984</v>
      </c>
      <c r="BE63" s="13">
        <f>BD63*VLOOKUP('Données projet'!$B$11,Paramètres!$A$1:$I$89,3,0)*VLOOKUP('Données projet'!$B$11,Paramètres!$A$1:$I$89,5,0)</f>
        <v>355.50627839999981</v>
      </c>
      <c r="BF63" s="13">
        <f t="shared" si="37"/>
        <v>82.695279049034994</v>
      </c>
      <c r="BG63" s="20">
        <f t="shared" si="7"/>
        <v>763.20104589040227</v>
      </c>
      <c r="BH63" s="59">
        <f t="shared" si="8"/>
        <v>1056.5343792237356</v>
      </c>
      <c r="BI63" s="59">
        <f ca="1">AVERAGE(OFFSET($BH$3,0,0,'Données projet'!$E$11+1,1))-AVERAGE(OFFSET($H$3,0,0,'Données projet'!$E$11+1,1))</f>
        <v>245.5026179711341</v>
      </c>
      <c r="BJ63" s="59">
        <f t="shared" si="38"/>
        <v>204.32077840562567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325.55520000000001</v>
      </c>
      <c r="BW63" s="12">
        <f>VLOOKUP(A63,'Données projet'!$A$113:$I$133,9,0)</f>
        <v>9.0502649999999907</v>
      </c>
      <c r="BX63" s="12">
        <f t="array" ref="BX63">INDEX(BW:BW,MIN(IF(ISNUMBER(BW63:BW259),ROW(BW63:BW259),"")))</f>
        <v>9.0502649999999907</v>
      </c>
      <c r="BY63" s="12">
        <f>IF('Données projet'!$A$114&gt;35,BY62+BX63-CG62,IF(A63&lt;'Données projet'!$A$114,$BV$205^A63,IF(A63='Données projet'!$A$114,'Données projet'!$B$114,BY62+BX63-CG62)))</f>
        <v>325.55519999999984</v>
      </c>
      <c r="BZ63" s="13">
        <f>BY63*VLOOKUP('Données projet'!$B$12,Paramètres!$A$1:$I$89,3,0)*VLOOKUP('Données projet'!$B$12,Paramètres!$A$1:$I$89,5,0)</f>
        <v>325.03431167999986</v>
      </c>
      <c r="CA63" s="13">
        <f t="shared" si="39"/>
        <v>76.399886588103072</v>
      </c>
      <c r="CB63" s="20">
        <f t="shared" si="10"/>
        <v>699.16456198361254</v>
      </c>
      <c r="CC63" s="59">
        <f t="shared" si="11"/>
        <v>992.49789531694591</v>
      </c>
      <c r="CD63" s="59">
        <f ca="1">AVERAGE(OFFSET($CC$3,0,0,'Données projet'!$E$12+1,1))-AVERAGE(OFFSET($H$3,0,0,'Données projet'!$E$12+1,1))</f>
        <v>221.46841827695107</v>
      </c>
      <c r="CE63" s="59">
        <f t="shared" si="40"/>
        <v>183.74298297204564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326.09691594978824</v>
      </c>
      <c r="CZ63" s="59">
        <f t="shared" si="42"/>
        <v>605.43570457920714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74.205557554917931</v>
      </c>
      <c r="DG63" s="21">
        <f>EXP(-LN(2)/25)*DG62+(1-EXP(-LN(2)/25))/(LN(2)/25)*Calculateur!DB63*Calculateur!DD63*VLOOKUP('Données projet'!$B$13,Paramètres!$A$1:$I$89,3,0)*0.475*44/12</f>
        <v>15.156513229261863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89.362070784179792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220</v>
      </c>
      <c r="DM63" s="12">
        <f>VLOOKUP(A63,'Données projet'!$A$165:$I$185,9,0)</f>
        <v>6</v>
      </c>
      <c r="DN63" s="12">
        <f t="array" ref="DN63">INDEX(DM:DM,MIN(IF(ISNUMBER(DM63:DM259),ROW(DM63:DM259),"")))</f>
        <v>6</v>
      </c>
      <c r="DO63" s="12">
        <f>IF('Données projet'!$A$166&gt;35,DO62+DN63-DW62,IF(A63&lt;'Données projet'!$A$166,$DL$205^A63,IF(A63='Données projet'!$A$166,'Données projet'!$B$166,DO62+DN63-DW62)))</f>
        <v>220.00000000000003</v>
      </c>
      <c r="DP63" s="17">
        <f>DO63*VLOOKUP('Données projet'!$B$14,Paramètres!$A$1:$I$89,3,0)*VLOOKUP('Données projet'!$B$14,Paramètres!$A$1:$I$89,5,0)</f>
        <v>192.19200000000006</v>
      </c>
      <c r="DQ63" s="13">
        <f t="shared" si="43"/>
        <v>48.02424892193244</v>
      </c>
      <c r="DR63" s="20">
        <f t="shared" si="16"/>
        <v>418.37663353903241</v>
      </c>
      <c r="DS63" s="59">
        <f t="shared" si="17"/>
        <v>711.70996687236573</v>
      </c>
      <c r="DT63" s="59">
        <f ca="1">AVERAGE(OFFSET($DS$3,0,0,'Données projet'!$E$14+1,1))-AVERAGE(OFFSET($H$3,0,0,'Données projet'!$E$14+1,1))</f>
        <v>235.92135862353973</v>
      </c>
      <c r="DU63" s="59">
        <f t="shared" si="44"/>
        <v>270.64539221029258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22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55.976011308783939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55.976011308783939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237.39999999999984</v>
      </c>
      <c r="AJ64" s="13">
        <f>AI64*VLOOKUP('Données projet'!$B$10,Paramètres!$A$1:$I$89,3,0)*VLOOKUP('Données projet'!$B$10,Paramètres!$A$1:$I$89,5,0)</f>
        <v>192.57887999999988</v>
      </c>
      <c r="AK64" s="13">
        <f t="shared" si="35"/>
        <v>48.109658468565421</v>
      </c>
      <c r="AL64" s="20">
        <f t="shared" si="4"/>
        <v>419.19920449941787</v>
      </c>
      <c r="AM64" s="59">
        <f t="shared" si="5"/>
        <v>712.53253783275113</v>
      </c>
      <c r="AN64" s="59">
        <f ca="1">AVERAGE(OFFSET($AM$3,0,0,'Données projet'!$E$10+1,1))-AVERAGE(OFFSET($H$3,0,0,'Données projet'!$E$10+1,1))</f>
        <v>219.96569743439244</v>
      </c>
      <c r="AO64" s="59">
        <f t="shared" si="36"/>
        <v>219.27079214454579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34.014471902650122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34.014471902650122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325.55519999999984</v>
      </c>
      <c r="BE64" s="13">
        <f>BD64*VLOOKUP('Données projet'!$B$11,Paramètres!$A$1:$I$89,3,0)*VLOOKUP('Données projet'!$B$11,Paramètres!$A$1:$I$89,5,0)</f>
        <v>355.50627839999981</v>
      </c>
      <c r="BF64" s="13">
        <f t="shared" si="37"/>
        <v>82.695279049034994</v>
      </c>
      <c r="BG64" s="20">
        <f t="shared" si="7"/>
        <v>763.20104589040227</v>
      </c>
      <c r="BH64" s="59">
        <f t="shared" si="8"/>
        <v>1056.5343792237356</v>
      </c>
      <c r="BI64" s="59">
        <f ca="1">AVERAGE(OFFSET($BH$3,0,0,'Données projet'!$E$11+1,1))-AVERAGE(OFFSET($H$3,0,0,'Données projet'!$E$11+1,1))</f>
        <v>245.5026179711341</v>
      </c>
      <c r="BJ64" s="59">
        <f t="shared" si="38"/>
        <v>204.32077840562567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325.55519999999984</v>
      </c>
      <c r="BZ64" s="13">
        <f>BY64*VLOOKUP('Données projet'!$B$12,Paramètres!$A$1:$I$89,3,0)*VLOOKUP('Données projet'!$B$12,Paramètres!$A$1:$I$89,5,0)</f>
        <v>325.03431167999986</v>
      </c>
      <c r="CA64" s="13">
        <f t="shared" si="39"/>
        <v>76.399886588103072</v>
      </c>
      <c r="CB64" s="20">
        <f t="shared" si="10"/>
        <v>699.16456198361254</v>
      </c>
      <c r="CC64" s="59">
        <f t="shared" si="11"/>
        <v>992.49789531694591</v>
      </c>
      <c r="CD64" s="59">
        <f ca="1">AVERAGE(OFFSET($CC$3,0,0,'Données projet'!$E$12+1,1))-AVERAGE(OFFSET($H$3,0,0,'Données projet'!$E$12+1,1))</f>
        <v>221.46841827695107</v>
      </c>
      <c r="CE64" s="59">
        <f t="shared" si="40"/>
        <v>183.74298297204564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326.09691594978824</v>
      </c>
      <c r="CZ64" s="59">
        <f t="shared" si="42"/>
        <v>605.43570457920714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72.750431832186948</v>
      </c>
      <c r="DG64" s="21">
        <f>EXP(-LN(2)/25)*DG63+(1-EXP(-LN(2)/25))/(LN(2)/25)*Calculateur!DB64*Calculateur!DD64*VLOOKUP('Données projet'!$B$13,Paramètres!$A$1:$I$89,3,0)*0.475*44/12</f>
        <v>14.742057577961308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87.492489410148252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203.20000000000002</v>
      </c>
      <c r="DP64" s="17">
        <f>DO64*VLOOKUP('Données projet'!$B$14,Paramètres!$A$1:$I$89,3,0)*VLOOKUP('Données projet'!$B$14,Paramètres!$A$1:$I$89,5,0)</f>
        <v>177.51552000000004</v>
      </c>
      <c r="DQ64" s="13">
        <f t="shared" si="43"/>
        <v>44.768988809542904</v>
      </c>
      <c r="DR64" s="20">
        <f t="shared" si="16"/>
        <v>387.145519509954</v>
      </c>
      <c r="DS64" s="59">
        <f t="shared" si="17"/>
        <v>680.47885284328731</v>
      </c>
      <c r="DT64" s="59">
        <f ca="1">AVERAGE(OFFSET($DS$3,0,0,'Données projet'!$E$14+1,1))-AVERAGE(OFFSET($H$3,0,0,'Données projet'!$E$14+1,1))</f>
        <v>235.92135862353973</v>
      </c>
      <c r="DU64" s="59">
        <f t="shared" si="44"/>
        <v>270.64539221029258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54.878355869014342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54.878355869014342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241.79999999999984</v>
      </c>
      <c r="AJ65" s="13">
        <f>AI65*VLOOKUP('Données projet'!$B$10,Paramètres!$A$1:$I$89,3,0)*VLOOKUP('Données projet'!$B$10,Paramètres!$A$1:$I$89,5,0)</f>
        <v>196.14815999999988</v>
      </c>
      <c r="AK65" s="13">
        <f t="shared" si="35"/>
        <v>48.896694156917398</v>
      </c>
      <c r="AL65" s="20">
        <f t="shared" si="4"/>
        <v>426.78645432329751</v>
      </c>
      <c r="AM65" s="59">
        <f t="shared" si="5"/>
        <v>720.11978765663082</v>
      </c>
      <c r="AN65" s="59">
        <f ca="1">AVERAGE(OFFSET($AM$3,0,0,'Données projet'!$E$10+1,1))-AVERAGE(OFFSET($H$3,0,0,'Données projet'!$E$10+1,1))</f>
        <v>219.96569743439244</v>
      </c>
      <c r="AO65" s="59">
        <f t="shared" si="36"/>
        <v>219.27079214454579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33.347468855418441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33.347468855418441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325.55519999999984</v>
      </c>
      <c r="BE65" s="13">
        <f>BD65*VLOOKUP('Données projet'!$B$11,Paramètres!$A$1:$I$89,3,0)*VLOOKUP('Données projet'!$B$11,Paramètres!$A$1:$I$89,5,0)</f>
        <v>355.50627839999981</v>
      </c>
      <c r="BF65" s="13">
        <f t="shared" si="37"/>
        <v>82.695279049034994</v>
      </c>
      <c r="BG65" s="20">
        <f t="shared" si="7"/>
        <v>763.20104589040227</v>
      </c>
      <c r="BH65" s="59">
        <f t="shared" si="8"/>
        <v>1056.5343792237356</v>
      </c>
      <c r="BI65" s="59">
        <f ca="1">AVERAGE(OFFSET($BH$3,0,0,'Données projet'!$E$11+1,1))-AVERAGE(OFFSET($H$3,0,0,'Données projet'!$E$11+1,1))</f>
        <v>245.5026179711341</v>
      </c>
      <c r="BJ65" s="59">
        <f t="shared" si="38"/>
        <v>204.32077840562567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325.55519999999984</v>
      </c>
      <c r="BZ65" s="13">
        <f>BY65*VLOOKUP('Données projet'!$B$12,Paramètres!$A$1:$I$89,3,0)*VLOOKUP('Données projet'!$B$12,Paramètres!$A$1:$I$89,5,0)</f>
        <v>325.03431167999986</v>
      </c>
      <c r="CA65" s="13">
        <f t="shared" si="39"/>
        <v>76.399886588103072</v>
      </c>
      <c r="CB65" s="20">
        <f t="shared" si="10"/>
        <v>699.16456198361254</v>
      </c>
      <c r="CC65" s="59">
        <f t="shared" si="11"/>
        <v>992.49789531694591</v>
      </c>
      <c r="CD65" s="59">
        <f ca="1">AVERAGE(OFFSET($CC$3,0,0,'Données projet'!$E$12+1,1))-AVERAGE(OFFSET($H$3,0,0,'Données projet'!$E$12+1,1))</f>
        <v>221.46841827695107</v>
      </c>
      <c r="CE65" s="59">
        <f t="shared" si="40"/>
        <v>183.74298297204564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326.09691594978824</v>
      </c>
      <c r="CZ65" s="59">
        <f t="shared" si="42"/>
        <v>605.43570457920714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71.323840237339667</v>
      </c>
      <c r="DG65" s="21">
        <f>EXP(-LN(2)/25)*DG64+(1-EXP(-LN(2)/25))/(LN(2)/25)*Calculateur!DB65*Calculateur!DD65*VLOOKUP('Données projet'!$B$13,Paramètres!$A$1:$I$89,3,0)*0.475*44/12</f>
        <v>14.338935238240841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85.662775475580503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208.4</v>
      </c>
      <c r="DP65" s="17">
        <f>DO65*VLOOKUP('Données projet'!$B$14,Paramètres!$A$1:$I$89,3,0)*VLOOKUP('Données projet'!$B$14,Paramètres!$A$1:$I$89,5,0)</f>
        <v>182.05824000000001</v>
      </c>
      <c r="DQ65" s="13">
        <f t="shared" si="43"/>
        <v>45.779803189729343</v>
      </c>
      <c r="DR65" s="20">
        <f t="shared" si="16"/>
        <v>396.81792522211191</v>
      </c>
      <c r="DS65" s="59">
        <f t="shared" si="17"/>
        <v>690.15125855544522</v>
      </c>
      <c r="DT65" s="59">
        <f ca="1">AVERAGE(OFFSET($DS$3,0,0,'Données projet'!$E$14+1,1))-AVERAGE(OFFSET($H$3,0,0,'Données projet'!$E$14+1,1))</f>
        <v>235.92135862353973</v>
      </c>
      <c r="DU65" s="59">
        <f t="shared" si="44"/>
        <v>270.64539221029258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53.802224782914919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53.802224782914919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246.19999999999985</v>
      </c>
      <c r="AJ66" s="13">
        <f>AI66*VLOOKUP('Données projet'!$B$10,Paramètres!$A$1:$I$89,3,0)*VLOOKUP('Données projet'!$B$10,Paramètres!$A$1:$I$89,5,0)</f>
        <v>199.71743999999987</v>
      </c>
      <c r="AK66" s="13">
        <f t="shared" si="35"/>
        <v>49.682064480920403</v>
      </c>
      <c r="AL66" s="20">
        <f t="shared" si="4"/>
        <v>434.37080363760282</v>
      </c>
      <c r="AM66" s="59">
        <f t="shared" si="5"/>
        <v>727.70413697093613</v>
      </c>
      <c r="AN66" s="59">
        <f ca="1">AVERAGE(OFFSET($AM$3,0,0,'Données projet'!$E$10+1,1))-AVERAGE(OFFSET($H$3,0,0,'Données projet'!$E$10+1,1))</f>
        <v>219.96569743439244</v>
      </c>
      <c r="AO66" s="59">
        <f t="shared" si="36"/>
        <v>219.27079214454579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32.693545331111281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32.693545331111281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325.55519999999984</v>
      </c>
      <c r="BE66" s="13">
        <f>BD66*VLOOKUP('Données projet'!$B$11,Paramètres!$A$1:$I$89,3,0)*VLOOKUP('Données projet'!$B$11,Paramètres!$A$1:$I$89,5,0)</f>
        <v>355.50627839999981</v>
      </c>
      <c r="BF66" s="13">
        <f t="shared" si="37"/>
        <v>82.695279049034994</v>
      </c>
      <c r="BG66" s="20">
        <f t="shared" si="7"/>
        <v>763.20104589040227</v>
      </c>
      <c r="BH66" s="59">
        <f t="shared" si="8"/>
        <v>1056.5343792237356</v>
      </c>
      <c r="BI66" s="59">
        <f ca="1">AVERAGE(OFFSET($BH$3,0,0,'Données projet'!$E$11+1,1))-AVERAGE(OFFSET($H$3,0,0,'Données projet'!$E$11+1,1))</f>
        <v>245.5026179711341</v>
      </c>
      <c r="BJ66" s="59">
        <f t="shared" si="38"/>
        <v>204.32077840562567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325.55519999999984</v>
      </c>
      <c r="BZ66" s="13">
        <f>BY66*VLOOKUP('Données projet'!$B$12,Paramètres!$A$1:$I$89,3,0)*VLOOKUP('Données projet'!$B$12,Paramètres!$A$1:$I$89,5,0)</f>
        <v>325.03431167999986</v>
      </c>
      <c r="CA66" s="13">
        <f t="shared" si="39"/>
        <v>76.399886588103072</v>
      </c>
      <c r="CB66" s="20">
        <f t="shared" si="10"/>
        <v>699.16456198361254</v>
      </c>
      <c r="CC66" s="59">
        <f t="shared" si="11"/>
        <v>992.49789531694591</v>
      </c>
      <c r="CD66" s="59">
        <f ca="1">AVERAGE(OFFSET($CC$3,0,0,'Données projet'!$E$12+1,1))-AVERAGE(OFFSET($H$3,0,0,'Données projet'!$E$12+1,1))</f>
        <v>221.46841827695107</v>
      </c>
      <c r="CE66" s="59">
        <f t="shared" si="40"/>
        <v>183.74298297204564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326.09691594978824</v>
      </c>
      <c r="CZ66" s="59">
        <f t="shared" si="42"/>
        <v>605.43570457920714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69.925223233532392</v>
      </c>
      <c r="DG66" s="21">
        <f>EXP(-LN(2)/25)*DG65+(1-EXP(-LN(2)/25))/(LN(2)/25)*Calculateur!DB66*Calculateur!DD66*VLOOKUP('Données projet'!$B$13,Paramètres!$A$1:$I$89,3,0)*0.475*44/12</f>
        <v>13.946836300099314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83.872059533631699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213.6</v>
      </c>
      <c r="DP66" s="17">
        <f>DO66*VLOOKUP('Données projet'!$B$14,Paramètres!$A$1:$I$89,3,0)*VLOOKUP('Données projet'!$B$14,Paramètres!$A$1:$I$89,5,0)</f>
        <v>186.60096000000001</v>
      </c>
      <c r="DQ66" s="13">
        <f t="shared" si="43"/>
        <v>46.787685683664144</v>
      </c>
      <c r="DR66" s="20">
        <f t="shared" si="16"/>
        <v>406.48522456571504</v>
      </c>
      <c r="DS66" s="59">
        <f t="shared" si="17"/>
        <v>699.8185578990483</v>
      </c>
      <c r="DT66" s="59">
        <f ca="1">AVERAGE(OFFSET($DS$3,0,0,'Données projet'!$E$14+1,1))-AVERAGE(OFFSET($H$3,0,0,'Données projet'!$E$14+1,1))</f>
        <v>235.92135862353973</v>
      </c>
      <c r="DU66" s="59">
        <f t="shared" si="44"/>
        <v>270.64539221029258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52.747195971038749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52.747195971038749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250.59999999999985</v>
      </c>
      <c r="AJ67" s="13">
        <f>AI67*VLOOKUP('Données projet'!$B$10,Paramètres!$A$1:$I$89,3,0)*VLOOKUP('Données projet'!$B$10,Paramètres!$A$1:$I$89,5,0)</f>
        <v>203.28671999999989</v>
      </c>
      <c r="AK67" s="13">
        <f t="shared" si="35"/>
        <v>50.465802636798685</v>
      </c>
      <c r="AL67" s="20">
        <f t="shared" si="4"/>
        <v>441.95231025909084</v>
      </c>
      <c r="AM67" s="59">
        <f t="shared" si="5"/>
        <v>735.28564359242409</v>
      </c>
      <c r="AN67" s="59">
        <f ca="1">AVERAGE(OFFSET($AM$3,0,0,'Données projet'!$E$10+1,1))-AVERAGE(OFFSET($H$3,0,0,'Données projet'!$E$10+1,1))</f>
        <v>219.96569743439244</v>
      </c>
      <c r="AO67" s="59">
        <f t="shared" si="36"/>
        <v>219.27079214454579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32.052444848261821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32.052444848261821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325.55519999999984</v>
      </c>
      <c r="BE67" s="13">
        <f>BD67*VLOOKUP('Données projet'!$B$11,Paramètres!$A$1:$I$89,3,0)*VLOOKUP('Données projet'!$B$11,Paramètres!$A$1:$I$89,5,0)</f>
        <v>355.50627839999981</v>
      </c>
      <c r="BF67" s="13">
        <f t="shared" si="37"/>
        <v>82.695279049034994</v>
      </c>
      <c r="BG67" s="20">
        <f t="shared" si="7"/>
        <v>763.20104589040227</v>
      </c>
      <c r="BH67" s="59">
        <f t="shared" si="8"/>
        <v>1056.5343792237356</v>
      </c>
      <c r="BI67" s="59">
        <f ca="1">AVERAGE(OFFSET($BH$3,0,0,'Données projet'!$E$11+1,1))-AVERAGE(OFFSET($H$3,0,0,'Données projet'!$E$11+1,1))</f>
        <v>245.5026179711341</v>
      </c>
      <c r="BJ67" s="59">
        <f t="shared" si="38"/>
        <v>204.32077840562567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325.55519999999984</v>
      </c>
      <c r="BZ67" s="13">
        <f>BY67*VLOOKUP('Données projet'!$B$12,Paramètres!$A$1:$I$89,3,0)*VLOOKUP('Données projet'!$B$12,Paramètres!$A$1:$I$89,5,0)</f>
        <v>325.03431167999986</v>
      </c>
      <c r="CA67" s="13">
        <f t="shared" si="39"/>
        <v>76.399886588103072</v>
      </c>
      <c r="CB67" s="20">
        <f t="shared" si="10"/>
        <v>699.16456198361254</v>
      </c>
      <c r="CC67" s="59">
        <f t="shared" si="11"/>
        <v>992.49789531694591</v>
      </c>
      <c r="CD67" s="59">
        <f ca="1">AVERAGE(OFFSET($CC$3,0,0,'Données projet'!$E$12+1,1))-AVERAGE(OFFSET($H$3,0,0,'Données projet'!$E$12+1,1))</f>
        <v>221.46841827695107</v>
      </c>
      <c r="CE67" s="59">
        <f t="shared" si="40"/>
        <v>183.74298297204564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326.09691594978824</v>
      </c>
      <c r="CZ67" s="59">
        <f t="shared" si="42"/>
        <v>605.43570457920714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68.554032256097642</v>
      </c>
      <c r="DG67" s="21">
        <f>EXP(-LN(2)/25)*DG66+(1-EXP(-LN(2)/25))/(LN(2)/25)*Calculateur!DB67*Calculateur!DD67*VLOOKUP('Données projet'!$B$13,Paramètres!$A$1:$I$89,3,0)*0.475*44/12</f>
        <v>13.565459328040852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82.119491584138501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218.79999999999998</v>
      </c>
      <c r="DP67" s="17">
        <f>DO67*VLOOKUP('Données projet'!$B$14,Paramètres!$A$1:$I$89,3,0)*VLOOKUP('Données projet'!$B$14,Paramètres!$A$1:$I$89,5,0)</f>
        <v>191.14368000000002</v>
      </c>
      <c r="DQ67" s="13">
        <f t="shared" si="43"/>
        <v>47.792715878069586</v>
      </c>
      <c r="DR67" s="20">
        <f t="shared" si="16"/>
        <v>416.14755615430454</v>
      </c>
      <c r="DS67" s="59">
        <f t="shared" si="17"/>
        <v>709.4808894876378</v>
      </c>
      <c r="DT67" s="59">
        <f ca="1">AVERAGE(OFFSET($DS$3,0,0,'Données projet'!$E$14+1,1))-AVERAGE(OFFSET($H$3,0,0,'Données projet'!$E$14+1,1))</f>
        <v>235.92135862353973</v>
      </c>
      <c r="DU67" s="59">
        <f t="shared" si="44"/>
        <v>270.64539221029258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51.71285563065944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51.71285563065944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254.99999999999986</v>
      </c>
      <c r="AJ68" s="13">
        <f>AI68*VLOOKUP('Données projet'!$B$10,Paramètres!$A$1:$I$89,3,0)*VLOOKUP('Données projet'!$B$10,Paramètres!$A$1:$I$89,5,0)</f>
        <v>206.85599999999991</v>
      </c>
      <c r="AK68" s="13">
        <f t="shared" si="35"/>
        <v>51.247940588293027</v>
      </c>
      <c r="AL68" s="20">
        <f t="shared" ref="AL68:AL131" si="58">(AJ68+AK68)*0.475*44/12</f>
        <v>449.53102985794345</v>
      </c>
      <c r="AM68" s="59">
        <f t="shared" ref="AM68:AM131" si="59">AL68+(AD68+AE68)*44/12</f>
        <v>742.86436319127677</v>
      </c>
      <c r="AN68" s="59">
        <f ca="1">AVERAGE(OFFSET($AM$3,0,0,'Données projet'!$E$10+1,1))-AVERAGE(OFFSET($H$3,0,0,'Données projet'!$E$10+1,1))</f>
        <v>219.96569743439244</v>
      </c>
      <c r="AO68" s="59">
        <f t="shared" si="36"/>
        <v>219.27079214454579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35.665579269827177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35.665579269827177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325.55519999999984</v>
      </c>
      <c r="BE68" s="13">
        <f>BD68*VLOOKUP('Données projet'!$B$11,Paramètres!$A$1:$I$89,3,0)*VLOOKUP('Données projet'!$B$11,Paramètres!$A$1:$I$89,5,0)</f>
        <v>355.50627839999981</v>
      </c>
      <c r="BF68" s="13">
        <f t="shared" si="37"/>
        <v>82.695279049034994</v>
      </c>
      <c r="BG68" s="20">
        <f t="shared" ref="BG68:BG131" si="61">(BE68+BF68)*0.475*44/12</f>
        <v>763.20104589040227</v>
      </c>
      <c r="BH68" s="59">
        <f t="shared" ref="BH68:BH131" si="62">BG68+(AY68+AZ68)*44/12</f>
        <v>1056.5343792237356</v>
      </c>
      <c r="BI68" s="59">
        <f ca="1">AVERAGE(OFFSET($BH$3,0,0,'Données projet'!$E$11+1,1))-AVERAGE(OFFSET($H$3,0,0,'Données projet'!$E$11+1,1))</f>
        <v>245.5026179711341</v>
      </c>
      <c r="BJ68" s="59">
        <f t="shared" si="38"/>
        <v>204.32077840562567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325.55519999999984</v>
      </c>
      <c r="BZ68" s="13">
        <f>BY68*VLOOKUP('Données projet'!$B$12,Paramètres!$A$1:$I$89,3,0)*VLOOKUP('Données projet'!$B$12,Paramètres!$A$1:$I$89,5,0)</f>
        <v>325.03431167999986</v>
      </c>
      <c r="CA68" s="13">
        <f t="shared" si="39"/>
        <v>76.399886588103072</v>
      </c>
      <c r="CB68" s="20">
        <f t="shared" ref="CB68:CB131" si="64">(BZ68+CA68)*0.475*44/12</f>
        <v>699.16456198361254</v>
      </c>
      <c r="CC68" s="59">
        <f t="shared" ref="CC68:CC131" si="65">CB68+(BT68+BU68)*44/12</f>
        <v>992.49789531694591</v>
      </c>
      <c r="CD68" s="59">
        <f ca="1">AVERAGE(OFFSET($CC$3,0,0,'Données projet'!$E$12+1,1))-AVERAGE(OFFSET($H$3,0,0,'Données projet'!$E$12+1,1))</f>
        <v>221.46841827695107</v>
      </c>
      <c r="CE68" s="59">
        <f t="shared" si="40"/>
        <v>183.74298297204564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326.09691594978824</v>
      </c>
      <c r="CZ68" s="59">
        <f t="shared" si="42"/>
        <v>605.43570457920714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67.209729497386476</v>
      </c>
      <c r="DG68" s="21">
        <f>EXP(-LN(2)/25)*DG67+(1-EXP(-LN(2)/25))/(LN(2)/25)*Calculateur!DB68*Calculateur!DD68*VLOOKUP('Données projet'!$B$13,Paramètres!$A$1:$I$89,3,0)*0.475*44/12</f>
        <v>13.194511129339073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80.404240626725553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224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223.99999999999997</v>
      </c>
      <c r="DP68" s="17">
        <f>DO68*VLOOKUP('Données projet'!$B$14,Paramètres!$A$1:$I$89,3,0)*VLOOKUP('Données projet'!$B$14,Paramètres!$A$1:$I$89,5,0)</f>
        <v>195.68639999999999</v>
      </c>
      <c r="DQ68" s="13">
        <f t="shared" si="43"/>
        <v>48.794969360985156</v>
      </c>
      <c r="DR68" s="20">
        <f t="shared" ref="DR68:DR131" si="70">(DP68+DQ68)*0.475*44/12</f>
        <v>425.80505163704908</v>
      </c>
      <c r="DS68" s="59">
        <f t="shared" ref="DS68:DS131" si="71">DR68+(DJ68+DK68)*44/12</f>
        <v>719.13838497038239</v>
      </c>
      <c r="DT68" s="59">
        <f ca="1">AVERAGE(OFFSET($DS$3,0,0,'Données projet'!$E$14+1,1))-AVERAGE(OFFSET($H$3,0,0,'Données projet'!$E$14+1,1))</f>
        <v>235.92135862353973</v>
      </c>
      <c r="DU68" s="59">
        <f t="shared" si="44"/>
        <v>270.64539221029258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20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59.004152816085522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59.004152816085522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247.79999999999984</v>
      </c>
      <c r="AJ69" s="13">
        <f>AI69*VLOOKUP('Données projet'!$B$10,Paramètres!$A$1:$I$89,3,0)*VLOOKUP('Données projet'!$B$10,Paramètres!$A$1:$I$89,5,0)</f>
        <v>201.01535999999987</v>
      </c>
      <c r="AK69" s="13">
        <f t="shared" ref="AK69:AK132" si="89">EXP(-1.0587+0.8836*LN(AJ69)+0.284)</f>
        <v>49.96724731300592</v>
      </c>
      <c r="AL69" s="20">
        <f t="shared" si="58"/>
        <v>437.12804107015171</v>
      </c>
      <c r="AM69" s="59">
        <f t="shared" si="59"/>
        <v>730.46137440348502</v>
      </c>
      <c r="AN69" s="59">
        <f ca="1">AVERAGE(OFFSET($AM$3,0,0,'Données projet'!$E$10+1,1))-AVERAGE(OFFSET($H$3,0,0,'Données projet'!$E$10+1,1))</f>
        <v>219.96569743439244</v>
      </c>
      <c r="AO69" s="59">
        <f t="shared" ref="AO69:AO132" si="90">$AO$3</f>
        <v>219.27079214454579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34.966199014201209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34.966199014201209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325.55519999999984</v>
      </c>
      <c r="BE69" s="13">
        <f>BD69*VLOOKUP('Données projet'!$B$11,Paramètres!$A$1:$I$89,3,0)*VLOOKUP('Données projet'!$B$11,Paramètres!$A$1:$I$89,5,0)</f>
        <v>355.50627839999981</v>
      </c>
      <c r="BF69" s="13">
        <f t="shared" ref="BF69:BF132" si="91">EXP(-1.0587+0.8836*LN(BE69)+0.284)</f>
        <v>82.695279049034994</v>
      </c>
      <c r="BG69" s="20">
        <f t="shared" si="61"/>
        <v>763.20104589040227</v>
      </c>
      <c r="BH69" s="59">
        <f t="shared" si="62"/>
        <v>1056.5343792237356</v>
      </c>
      <c r="BI69" s="59">
        <f ca="1">AVERAGE(OFFSET($BH$3,0,0,'Données projet'!$E$11+1,1))-AVERAGE(OFFSET($H$3,0,0,'Données projet'!$E$11+1,1))</f>
        <v>245.5026179711341</v>
      </c>
      <c r="BJ69" s="59">
        <f t="shared" ref="BJ69:BJ132" si="92">$BJ$3</f>
        <v>204.32077840562567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325.55519999999984</v>
      </c>
      <c r="BZ69" s="13">
        <f>BY69*VLOOKUP('Données projet'!$B$12,Paramètres!$A$1:$I$89,3,0)*VLOOKUP('Données projet'!$B$12,Paramètres!$A$1:$I$89,5,0)</f>
        <v>325.03431167999986</v>
      </c>
      <c r="CA69" s="13">
        <f t="shared" ref="CA69:CA132" si="93">EXP(-1.0587+0.8836*LN(BZ69)+0.284)</f>
        <v>76.399886588103072</v>
      </c>
      <c r="CB69" s="20">
        <f t="shared" si="64"/>
        <v>699.16456198361254</v>
      </c>
      <c r="CC69" s="59">
        <f t="shared" si="65"/>
        <v>992.49789531694591</v>
      </c>
      <c r="CD69" s="59">
        <f ca="1">AVERAGE(OFFSET($CC$3,0,0,'Données projet'!$E$12+1,1))-AVERAGE(OFFSET($H$3,0,0,'Données projet'!$E$12+1,1))</f>
        <v>221.46841827695107</v>
      </c>
      <c r="CE69" s="59">
        <f t="shared" ref="CE69:CE132" si="94">$CE$3</f>
        <v>183.74298297204564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326.09691594978824</v>
      </c>
      <c r="CZ69" s="59">
        <f t="shared" ref="CZ69:CZ132" si="96">$CZ$3</f>
        <v>605.43570457920714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65.891787695829905</v>
      </c>
      <c r="DG69" s="21">
        <f>EXP(-LN(2)/25)*DG68+(1-EXP(-LN(2)/25))/(LN(2)/25)*Calculateur!DB69*Calculateur!DD69*VLOOKUP('Données projet'!$B$13,Paramètres!$A$1:$I$89,3,0)*0.475*44/12</f>
        <v>12.833706528638112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78.725494224468022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208.59999999999997</v>
      </c>
      <c r="DP69" s="17">
        <f>DO69*VLOOKUP('Données projet'!$B$14,Paramètres!$A$1:$I$89,3,0)*VLOOKUP('Données projet'!$B$14,Paramètres!$A$1:$I$89,5,0)</f>
        <v>182.23295999999999</v>
      </c>
      <c r="DQ69" s="13">
        <f t="shared" ref="DQ69:DQ132" si="97">EXP(-1.0587+0.8836*LN(DP69)+0.284)</f>
        <v>45.818621592366291</v>
      </c>
      <c r="DR69" s="20">
        <f t="shared" si="70"/>
        <v>397.18983794003793</v>
      </c>
      <c r="DS69" s="59">
        <f t="shared" si="71"/>
        <v>690.52317127337119</v>
      </c>
      <c r="DT69" s="59">
        <f ca="1">AVERAGE(OFFSET($DS$3,0,0,'Données projet'!$E$14+1,1))-AVERAGE(OFFSET($H$3,0,0,'Données projet'!$E$14+1,1))</f>
        <v>235.92135862353973</v>
      </c>
      <c r="DU69" s="59">
        <f t="shared" ref="DU69:DU132" si="98">$DU$3</f>
        <v>270.64539221029258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57.847117368341685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57.847117368341685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251.59999999999985</v>
      </c>
      <c r="AJ70" s="13">
        <f>AI70*VLOOKUP('Données projet'!$B$10,Paramètres!$A$1:$I$89,3,0)*VLOOKUP('Données projet'!$B$10,Paramètres!$A$1:$I$89,5,0)</f>
        <v>204.0979199999999</v>
      </c>
      <c r="AK70" s="13">
        <f t="shared" si="89"/>
        <v>50.643700651523019</v>
      </c>
      <c r="AL70" s="20">
        <f t="shared" si="58"/>
        <v>443.67498930140238</v>
      </c>
      <c r="AM70" s="59">
        <f t="shared" si="59"/>
        <v>737.00832263473569</v>
      </c>
      <c r="AN70" s="59">
        <f ca="1">AVERAGE(OFFSET($AM$3,0,0,'Données projet'!$E$10+1,1))-AVERAGE(OFFSET($H$3,0,0,'Données projet'!$E$10+1,1))</f>
        <v>219.96569743439244</v>
      </c>
      <c r="AO70" s="59">
        <f t="shared" si="90"/>
        <v>219.27079214454579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34.280533178808227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34.280533178808227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325.55519999999984</v>
      </c>
      <c r="BE70" s="13">
        <f>BD70*VLOOKUP('Données projet'!$B$11,Paramètres!$A$1:$I$89,3,0)*VLOOKUP('Données projet'!$B$11,Paramètres!$A$1:$I$89,5,0)</f>
        <v>355.50627839999981</v>
      </c>
      <c r="BF70" s="13">
        <f t="shared" si="91"/>
        <v>82.695279049034994</v>
      </c>
      <c r="BG70" s="20">
        <f t="shared" si="61"/>
        <v>763.20104589040227</v>
      </c>
      <c r="BH70" s="59">
        <f t="shared" si="62"/>
        <v>1056.5343792237356</v>
      </c>
      <c r="BI70" s="59">
        <f ca="1">AVERAGE(OFFSET($BH$3,0,0,'Données projet'!$E$11+1,1))-AVERAGE(OFFSET($H$3,0,0,'Données projet'!$E$11+1,1))</f>
        <v>245.5026179711341</v>
      </c>
      <c r="BJ70" s="59">
        <f t="shared" si="92"/>
        <v>204.32077840562567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325.55519999999984</v>
      </c>
      <c r="BZ70" s="13">
        <f>BY70*VLOOKUP('Données projet'!$B$12,Paramètres!$A$1:$I$89,3,0)*VLOOKUP('Données projet'!$B$12,Paramètres!$A$1:$I$89,5,0)</f>
        <v>325.03431167999986</v>
      </c>
      <c r="CA70" s="13">
        <f t="shared" si="93"/>
        <v>76.399886588103072</v>
      </c>
      <c r="CB70" s="20">
        <f t="shared" si="64"/>
        <v>699.16456198361254</v>
      </c>
      <c r="CC70" s="59">
        <f t="shared" si="65"/>
        <v>992.49789531694591</v>
      </c>
      <c r="CD70" s="59">
        <f ca="1">AVERAGE(OFFSET($CC$3,0,0,'Données projet'!$E$12+1,1))-AVERAGE(OFFSET($H$3,0,0,'Données projet'!$E$12+1,1))</f>
        <v>221.46841827695107</v>
      </c>
      <c r="CE70" s="59">
        <f t="shared" si="94"/>
        <v>183.74298297204564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326.09691594978824</v>
      </c>
      <c r="CZ70" s="59">
        <f t="shared" si="96"/>
        <v>605.43570457920714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64.599689929136744</v>
      </c>
      <c r="DG70" s="21">
        <f>EXP(-LN(2)/25)*DG69+(1-EXP(-LN(2)/25))/(LN(2)/25)*Calculateur!DB70*Calculateur!DD70*VLOOKUP('Données projet'!$B$13,Paramètres!$A$1:$I$89,3,0)*0.475*44/12</f>
        <v>12.482768148717209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77.082458077853957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213.19999999999996</v>
      </c>
      <c r="DP70" s="17">
        <f>DO70*VLOOKUP('Données projet'!$B$14,Paramètres!$A$1:$I$89,3,0)*VLOOKUP('Données projet'!$B$14,Paramètres!$A$1:$I$89,5,0)</f>
        <v>186.25152</v>
      </c>
      <c r="DQ70" s="13">
        <f t="shared" si="97"/>
        <v>46.71025851515671</v>
      </c>
      <c r="DR70" s="20">
        <f t="shared" si="70"/>
        <v>405.74176424723129</v>
      </c>
      <c r="DS70" s="59">
        <f t="shared" si="71"/>
        <v>699.0750975805646</v>
      </c>
      <c r="DT70" s="59">
        <f ca="1">AVERAGE(OFFSET($DS$3,0,0,'Données projet'!$E$14+1,1))-AVERAGE(OFFSET($H$3,0,0,'Données projet'!$E$14+1,1))</f>
        <v>235.92135862353973</v>
      </c>
      <c r="DU70" s="59">
        <f t="shared" si="98"/>
        <v>270.64539221029258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56.712770680006166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56.712770680006166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255.39999999999986</v>
      </c>
      <c r="AJ71" s="13">
        <f>AI71*VLOOKUP('Données projet'!$B$10,Paramètres!$A$1:$I$89,3,0)*VLOOKUP('Données projet'!$B$10,Paramètres!$A$1:$I$89,5,0)</f>
        <v>207.1804799999999</v>
      </c>
      <c r="AK71" s="13">
        <f t="shared" si="89"/>
        <v>51.318965762681508</v>
      </c>
      <c r="AL71" s="20">
        <f t="shared" si="58"/>
        <v>450.21986803667011</v>
      </c>
      <c r="AM71" s="59">
        <f t="shared" si="59"/>
        <v>743.55320137000342</v>
      </c>
      <c r="AN71" s="59">
        <f ca="1">AVERAGE(OFFSET($AM$3,0,0,'Données projet'!$E$10+1,1))-AVERAGE(OFFSET($H$3,0,0,'Données projet'!$E$10+1,1))</f>
        <v>219.96569743439244</v>
      </c>
      <c r="AO71" s="59">
        <f t="shared" si="90"/>
        <v>219.27079214454579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33.608312832232436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33.608312832232436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325.55519999999984</v>
      </c>
      <c r="BE71" s="13">
        <f>BD71*VLOOKUP('Données projet'!$B$11,Paramètres!$A$1:$I$89,3,0)*VLOOKUP('Données projet'!$B$11,Paramètres!$A$1:$I$89,5,0)</f>
        <v>355.50627839999981</v>
      </c>
      <c r="BF71" s="13">
        <f t="shared" si="91"/>
        <v>82.695279049034994</v>
      </c>
      <c r="BG71" s="20">
        <f t="shared" si="61"/>
        <v>763.20104589040227</v>
      </c>
      <c r="BH71" s="59">
        <f t="shared" si="62"/>
        <v>1056.5343792237356</v>
      </c>
      <c r="BI71" s="59">
        <f ca="1">AVERAGE(OFFSET($BH$3,0,0,'Données projet'!$E$11+1,1))-AVERAGE(OFFSET($H$3,0,0,'Données projet'!$E$11+1,1))</f>
        <v>245.5026179711341</v>
      </c>
      <c r="BJ71" s="59">
        <f t="shared" si="92"/>
        <v>204.32077840562567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325.55519999999984</v>
      </c>
      <c r="BZ71" s="13">
        <f>BY71*VLOOKUP('Données projet'!$B$12,Paramètres!$A$1:$I$89,3,0)*VLOOKUP('Données projet'!$B$12,Paramètres!$A$1:$I$89,5,0)</f>
        <v>325.03431167999986</v>
      </c>
      <c r="CA71" s="13">
        <f t="shared" si="93"/>
        <v>76.399886588103072</v>
      </c>
      <c r="CB71" s="20">
        <f t="shared" si="64"/>
        <v>699.16456198361254</v>
      </c>
      <c r="CC71" s="59">
        <f t="shared" si="65"/>
        <v>992.49789531694591</v>
      </c>
      <c r="CD71" s="59">
        <f ca="1">AVERAGE(OFFSET($CC$3,0,0,'Données projet'!$E$12+1,1))-AVERAGE(OFFSET($H$3,0,0,'Données projet'!$E$12+1,1))</f>
        <v>221.46841827695107</v>
      </c>
      <c r="CE71" s="59">
        <f t="shared" si="94"/>
        <v>183.74298297204564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326.09691594978824</v>
      </c>
      <c r="CZ71" s="59">
        <f t="shared" si="96"/>
        <v>605.43570457920714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63.332929411546615</v>
      </c>
      <c r="DG71" s="21">
        <f>EXP(-LN(2)/25)*DG70+(1-EXP(-LN(2)/25))/(LN(2)/25)*Calculateur!DB71*Calculateur!DD71*VLOOKUP('Données projet'!$B$13,Paramètres!$A$1:$I$89,3,0)*0.475*44/12</f>
        <v>12.14142619725029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75.474355608796913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217.79999999999995</v>
      </c>
      <c r="DP71" s="17">
        <f>DO71*VLOOKUP('Données projet'!$B$14,Paramètres!$A$1:$I$89,3,0)*VLOOKUP('Données projet'!$B$14,Paramètres!$A$1:$I$89,5,0)</f>
        <v>190.27007999999998</v>
      </c>
      <c r="DQ71" s="13">
        <f t="shared" si="97"/>
        <v>47.599658767320413</v>
      </c>
      <c r="DR71" s="20">
        <f t="shared" si="70"/>
        <v>414.28979501974965</v>
      </c>
      <c r="DS71" s="59">
        <f t="shared" si="71"/>
        <v>707.62312835308296</v>
      </c>
      <c r="DT71" s="59">
        <f ca="1">AVERAGE(OFFSET($DS$3,0,0,'Données projet'!$E$14+1,1))-AVERAGE(OFFSET($H$3,0,0,'Données projet'!$E$14+1,1))</f>
        <v>235.92135862353973</v>
      </c>
      <c r="DU71" s="59">
        <f t="shared" si="98"/>
        <v>270.64539221029258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55.600667838345743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55.600667838345743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259.19999999999987</v>
      </c>
      <c r="AJ72" s="13">
        <f>AI72*VLOOKUP('Données projet'!$B$10,Paramètres!$A$1:$I$89,3,0)*VLOOKUP('Données projet'!$B$10,Paramètres!$A$1:$I$89,5,0)</f>
        <v>210.2630399999999</v>
      </c>
      <c r="AK72" s="13">
        <f t="shared" si="89"/>
        <v>51.993062367907982</v>
      </c>
      <c r="AL72" s="20">
        <f t="shared" si="58"/>
        <v>456.7627116241062</v>
      </c>
      <c r="AM72" s="59">
        <f t="shared" si="59"/>
        <v>750.09604495743952</v>
      </c>
      <c r="AN72" s="59">
        <f ca="1">AVERAGE(OFFSET($AM$3,0,0,'Données projet'!$E$10+1,1))-AVERAGE(OFFSET($H$3,0,0,'Données projet'!$E$10+1,1))</f>
        <v>219.96569743439244</v>
      </c>
      <c r="AO72" s="59">
        <f t="shared" si="90"/>
        <v>219.27079214454579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32.94927431663907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32.94927431663907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325.55519999999984</v>
      </c>
      <c r="BE72" s="13">
        <f>BD72*VLOOKUP('Données projet'!$B$11,Paramètres!$A$1:$I$89,3,0)*VLOOKUP('Données projet'!$B$11,Paramètres!$A$1:$I$89,5,0)</f>
        <v>355.50627839999981</v>
      </c>
      <c r="BF72" s="13">
        <f t="shared" si="91"/>
        <v>82.695279049034994</v>
      </c>
      <c r="BG72" s="20">
        <f t="shared" si="61"/>
        <v>763.20104589040227</v>
      </c>
      <c r="BH72" s="59">
        <f t="shared" si="62"/>
        <v>1056.5343792237356</v>
      </c>
      <c r="BI72" s="59">
        <f ca="1">AVERAGE(OFFSET($BH$3,0,0,'Données projet'!$E$11+1,1))-AVERAGE(OFFSET($H$3,0,0,'Données projet'!$E$11+1,1))</f>
        <v>245.5026179711341</v>
      </c>
      <c r="BJ72" s="59">
        <f t="shared" si="92"/>
        <v>204.32077840562567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325.55519999999984</v>
      </c>
      <c r="BZ72" s="13">
        <f>BY72*VLOOKUP('Données projet'!$B$12,Paramètres!$A$1:$I$89,3,0)*VLOOKUP('Données projet'!$B$12,Paramètres!$A$1:$I$89,5,0)</f>
        <v>325.03431167999986</v>
      </c>
      <c r="CA72" s="13">
        <f t="shared" si="93"/>
        <v>76.399886588103072</v>
      </c>
      <c r="CB72" s="20">
        <f t="shared" si="64"/>
        <v>699.16456198361254</v>
      </c>
      <c r="CC72" s="59">
        <f t="shared" si="65"/>
        <v>992.49789531694591</v>
      </c>
      <c r="CD72" s="59">
        <f ca="1">AVERAGE(OFFSET($CC$3,0,0,'Données projet'!$E$12+1,1))-AVERAGE(OFFSET($H$3,0,0,'Données projet'!$E$12+1,1))</f>
        <v>221.46841827695107</v>
      </c>
      <c r="CE72" s="59">
        <f t="shared" si="94"/>
        <v>183.74298297204564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326.09691594978824</v>
      </c>
      <c r="CZ72" s="59">
        <f t="shared" si="96"/>
        <v>605.43570457920714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62.091009295058804</v>
      </c>
      <c r="DG72" s="21">
        <f>EXP(-LN(2)/25)*DG71+(1-EXP(-LN(2)/25))/(LN(2)/25)*Calculateur!DB72*Calculateur!DD72*VLOOKUP('Données projet'!$B$13,Paramètres!$A$1:$I$89,3,0)*0.475*44/12</f>
        <v>11.809418259396626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73.900427554455433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222.39999999999995</v>
      </c>
      <c r="DP72" s="17">
        <f>DO72*VLOOKUP('Données projet'!$B$14,Paramètres!$A$1:$I$89,3,0)*VLOOKUP('Données projet'!$B$14,Paramètres!$A$1:$I$89,5,0)</f>
        <v>194.28863999999999</v>
      </c>
      <c r="DQ72" s="13">
        <f t="shared" si="97"/>
        <v>48.486875029770822</v>
      </c>
      <c r="DR72" s="20">
        <f t="shared" si="70"/>
        <v>422.83402201018413</v>
      </c>
      <c r="DS72" s="59">
        <f t="shared" si="71"/>
        <v>716.16735534351744</v>
      </c>
      <c r="DT72" s="59">
        <f ca="1">AVERAGE(OFFSET($DS$3,0,0,'Données projet'!$E$14+1,1))-AVERAGE(OFFSET($H$3,0,0,'Données projet'!$E$14+1,1))</f>
        <v>235.92135862353973</v>
      </c>
      <c r="DU72" s="59">
        <f t="shared" si="98"/>
        <v>270.64539221029258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54.510372655094528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54.510372655094528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213.34559999999991</v>
      </c>
      <c r="AK73" s="13">
        <f t="shared" si="89"/>
        <v>52.666009577179437</v>
      </c>
      <c r="AL73" s="20">
        <f t="shared" si="58"/>
        <v>463.30355334692064</v>
      </c>
      <c r="AM73" s="59">
        <f t="shared" si="59"/>
        <v>756.63688668025395</v>
      </c>
      <c r="AN73" s="59">
        <f ca="1">AVERAGE(OFFSET($AM$3,0,0,'Données projet'!$E$10+1,1))-AVERAGE(OFFSET($H$3,0,0,'Données projet'!$E$10+1,1))</f>
        <v>219.96569743439244</v>
      </c>
      <c r="AO73" s="59">
        <f t="shared" si="90"/>
        <v>219.27079214454579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36.159216703434346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36.159216703434346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325.55519999999984</v>
      </c>
      <c r="BE73" s="13">
        <f>BD73*VLOOKUP('Données projet'!$B$11,Paramètres!$A$1:$I$89,3,0)*VLOOKUP('Données projet'!$B$11,Paramètres!$A$1:$I$89,5,0)</f>
        <v>355.50627839999981</v>
      </c>
      <c r="BF73" s="13">
        <f t="shared" si="91"/>
        <v>82.695279049034994</v>
      </c>
      <c r="BG73" s="20">
        <f t="shared" si="61"/>
        <v>763.20104589040227</v>
      </c>
      <c r="BH73" s="59">
        <f t="shared" si="62"/>
        <v>1056.5343792237356</v>
      </c>
      <c r="BI73" s="59">
        <f ca="1">AVERAGE(OFFSET($BH$3,0,0,'Données projet'!$E$11+1,1))-AVERAGE(OFFSET($H$3,0,0,'Données projet'!$E$11+1,1))</f>
        <v>245.5026179711341</v>
      </c>
      <c r="BJ73" s="59">
        <f t="shared" si="92"/>
        <v>204.32077840562567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325.55519999999984</v>
      </c>
      <c r="BZ73" s="13">
        <f>BY73*VLOOKUP('Données projet'!$B$12,Paramètres!$A$1:$I$89,3,0)*VLOOKUP('Données projet'!$B$12,Paramètres!$A$1:$I$89,5,0)</f>
        <v>325.03431167999986</v>
      </c>
      <c r="CA73" s="13">
        <f t="shared" si="93"/>
        <v>76.399886588103072</v>
      </c>
      <c r="CB73" s="20">
        <f t="shared" si="64"/>
        <v>699.16456198361254</v>
      </c>
      <c r="CC73" s="59">
        <f t="shared" si="65"/>
        <v>992.49789531694591</v>
      </c>
      <c r="CD73" s="59">
        <f ca="1">AVERAGE(OFFSET($CC$3,0,0,'Données projet'!$E$12+1,1))-AVERAGE(OFFSET($H$3,0,0,'Données projet'!$E$12+1,1))</f>
        <v>221.46841827695107</v>
      </c>
      <c r="CE73" s="59">
        <f t="shared" si="94"/>
        <v>183.74298297204564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326.09691594978824</v>
      </c>
      <c r="CZ73" s="59">
        <f t="shared" si="96"/>
        <v>605.43570457920714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60.873442474558843</v>
      </c>
      <c r="DG73" s="21">
        <f>EXP(-LN(2)/25)*DG72+(1-EXP(-LN(2)/25))/(LN(2)/25)*Calculateur!DB73*Calculateur!DD73*VLOOKUP('Données projet'!$B$13,Paramètres!$A$1:$I$89,3,0)*0.475*44/12</f>
        <v>11.48648909606311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72.359931570621953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227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226.99999999999994</v>
      </c>
      <c r="DP73" s="17">
        <f>DO73*VLOOKUP('Données projet'!$B$14,Paramètres!$A$1:$I$89,3,0)*VLOOKUP('Données projet'!$B$14,Paramètres!$A$1:$I$89,5,0)</f>
        <v>198.30719999999997</v>
      </c>
      <c r="DQ73" s="13">
        <f t="shared" si="97"/>
        <v>49.371957679623371</v>
      </c>
      <c r="DR73" s="20">
        <f t="shared" si="70"/>
        <v>431.37453295867726</v>
      </c>
      <c r="DS73" s="59">
        <f t="shared" si="71"/>
        <v>724.70786629201052</v>
      </c>
      <c r="DT73" s="59">
        <f ca="1">AVERAGE(OFFSET($DS$3,0,0,'Données projet'!$E$14+1,1))-AVERAGE(OFFSET($H$3,0,0,'Données projet'!$E$14+1,1))</f>
        <v>235.92135862353973</v>
      </c>
      <c r="DU73" s="59">
        <f t="shared" si="98"/>
        <v>270.64539221029258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17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60.501009026595966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60.501009026595966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256.39999999999986</v>
      </c>
      <c r="AJ74" s="13">
        <f>AI74*VLOOKUP('Données projet'!$B$10,Paramètres!$A$1:$I$89,3,0)*VLOOKUP('Données projet'!$B$10,Paramètres!$A$1:$I$89,5,0)</f>
        <v>207.99167999999992</v>
      </c>
      <c r="AK74" s="13">
        <f t="shared" si="89"/>
        <v>51.496472105486831</v>
      </c>
      <c r="AL74" s="20">
        <f t="shared" si="58"/>
        <v>451.94186491705608</v>
      </c>
      <c r="AM74" s="59">
        <f t="shared" si="59"/>
        <v>745.27519825038939</v>
      </c>
      <c r="AN74" s="59">
        <f ca="1">AVERAGE(OFFSET($AM$3,0,0,'Données projet'!$E$10+1,1))-AVERAGE(OFFSET($H$3,0,0,'Données projet'!$E$10+1,1))</f>
        <v>219.96569743439244</v>
      </c>
      <c r="AO74" s="59">
        <f t="shared" si="90"/>
        <v>219.27079214454579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35.450156518824443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35.450156518824443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325.55519999999984</v>
      </c>
      <c r="BE74" s="13">
        <f>BD74*VLOOKUP('Données projet'!$B$11,Paramètres!$A$1:$I$89,3,0)*VLOOKUP('Données projet'!$B$11,Paramètres!$A$1:$I$89,5,0)</f>
        <v>355.50627839999981</v>
      </c>
      <c r="BF74" s="13">
        <f t="shared" si="91"/>
        <v>82.695279049034994</v>
      </c>
      <c r="BG74" s="20">
        <f t="shared" si="61"/>
        <v>763.20104589040227</v>
      </c>
      <c r="BH74" s="59">
        <f t="shared" si="62"/>
        <v>1056.5343792237356</v>
      </c>
      <c r="BI74" s="59">
        <f ca="1">AVERAGE(OFFSET($BH$3,0,0,'Données projet'!$E$11+1,1))-AVERAGE(OFFSET($H$3,0,0,'Données projet'!$E$11+1,1))</f>
        <v>245.5026179711341</v>
      </c>
      <c r="BJ74" s="59">
        <f t="shared" si="92"/>
        <v>204.32077840562567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325.55519999999984</v>
      </c>
      <c r="BZ74" s="13">
        <f>BY74*VLOOKUP('Données projet'!$B$12,Paramètres!$A$1:$I$89,3,0)*VLOOKUP('Données projet'!$B$12,Paramètres!$A$1:$I$89,5,0)</f>
        <v>325.03431167999986</v>
      </c>
      <c r="CA74" s="13">
        <f t="shared" si="93"/>
        <v>76.399886588103072</v>
      </c>
      <c r="CB74" s="20">
        <f t="shared" si="64"/>
        <v>699.16456198361254</v>
      </c>
      <c r="CC74" s="59">
        <f t="shared" si="65"/>
        <v>992.49789531694591</v>
      </c>
      <c r="CD74" s="59">
        <f ca="1">AVERAGE(OFFSET($CC$3,0,0,'Données projet'!$E$12+1,1))-AVERAGE(OFFSET($H$3,0,0,'Données projet'!$E$12+1,1))</f>
        <v>221.46841827695107</v>
      </c>
      <c r="CE74" s="59">
        <f t="shared" si="94"/>
        <v>183.74298297204564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326.09691594978824</v>
      </c>
      <c r="CZ74" s="59">
        <f t="shared" si="96"/>
        <v>605.43570457920714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59.679751396766456</v>
      </c>
      <c r="DG74" s="21">
        <f>EXP(-LN(2)/25)*DG73+(1-EXP(-LN(2)/25))/(LN(2)/25)*Calculateur!DB74*Calculateur!DD74*VLOOKUP('Données projet'!$B$13,Paramètres!$A$1:$I$89,3,0)*0.475*44/12</f>
        <v>11.172390447683055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70.852141844449505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</v>
      </c>
      <c r="DO74" s="12">
        <f>IF('Données projet'!$A$166&gt;35,DO73+DN74-DW73,IF(A74&lt;'Données projet'!$A$166,$DL$205^A74,IF(A74='Données projet'!$A$166,'Données projet'!$B$166,DO73+DN74-DW73)))</f>
        <v>213.99999999999994</v>
      </c>
      <c r="DP74" s="17">
        <f>DO74*VLOOKUP('Données projet'!$B$14,Paramètres!$A$1:$I$89,3,0)*VLOOKUP('Données projet'!$B$14,Paramètres!$A$1:$I$89,5,0)</f>
        <v>186.95039999999997</v>
      </c>
      <c r="DQ74" s="13">
        <f t="shared" si="97"/>
        <v>46.865095976617653</v>
      </c>
      <c r="DR74" s="20">
        <f t="shared" si="70"/>
        <v>407.22865549260905</v>
      </c>
      <c r="DS74" s="59">
        <f t="shared" si="71"/>
        <v>700.56198882594231</v>
      </c>
      <c r="DT74" s="59">
        <f ca="1">AVERAGE(OFFSET($DS$3,0,0,'Données projet'!$E$14+1,1))-AVERAGE(OFFSET($H$3,0,0,'Données projet'!$E$14+1,1))</f>
        <v>235.92135862353973</v>
      </c>
      <c r="DU74" s="59">
        <f t="shared" si="98"/>
        <v>270.64539221029258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59.31462114155616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59.31462114155616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259.79999999999984</v>
      </c>
      <c r="AJ75" s="13">
        <f>AI75*VLOOKUP('Données projet'!$B$10,Paramètres!$A$1:$I$89,3,0)*VLOOKUP('Données projet'!$B$10,Paramètres!$A$1:$I$89,5,0)</f>
        <v>210.74975999999987</v>
      </c>
      <c r="AK75" s="13">
        <f t="shared" si="89"/>
        <v>52.099393122422597</v>
      </c>
      <c r="AL75" s="20">
        <f t="shared" si="58"/>
        <v>457.79560835488581</v>
      </c>
      <c r="AM75" s="59">
        <f t="shared" si="59"/>
        <v>751.12894168821913</v>
      </c>
      <c r="AN75" s="59">
        <f ca="1">AVERAGE(OFFSET($AM$3,0,0,'Données projet'!$E$10+1,1))-AVERAGE(OFFSET($H$3,0,0,'Données projet'!$E$10+1,1))</f>
        <v>219.96569743439244</v>
      </c>
      <c r="AO75" s="59">
        <f t="shared" si="90"/>
        <v>219.27079214454579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34.755000571950731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34.755000571950731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325.55519999999984</v>
      </c>
      <c r="BE75" s="13">
        <f>BD75*VLOOKUP('Données projet'!$B$11,Paramètres!$A$1:$I$89,3,0)*VLOOKUP('Données projet'!$B$11,Paramètres!$A$1:$I$89,5,0)</f>
        <v>355.50627839999981</v>
      </c>
      <c r="BF75" s="13">
        <f t="shared" si="91"/>
        <v>82.695279049034994</v>
      </c>
      <c r="BG75" s="20">
        <f t="shared" si="61"/>
        <v>763.20104589040227</v>
      </c>
      <c r="BH75" s="59">
        <f t="shared" si="62"/>
        <v>1056.5343792237356</v>
      </c>
      <c r="BI75" s="59">
        <f ca="1">AVERAGE(OFFSET($BH$3,0,0,'Données projet'!$E$11+1,1))-AVERAGE(OFFSET($H$3,0,0,'Données projet'!$E$11+1,1))</f>
        <v>245.5026179711341</v>
      </c>
      <c r="BJ75" s="59">
        <f t="shared" si="92"/>
        <v>204.32077840562567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325.55519999999984</v>
      </c>
      <c r="BZ75" s="13">
        <f>BY75*VLOOKUP('Données projet'!$B$12,Paramètres!$A$1:$I$89,3,0)*VLOOKUP('Données projet'!$B$12,Paramètres!$A$1:$I$89,5,0)</f>
        <v>325.03431167999986</v>
      </c>
      <c r="CA75" s="13">
        <f t="shared" si="93"/>
        <v>76.399886588103072</v>
      </c>
      <c r="CB75" s="20">
        <f t="shared" si="64"/>
        <v>699.16456198361254</v>
      </c>
      <c r="CC75" s="59">
        <f t="shared" si="65"/>
        <v>992.49789531694591</v>
      </c>
      <c r="CD75" s="59">
        <f ca="1">AVERAGE(OFFSET($CC$3,0,0,'Données projet'!$E$12+1,1))-AVERAGE(OFFSET($H$3,0,0,'Données projet'!$E$12+1,1))</f>
        <v>221.46841827695107</v>
      </c>
      <c r="CE75" s="59">
        <f t="shared" si="94"/>
        <v>183.74298297204564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326.09691594978824</v>
      </c>
      <c r="CZ75" s="59">
        <f t="shared" si="96"/>
        <v>605.43570457920714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58.50946787292991</v>
      </c>
      <c r="DG75" s="21">
        <f>EXP(-LN(2)/25)*DG74+(1-EXP(-LN(2)/25))/(LN(2)/25)*Calculateur!DB75*Calculateur!DD75*VLOOKUP('Données projet'!$B$13,Paramètres!$A$1:$I$89,3,0)*0.475*44/12</f>
        <v>10.866880843360683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69.376348716290593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</v>
      </c>
      <c r="DO75" s="12">
        <f>IF('Données projet'!$A$166&gt;35,DO74+DN75-DW74,IF(A75&lt;'Données projet'!$A$166,$DL$205^A75,IF(A75='Données projet'!$A$166,'Données projet'!$B$166,DO74+DN75-DW74)))</f>
        <v>217.99999999999994</v>
      </c>
      <c r="DP75" s="17">
        <f>DO75*VLOOKUP('Données projet'!$B$14,Paramètres!$A$1:$I$89,3,0)*VLOOKUP('Données projet'!$B$14,Paramètres!$A$1:$I$89,5,0)</f>
        <v>190.44479999999999</v>
      </c>
      <c r="DQ75" s="13">
        <f t="shared" si="97"/>
        <v>47.638278428909231</v>
      </c>
      <c r="DR75" s="20">
        <f t="shared" si="70"/>
        <v>414.66136159701688</v>
      </c>
      <c r="DS75" s="59">
        <f t="shared" si="71"/>
        <v>707.99469493035019</v>
      </c>
      <c r="DT75" s="59">
        <f ca="1">AVERAGE(OFFSET($DS$3,0,0,'Données projet'!$E$14+1,1))-AVERAGE(OFFSET($H$3,0,0,'Données projet'!$E$14+1,1))</f>
        <v>235.92135862353973</v>
      </c>
      <c r="DU75" s="59">
        <f t="shared" si="98"/>
        <v>270.64539221029258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58.151497599316826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58.151497599316826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263.19999999999982</v>
      </c>
      <c r="AJ76" s="13">
        <f>AI76*VLOOKUP('Données projet'!$B$10,Paramètres!$A$1:$I$89,3,0)*VLOOKUP('Données projet'!$B$10,Paramètres!$A$1:$I$89,5,0)</f>
        <v>213.50783999999987</v>
      </c>
      <c r="AK76" s="13">
        <f t="shared" si="89"/>
        <v>52.701396365805124</v>
      </c>
      <c r="AL76" s="20">
        <f t="shared" si="58"/>
        <v>463.64775333711032</v>
      </c>
      <c r="AM76" s="59">
        <f t="shared" si="59"/>
        <v>756.98108667044357</v>
      </c>
      <c r="AN76" s="59">
        <f ca="1">AVERAGE(OFFSET($AM$3,0,0,'Données projet'!$E$10+1,1))-AVERAGE(OFFSET($H$3,0,0,'Données projet'!$E$10+1,1))</f>
        <v>219.96569743439244</v>
      </c>
      <c r="AO76" s="59">
        <f t="shared" si="90"/>
        <v>219.27079214454579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34.073476209191952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34.073476209191952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325.55519999999984</v>
      </c>
      <c r="BE76" s="13">
        <f>BD76*VLOOKUP('Données projet'!$B$11,Paramètres!$A$1:$I$89,3,0)*VLOOKUP('Données projet'!$B$11,Paramètres!$A$1:$I$89,5,0)</f>
        <v>355.50627839999981</v>
      </c>
      <c r="BF76" s="13">
        <f t="shared" si="91"/>
        <v>82.695279049034994</v>
      </c>
      <c r="BG76" s="20">
        <f t="shared" si="61"/>
        <v>763.20104589040227</v>
      </c>
      <c r="BH76" s="59">
        <f t="shared" si="62"/>
        <v>1056.5343792237356</v>
      </c>
      <c r="BI76" s="59">
        <f ca="1">AVERAGE(OFFSET($BH$3,0,0,'Données projet'!$E$11+1,1))-AVERAGE(OFFSET($H$3,0,0,'Données projet'!$E$11+1,1))</f>
        <v>245.5026179711341</v>
      </c>
      <c r="BJ76" s="59">
        <f t="shared" si="92"/>
        <v>204.32077840562567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325.55519999999984</v>
      </c>
      <c r="BZ76" s="13">
        <f>BY76*VLOOKUP('Données projet'!$B$12,Paramètres!$A$1:$I$89,3,0)*VLOOKUP('Données projet'!$B$12,Paramètres!$A$1:$I$89,5,0)</f>
        <v>325.03431167999986</v>
      </c>
      <c r="CA76" s="13">
        <f t="shared" si="93"/>
        <v>76.399886588103072</v>
      </c>
      <c r="CB76" s="20">
        <f t="shared" si="64"/>
        <v>699.16456198361254</v>
      </c>
      <c r="CC76" s="59">
        <f t="shared" si="65"/>
        <v>992.49789531694591</v>
      </c>
      <c r="CD76" s="59">
        <f ca="1">AVERAGE(OFFSET($CC$3,0,0,'Données projet'!$E$12+1,1))-AVERAGE(OFFSET($H$3,0,0,'Données projet'!$E$12+1,1))</f>
        <v>221.46841827695107</v>
      </c>
      <c r="CE76" s="59">
        <f t="shared" si="94"/>
        <v>183.74298297204564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326.09691594978824</v>
      </c>
      <c r="CZ76" s="59">
        <f t="shared" si="96"/>
        <v>605.43570457920714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57.362132895193334</v>
      </c>
      <c r="DG76" s="21">
        <f>EXP(-LN(2)/25)*DG75+(1-EXP(-LN(2)/25))/(LN(2)/25)*Calculateur!DB76*Calculateur!DD76*VLOOKUP('Données projet'!$B$13,Paramètres!$A$1:$I$89,3,0)*0.475*44/12</f>
        <v>10.569725415234558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67.931858310427884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</v>
      </c>
      <c r="DO76" s="12">
        <f>IF('Données projet'!$A$166&gt;35,DO75+DN76-DW75,IF(A76&lt;'Données projet'!$A$166,$DL$205^A76,IF(A76='Données projet'!$A$166,'Données projet'!$B$166,DO75+DN76-DW75)))</f>
        <v>221.99999999999994</v>
      </c>
      <c r="DP76" s="17">
        <f>DO76*VLOOKUP('Données projet'!$B$14,Paramètres!$A$1:$I$89,3,0)*VLOOKUP('Données projet'!$B$14,Paramètres!$A$1:$I$89,5,0)</f>
        <v>193.93919999999997</v>
      </c>
      <c r="DQ76" s="13">
        <f t="shared" si="97"/>
        <v>48.409811198069342</v>
      </c>
      <c r="DR76" s="20">
        <f t="shared" si="70"/>
        <v>422.091194503304</v>
      </c>
      <c r="DS76" s="59">
        <f t="shared" si="71"/>
        <v>715.42452783663725</v>
      </c>
      <c r="DT76" s="59">
        <f ca="1">AVERAGE(OFFSET($DS$3,0,0,'Données projet'!$E$14+1,1))-AVERAGE(OFFSET($H$3,0,0,'Données projet'!$E$14+1,1))</f>
        <v>235.92135862353973</v>
      </c>
      <c r="DU76" s="59">
        <f t="shared" si="98"/>
        <v>270.64539221029258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57.011182200305498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57.011182200305498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266.5999999999998</v>
      </c>
      <c r="AJ77" s="13">
        <f>AI77*VLOOKUP('Données projet'!$B$10,Paramètres!$A$1:$I$89,3,0)*VLOOKUP('Données projet'!$B$10,Paramètres!$A$1:$I$89,5,0)</f>
        <v>216.26591999999982</v>
      </c>
      <c r="AK77" s="13">
        <f t="shared" si="89"/>
        <v>53.302495062173776</v>
      </c>
      <c r="AL77" s="20">
        <f t="shared" si="58"/>
        <v>469.49832289995226</v>
      </c>
      <c r="AM77" s="59">
        <f t="shared" si="59"/>
        <v>762.83165623328557</v>
      </c>
      <c r="AN77" s="59">
        <f ca="1">AVERAGE(OFFSET($AM$3,0,0,'Données projet'!$E$10+1,1))-AVERAGE(OFFSET($H$3,0,0,'Données projet'!$E$10+1,1))</f>
        <v>219.96569743439244</v>
      </c>
      <c r="AO77" s="59">
        <f t="shared" si="90"/>
        <v>219.27079214454579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33.405316123498061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33.405316123498061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325.55519999999984</v>
      </c>
      <c r="BE77" s="13">
        <f>BD77*VLOOKUP('Données projet'!$B$11,Paramètres!$A$1:$I$89,3,0)*VLOOKUP('Données projet'!$B$11,Paramètres!$A$1:$I$89,5,0)</f>
        <v>355.50627839999981</v>
      </c>
      <c r="BF77" s="13">
        <f t="shared" si="91"/>
        <v>82.695279049034994</v>
      </c>
      <c r="BG77" s="20">
        <f t="shared" si="61"/>
        <v>763.20104589040227</v>
      </c>
      <c r="BH77" s="59">
        <f t="shared" si="62"/>
        <v>1056.5343792237356</v>
      </c>
      <c r="BI77" s="59">
        <f ca="1">AVERAGE(OFFSET($BH$3,0,0,'Données projet'!$E$11+1,1))-AVERAGE(OFFSET($H$3,0,0,'Données projet'!$E$11+1,1))</f>
        <v>245.5026179711341</v>
      </c>
      <c r="BJ77" s="59">
        <f t="shared" si="92"/>
        <v>204.32077840562567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325.55519999999984</v>
      </c>
      <c r="BZ77" s="13">
        <f>BY77*VLOOKUP('Données projet'!$B$12,Paramètres!$A$1:$I$89,3,0)*VLOOKUP('Données projet'!$B$12,Paramètres!$A$1:$I$89,5,0)</f>
        <v>325.03431167999986</v>
      </c>
      <c r="CA77" s="13">
        <f t="shared" si="93"/>
        <v>76.399886588103072</v>
      </c>
      <c r="CB77" s="20">
        <f t="shared" si="64"/>
        <v>699.16456198361254</v>
      </c>
      <c r="CC77" s="59">
        <f t="shared" si="65"/>
        <v>992.49789531694591</v>
      </c>
      <c r="CD77" s="59">
        <f ca="1">AVERAGE(OFFSET($CC$3,0,0,'Données projet'!$E$12+1,1))-AVERAGE(OFFSET($H$3,0,0,'Données projet'!$E$12+1,1))</f>
        <v>221.46841827695107</v>
      </c>
      <c r="CE77" s="59">
        <f t="shared" si="94"/>
        <v>183.74298297204564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326.09691594978824</v>
      </c>
      <c r="CZ77" s="59">
        <f t="shared" si="96"/>
        <v>605.43570457920714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56.237296456564934</v>
      </c>
      <c r="DG77" s="21">
        <f>EXP(-LN(2)/25)*DG76+(1-EXP(-LN(2)/25))/(LN(2)/25)*Calculateur!DB77*Calculateur!DD77*VLOOKUP('Données projet'!$B$13,Paramètres!$A$1:$I$89,3,0)*0.475*44/12</f>
        <v>10.280695717917267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66.517992174482202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</v>
      </c>
      <c r="DO77" s="12">
        <f>IF('Données projet'!$A$166&gt;35,DO76+DN77-DW76,IF(A77&lt;'Données projet'!$A$166,$DL$205^A77,IF(A77='Données projet'!$A$166,'Données projet'!$B$166,DO76+DN77-DW76)))</f>
        <v>225.99999999999994</v>
      </c>
      <c r="DP77" s="17">
        <f>DO77*VLOOKUP('Données projet'!$B$14,Paramètres!$A$1:$I$89,3,0)*VLOOKUP('Données projet'!$B$14,Paramètres!$A$1:$I$89,5,0)</f>
        <v>197.43359999999996</v>
      </c>
      <c r="DQ77" s="13">
        <f t="shared" si="97"/>
        <v>49.179727436837609</v>
      </c>
      <c r="DR77" s="20">
        <f t="shared" si="70"/>
        <v>429.51821195249204</v>
      </c>
      <c r="DS77" s="59">
        <f t="shared" si="71"/>
        <v>722.8515452858253</v>
      </c>
      <c r="DT77" s="59">
        <f ca="1">AVERAGE(OFFSET($DS$3,0,0,'Données projet'!$E$14+1,1))-AVERAGE(OFFSET($H$3,0,0,'Données projet'!$E$14+1,1))</f>
        <v>235.92135862353973</v>
      </c>
      <c r="DU77" s="59">
        <f t="shared" si="98"/>
        <v>270.64539221029258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55.893227690745064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55.893227690745064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269.99999999999977</v>
      </c>
      <c r="AJ78" s="13">
        <f>AI78*VLOOKUP('Données projet'!$B$10,Paramètres!$A$1:$I$89,3,0)*VLOOKUP('Données projet'!$B$10,Paramètres!$A$1:$I$89,5,0)</f>
        <v>219.02399999999983</v>
      </c>
      <c r="AK78" s="13">
        <f t="shared" si="89"/>
        <v>53.902702081308306</v>
      </c>
      <c r="AL78" s="20">
        <f t="shared" si="58"/>
        <v>475.34733945827821</v>
      </c>
      <c r="AM78" s="59">
        <f t="shared" si="59"/>
        <v>768.68067279161153</v>
      </c>
      <c r="AN78" s="59">
        <f ca="1">AVERAGE(OFFSET($AM$3,0,0,'Données projet'!$E$10+1,1))-AVERAGE(OFFSET($H$3,0,0,'Données projet'!$E$10+1,1))</f>
        <v>219.96569743439244</v>
      </c>
      <c r="AO78" s="59">
        <f t="shared" si="90"/>
        <v>219.27079214454579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36.220710052711702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36.220710052711702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325.55519999999984</v>
      </c>
      <c r="BE78" s="13">
        <f>BD78*VLOOKUP('Données projet'!$B$11,Paramètres!$A$1:$I$89,3,0)*VLOOKUP('Données projet'!$B$11,Paramètres!$A$1:$I$89,5,0)</f>
        <v>355.50627839999981</v>
      </c>
      <c r="BF78" s="13">
        <f t="shared" si="91"/>
        <v>82.695279049034994</v>
      </c>
      <c r="BG78" s="20">
        <f t="shared" si="61"/>
        <v>763.20104589040227</v>
      </c>
      <c r="BH78" s="59">
        <f t="shared" si="62"/>
        <v>1056.5343792237356</v>
      </c>
      <c r="BI78" s="59">
        <f ca="1">AVERAGE(OFFSET($BH$3,0,0,'Données projet'!$E$11+1,1))-AVERAGE(OFFSET($H$3,0,0,'Données projet'!$E$11+1,1))</f>
        <v>245.5026179711341</v>
      </c>
      <c r="BJ78" s="59">
        <f t="shared" si="92"/>
        <v>204.32077840562567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325.55519999999984</v>
      </c>
      <c r="BZ78" s="13">
        <f>BY78*VLOOKUP('Données projet'!$B$12,Paramètres!$A$1:$I$89,3,0)*VLOOKUP('Données projet'!$B$12,Paramètres!$A$1:$I$89,5,0)</f>
        <v>325.03431167999986</v>
      </c>
      <c r="CA78" s="13">
        <f t="shared" si="93"/>
        <v>76.399886588103072</v>
      </c>
      <c r="CB78" s="20">
        <f t="shared" si="64"/>
        <v>699.16456198361254</v>
      </c>
      <c r="CC78" s="59">
        <f t="shared" si="65"/>
        <v>992.49789531694591</v>
      </c>
      <c r="CD78" s="59">
        <f ca="1">AVERAGE(OFFSET($CC$3,0,0,'Données projet'!$E$12+1,1))-AVERAGE(OFFSET($H$3,0,0,'Données projet'!$E$12+1,1))</f>
        <v>221.46841827695107</v>
      </c>
      <c r="CE78" s="59">
        <f t="shared" si="94"/>
        <v>183.74298297204564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326.09691594978824</v>
      </c>
      <c r="CZ78" s="59">
        <f t="shared" si="96"/>
        <v>605.43570457920714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55.134517374415559</v>
      </c>
      <c r="DG78" s="21">
        <f>EXP(-LN(2)/25)*DG77+(1-EXP(-LN(2)/25))/(LN(2)/25)*Calculateur!DB78*Calculateur!DD78*VLOOKUP('Données projet'!$B$13,Paramètres!$A$1:$I$89,3,0)*0.475*44/12</f>
        <v>9.9995695528725275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65.134086927288081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230</v>
      </c>
      <c r="DM78" s="12">
        <f>VLOOKUP(A78,'Données projet'!$A$165:$I$185,9,0)</f>
        <v>4</v>
      </c>
      <c r="DN78" s="12">
        <f t="array" ref="DN78">INDEX(DM:DM,MIN(IF(ISNUMBER(DM78:DM274),ROW(DM78:DM274),"")))</f>
        <v>4</v>
      </c>
      <c r="DO78" s="12">
        <f>IF('Données projet'!$A$166&gt;35,DO77+DN78-DW77,IF(A78&lt;'Données projet'!$A$166,$DL$205^A78,IF(A78='Données projet'!$A$166,'Données projet'!$B$166,DO77+DN78-DW77)))</f>
        <v>229.99999999999994</v>
      </c>
      <c r="DP78" s="17">
        <f>DO78*VLOOKUP('Données projet'!$B$14,Paramètres!$A$1:$I$89,3,0)*VLOOKUP('Données projet'!$B$14,Paramètres!$A$1:$I$89,5,0)</f>
        <v>200.92799999999997</v>
      </c>
      <c r="DQ78" s="13">
        <f t="shared" si="97"/>
        <v>49.948059057189042</v>
      </c>
      <c r="DR78" s="20">
        <f t="shared" si="70"/>
        <v>436.94246952460418</v>
      </c>
      <c r="DS78" s="59">
        <f t="shared" si="71"/>
        <v>730.27580285793749</v>
      </c>
      <c r="DT78" s="59">
        <f ca="1">AVERAGE(OFFSET($DS$3,0,0,'Données projet'!$E$14+1,1))-AVERAGE(OFFSET($H$3,0,0,'Données projet'!$E$14+1,1))</f>
        <v>235.92135862353973</v>
      </c>
      <c r="DU78" s="59">
        <f t="shared" si="98"/>
        <v>270.64539221029258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15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61.026211644194092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61.026211644194092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2.8</v>
      </c>
      <c r="AI79" s="13">
        <f>IF('Données projet'!$A$62&gt;35,AI78+AH79-AQ78,IF(A79&lt;'Données projet'!$A$62,$AF$205^A79,IF(A79='Données projet'!$A$62,'Données projet'!$B$62,AI78+AH79-AQ78)))</f>
        <v>263.79999999999978</v>
      </c>
      <c r="AJ79" s="13">
        <f>AI79*VLOOKUP('Données projet'!$B$10,Paramètres!$A$1:$I$89,3,0)*VLOOKUP('Données projet'!$B$10,Paramètres!$A$1:$I$89,5,0)</f>
        <v>213.99455999999986</v>
      </c>
      <c r="AK79" s="13">
        <f t="shared" si="89"/>
        <v>52.807537963382018</v>
      </c>
      <c r="AL79" s="20">
        <f t="shared" si="58"/>
        <v>464.68032061955677</v>
      </c>
      <c r="AM79" s="59">
        <f t="shared" si="59"/>
        <v>758.01365395289008</v>
      </c>
      <c r="AN79" s="59">
        <f ca="1">AVERAGE(OFFSET($AM$3,0,0,'Données projet'!$E$10+1,1))-AVERAGE(OFFSET($H$3,0,0,'Données projet'!$E$10+1,1))</f>
        <v>219.96569743439244</v>
      </c>
      <c r="AO79" s="59">
        <f t="shared" si="90"/>
        <v>219.27079214454579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35.510444021029713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35.510444021029713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325.55519999999984</v>
      </c>
      <c r="BE79" s="13">
        <f>BD79*VLOOKUP('Données projet'!$B$11,Paramètres!$A$1:$I$89,3,0)*VLOOKUP('Données projet'!$B$11,Paramètres!$A$1:$I$89,5,0)</f>
        <v>355.50627839999981</v>
      </c>
      <c r="BF79" s="13">
        <f t="shared" si="91"/>
        <v>82.695279049034994</v>
      </c>
      <c r="BG79" s="20">
        <f t="shared" si="61"/>
        <v>763.20104589040227</v>
      </c>
      <c r="BH79" s="59">
        <f t="shared" si="62"/>
        <v>1056.5343792237356</v>
      </c>
      <c r="BI79" s="59">
        <f ca="1">AVERAGE(OFFSET($BH$3,0,0,'Données projet'!$E$11+1,1))-AVERAGE(OFFSET($H$3,0,0,'Données projet'!$E$11+1,1))</f>
        <v>245.5026179711341</v>
      </c>
      <c r="BJ79" s="59">
        <f t="shared" si="92"/>
        <v>204.32077840562567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325.55519999999984</v>
      </c>
      <c r="BZ79" s="13">
        <f>BY79*VLOOKUP('Données projet'!$B$12,Paramètres!$A$1:$I$89,3,0)*VLOOKUP('Données projet'!$B$12,Paramètres!$A$1:$I$89,5,0)</f>
        <v>325.03431167999986</v>
      </c>
      <c r="CA79" s="13">
        <f t="shared" si="93"/>
        <v>76.399886588103072</v>
      </c>
      <c r="CB79" s="20">
        <f t="shared" si="64"/>
        <v>699.16456198361254</v>
      </c>
      <c r="CC79" s="59">
        <f t="shared" si="65"/>
        <v>992.49789531694591</v>
      </c>
      <c r="CD79" s="59">
        <f ca="1">AVERAGE(OFFSET($CC$3,0,0,'Données projet'!$E$12+1,1))-AVERAGE(OFFSET($H$3,0,0,'Données projet'!$E$12+1,1))</f>
        <v>221.46841827695107</v>
      </c>
      <c r="CE79" s="59">
        <f t="shared" si="94"/>
        <v>183.74298297204564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326.09691594978824</v>
      </c>
      <c r="CZ79" s="59">
        <f t="shared" si="96"/>
        <v>605.43570457920714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54.053363117438309</v>
      </c>
      <c r="DG79" s="21">
        <f>EXP(-LN(2)/25)*DG78+(1-EXP(-LN(2)/25))/(LN(2)/25)*Calculateur!DB79*Calculateur!DD79*VLOOKUP('Données projet'!$B$13,Paramètres!$A$1:$I$89,3,0)*0.475*44/12</f>
        <v>9.7261307975947204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63.779493915033029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3.4</v>
      </c>
      <c r="DO79" s="12">
        <f>IF('Données projet'!$A$166&gt;35,DO78+DN79-DW78,IF(A79&lt;'Données projet'!$A$166,$DL$205^A79,IF(A79='Données projet'!$A$166,'Données projet'!$B$166,DO78+DN79-DW78)))</f>
        <v>218.39999999999995</v>
      </c>
      <c r="DP79" s="17">
        <f>DO79*VLOOKUP('Données projet'!$B$14,Paramètres!$A$1:$I$89,3,0)*VLOOKUP('Données projet'!$B$14,Paramètres!$A$1:$I$89,5,0)</f>
        <v>190.79423999999997</v>
      </c>
      <c r="DQ79" s="13">
        <f t="shared" si="97"/>
        <v>47.715505384501107</v>
      </c>
      <c r="DR79" s="20">
        <f t="shared" si="70"/>
        <v>415.40447321133934</v>
      </c>
      <c r="DS79" s="59">
        <f t="shared" si="71"/>
        <v>708.73780654467259</v>
      </c>
      <c r="DT79" s="59">
        <f ca="1">AVERAGE(OFFSET($DS$3,0,0,'Données projet'!$E$14+1,1))-AVERAGE(OFFSET($H$3,0,0,'Données projet'!$E$14+1,1))</f>
        <v>235.92135862353973</v>
      </c>
      <c r="DU79" s="59">
        <f t="shared" si="98"/>
        <v>270.64539221029258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59.82952485616515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59.82952485616515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2.8</v>
      </c>
      <c r="AI80" s="13">
        <f>IF('Données projet'!$A$62&gt;35,AI79+AH80-AQ79,IF(A80&lt;'Données projet'!$A$62,$AF$205^A80,IF(A80='Données projet'!$A$62,'Données projet'!$B$62,AI79+AH80-AQ79)))</f>
        <v>266.5999999999998</v>
      </c>
      <c r="AJ80" s="13">
        <f>AI80*VLOOKUP('Données projet'!$B$10,Paramètres!$A$1:$I$89,3,0)*VLOOKUP('Données projet'!$B$10,Paramètres!$A$1:$I$89,5,0)</f>
        <v>216.26591999999982</v>
      </c>
      <c r="AK80" s="13">
        <f t="shared" si="89"/>
        <v>53.302495062173776</v>
      </c>
      <c r="AL80" s="20">
        <f t="shared" si="58"/>
        <v>469.49832289995226</v>
      </c>
      <c r="AM80" s="59">
        <f t="shared" si="59"/>
        <v>762.83165623328557</v>
      </c>
      <c r="AN80" s="59">
        <f ca="1">AVERAGE(OFFSET($AM$3,0,0,'Données projet'!$E$10+1,1))-AVERAGE(OFFSET($H$3,0,0,'Données projet'!$E$10+1,1))</f>
        <v>219.96569743439244</v>
      </c>
      <c r="AO80" s="59">
        <f t="shared" si="90"/>
        <v>219.27079214454579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34.814105873009503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34.814105873009503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325.55519999999984</v>
      </c>
      <c r="BE80" s="13">
        <f>BD80*VLOOKUP('Données projet'!$B$11,Paramètres!$A$1:$I$89,3,0)*VLOOKUP('Données projet'!$B$11,Paramètres!$A$1:$I$89,5,0)</f>
        <v>355.50627839999981</v>
      </c>
      <c r="BF80" s="13">
        <f t="shared" si="91"/>
        <v>82.695279049034994</v>
      </c>
      <c r="BG80" s="20">
        <f t="shared" si="61"/>
        <v>763.20104589040227</v>
      </c>
      <c r="BH80" s="59">
        <f t="shared" si="62"/>
        <v>1056.5343792237356</v>
      </c>
      <c r="BI80" s="59">
        <f ca="1">AVERAGE(OFFSET($BH$3,0,0,'Données projet'!$E$11+1,1))-AVERAGE(OFFSET($H$3,0,0,'Données projet'!$E$11+1,1))</f>
        <v>245.5026179711341</v>
      </c>
      <c r="BJ80" s="59">
        <f t="shared" si="92"/>
        <v>204.32077840562567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325.55519999999984</v>
      </c>
      <c r="BZ80" s="13">
        <f>BY80*VLOOKUP('Données projet'!$B$12,Paramètres!$A$1:$I$89,3,0)*VLOOKUP('Données projet'!$B$12,Paramètres!$A$1:$I$89,5,0)</f>
        <v>325.03431167999986</v>
      </c>
      <c r="CA80" s="13">
        <f t="shared" si="93"/>
        <v>76.399886588103072</v>
      </c>
      <c r="CB80" s="20">
        <f t="shared" si="64"/>
        <v>699.16456198361254</v>
      </c>
      <c r="CC80" s="59">
        <f t="shared" si="65"/>
        <v>992.49789531694591</v>
      </c>
      <c r="CD80" s="59">
        <f ca="1">AVERAGE(OFFSET($CC$3,0,0,'Données projet'!$E$12+1,1))-AVERAGE(OFFSET($H$3,0,0,'Données projet'!$E$12+1,1))</f>
        <v>221.46841827695107</v>
      </c>
      <c r="CE80" s="59">
        <f t="shared" si="94"/>
        <v>183.74298297204564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326.09691594978824</v>
      </c>
      <c r="CZ80" s="59">
        <f t="shared" si="96"/>
        <v>605.43570457920714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52.993409636001395</v>
      </c>
      <c r="DG80" s="21">
        <f>EXP(-LN(2)/25)*DG79+(1-EXP(-LN(2)/25))/(LN(2)/25)*Calculateur!DB80*Calculateur!DD80*VLOOKUP('Données projet'!$B$13,Paramètres!$A$1:$I$89,3,0)*0.475*44/12</f>
        <v>9.4601692394595034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62.453578875460899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3.4</v>
      </c>
      <c r="DO80" s="12">
        <f>IF('Données projet'!$A$166&gt;35,DO79+DN80-DW79,IF(A80&lt;'Données projet'!$A$166,$DL$205^A80,IF(A80='Données projet'!$A$166,'Données projet'!$B$166,DO79+DN80-DW79)))</f>
        <v>221.79999999999995</v>
      </c>
      <c r="DP80" s="17">
        <f>DO80*VLOOKUP('Données projet'!$B$14,Paramètres!$A$1:$I$89,3,0)*VLOOKUP('Données projet'!$B$14,Paramètres!$A$1:$I$89,5,0)</f>
        <v>193.76447999999999</v>
      </c>
      <c r="DQ80" s="13">
        <f t="shared" si="97"/>
        <v>48.371273222646451</v>
      </c>
      <c r="DR80" s="20">
        <f t="shared" si="70"/>
        <v>421.71977019610921</v>
      </c>
      <c r="DS80" s="59">
        <f t="shared" si="71"/>
        <v>715.05310352944252</v>
      </c>
      <c r="DT80" s="59">
        <f ca="1">AVERAGE(OFFSET($DS$3,0,0,'Données projet'!$E$14+1,1))-AVERAGE(OFFSET($H$3,0,0,'Données projet'!$E$14+1,1))</f>
        <v>235.92135862353973</v>
      </c>
      <c r="DU80" s="59">
        <f t="shared" si="98"/>
        <v>270.64539221029258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58.656304366142585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58.656304366142585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2.8</v>
      </c>
      <c r="AI81" s="13">
        <f>IF('Données projet'!$A$62&gt;35,AI80+AH81-AQ80,IF(A81&lt;'Données projet'!$A$62,$AF$205^A81,IF(A81='Données projet'!$A$62,'Données projet'!$B$62,AI80+AH81-AQ80)))</f>
        <v>269.39999999999981</v>
      </c>
      <c r="AJ81" s="13">
        <f>AI81*VLOOKUP('Données projet'!$B$10,Paramètres!$A$1:$I$89,3,0)*VLOOKUP('Données projet'!$B$10,Paramètres!$A$1:$I$89,5,0)</f>
        <v>218.53727999999987</v>
      </c>
      <c r="AK81" s="13">
        <f t="shared" si="89"/>
        <v>53.796847431080771</v>
      </c>
      <c r="AL81" s="20">
        <f t="shared" si="58"/>
        <v>474.31527194246542</v>
      </c>
      <c r="AM81" s="59">
        <f t="shared" si="59"/>
        <v>767.64860527579867</v>
      </c>
      <c r="AN81" s="59">
        <f ca="1">AVERAGE(OFFSET($AM$3,0,0,'Données projet'!$E$10+1,1))-AVERAGE(OFFSET($H$3,0,0,'Données projet'!$E$10+1,1))</f>
        <v>219.96569743439244</v>
      </c>
      <c r="AO81" s="59">
        <f t="shared" si="90"/>
        <v>219.27079214454579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34.131422491347635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34.131422491347635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325.55519999999984</v>
      </c>
      <c r="BE81" s="13">
        <f>BD81*VLOOKUP('Données projet'!$B$11,Paramètres!$A$1:$I$89,3,0)*VLOOKUP('Données projet'!$B$11,Paramètres!$A$1:$I$89,5,0)</f>
        <v>355.50627839999981</v>
      </c>
      <c r="BF81" s="13">
        <f t="shared" si="91"/>
        <v>82.695279049034994</v>
      </c>
      <c r="BG81" s="20">
        <f t="shared" si="61"/>
        <v>763.20104589040227</v>
      </c>
      <c r="BH81" s="59">
        <f t="shared" si="62"/>
        <v>1056.5343792237356</v>
      </c>
      <c r="BI81" s="59">
        <f ca="1">AVERAGE(OFFSET($BH$3,0,0,'Données projet'!$E$11+1,1))-AVERAGE(OFFSET($H$3,0,0,'Données projet'!$E$11+1,1))</f>
        <v>245.5026179711341</v>
      </c>
      <c r="BJ81" s="59">
        <f t="shared" si="92"/>
        <v>204.32077840562567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325.55519999999984</v>
      </c>
      <c r="BZ81" s="13">
        <f>BY81*VLOOKUP('Données projet'!$B$12,Paramètres!$A$1:$I$89,3,0)*VLOOKUP('Données projet'!$B$12,Paramètres!$A$1:$I$89,5,0)</f>
        <v>325.03431167999986</v>
      </c>
      <c r="CA81" s="13">
        <f t="shared" si="93"/>
        <v>76.399886588103072</v>
      </c>
      <c r="CB81" s="20">
        <f t="shared" si="64"/>
        <v>699.16456198361254</v>
      </c>
      <c r="CC81" s="59">
        <f t="shared" si="65"/>
        <v>992.49789531694591</v>
      </c>
      <c r="CD81" s="59">
        <f ca="1">AVERAGE(OFFSET($CC$3,0,0,'Données projet'!$E$12+1,1))-AVERAGE(OFFSET($H$3,0,0,'Données projet'!$E$12+1,1))</f>
        <v>221.46841827695107</v>
      </c>
      <c r="CE81" s="59">
        <f t="shared" si="94"/>
        <v>183.74298297204564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326.09691594978824</v>
      </c>
      <c r="CZ81" s="59">
        <f t="shared" si="96"/>
        <v>605.43570457920714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51.954241195827677</v>
      </c>
      <c r="DG81" s="21">
        <f>EXP(-LN(2)/25)*DG80+(1-EXP(-LN(2)/25))/(LN(2)/25)*Calculateur!DB81*Calculateur!DD81*VLOOKUP('Données projet'!$B$13,Paramètres!$A$1:$I$89,3,0)*0.475*44/12</f>
        <v>9.201480414117805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61.155721609945481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3.4</v>
      </c>
      <c r="DO81" s="12">
        <f>IF('Données projet'!$A$166&gt;35,DO80+DN81-DW80,IF(A81&lt;'Données projet'!$A$166,$DL$205^A81,IF(A81='Données projet'!$A$166,'Données projet'!$B$166,DO80+DN81-DW80)))</f>
        <v>225.19999999999996</v>
      </c>
      <c r="DP81" s="17">
        <f>DO81*VLOOKUP('Données projet'!$B$14,Paramètres!$A$1:$I$89,3,0)*VLOOKUP('Données projet'!$B$14,Paramètres!$A$1:$I$89,5,0)</f>
        <v>196.73472000000001</v>
      </c>
      <c r="DQ81" s="13">
        <f t="shared" si="97"/>
        <v>49.025871962429896</v>
      </c>
      <c r="DR81" s="20">
        <f t="shared" si="70"/>
        <v>428.03303100123208</v>
      </c>
      <c r="DS81" s="59">
        <f t="shared" si="71"/>
        <v>721.36636433456533</v>
      </c>
      <c r="DT81" s="59">
        <f ca="1">AVERAGE(OFFSET($DS$3,0,0,'Données projet'!$E$14+1,1))-AVERAGE(OFFSET($H$3,0,0,'Données projet'!$E$14+1,1))</f>
        <v>235.92135862353973</v>
      </c>
      <c r="DU81" s="59">
        <f t="shared" si="98"/>
        <v>270.64539221029258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57.506090014335527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57.506090014335527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2.8</v>
      </c>
      <c r="AI82" s="13">
        <f>IF('Données projet'!$A$62&gt;35,AI81+AH82-AQ81,IF(A82&lt;'Données projet'!$A$62,$AF$205^A82,IF(A82='Données projet'!$A$62,'Données projet'!$B$62,AI81+AH82-AQ81)))</f>
        <v>272.19999999999982</v>
      </c>
      <c r="AJ82" s="13">
        <f>AI82*VLOOKUP('Données projet'!$B$10,Paramètres!$A$1:$I$89,3,0)*VLOOKUP('Données projet'!$B$10,Paramètres!$A$1:$I$89,5,0)</f>
        <v>220.80863999999985</v>
      </c>
      <c r="AK82" s="13">
        <f t="shared" si="89"/>
        <v>54.290602082955985</v>
      </c>
      <c r="AL82" s="20">
        <f t="shared" si="58"/>
        <v>479.13117996114801</v>
      </c>
      <c r="AM82" s="59">
        <f t="shared" si="59"/>
        <v>772.46451329448132</v>
      </c>
      <c r="AN82" s="59">
        <f ca="1">AVERAGE(OFFSET($AM$3,0,0,'Données projet'!$E$10+1,1))-AVERAGE(OFFSET($H$3,0,0,'Données projet'!$E$10+1,1))</f>
        <v>219.96569743439244</v>
      </c>
      <c r="AO82" s="59">
        <f t="shared" si="90"/>
        <v>219.27079214454579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33.462126114404413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33.462126114404413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325.55519999999984</v>
      </c>
      <c r="BE82" s="13">
        <f>BD82*VLOOKUP('Données projet'!$B$11,Paramètres!$A$1:$I$89,3,0)*VLOOKUP('Données projet'!$B$11,Paramètres!$A$1:$I$89,5,0)</f>
        <v>355.50627839999981</v>
      </c>
      <c r="BF82" s="13">
        <f t="shared" si="91"/>
        <v>82.695279049034994</v>
      </c>
      <c r="BG82" s="20">
        <f t="shared" si="61"/>
        <v>763.20104589040227</v>
      </c>
      <c r="BH82" s="59">
        <f t="shared" si="62"/>
        <v>1056.5343792237356</v>
      </c>
      <c r="BI82" s="59">
        <f ca="1">AVERAGE(OFFSET($BH$3,0,0,'Données projet'!$E$11+1,1))-AVERAGE(OFFSET($H$3,0,0,'Données projet'!$E$11+1,1))</f>
        <v>245.5026179711341</v>
      </c>
      <c r="BJ82" s="59">
        <f t="shared" si="92"/>
        <v>204.32077840562567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325.55519999999984</v>
      </c>
      <c r="BZ82" s="13">
        <f>BY82*VLOOKUP('Données projet'!$B$12,Paramètres!$A$1:$I$89,3,0)*VLOOKUP('Données projet'!$B$12,Paramètres!$A$1:$I$89,5,0)</f>
        <v>325.03431167999986</v>
      </c>
      <c r="CA82" s="13">
        <f t="shared" si="93"/>
        <v>76.399886588103072</v>
      </c>
      <c r="CB82" s="20">
        <f t="shared" si="64"/>
        <v>699.16456198361254</v>
      </c>
      <c r="CC82" s="59">
        <f t="shared" si="65"/>
        <v>992.49789531694591</v>
      </c>
      <c r="CD82" s="59">
        <f ca="1">AVERAGE(OFFSET($CC$3,0,0,'Données projet'!$E$12+1,1))-AVERAGE(OFFSET($H$3,0,0,'Données projet'!$E$12+1,1))</f>
        <v>221.46841827695107</v>
      </c>
      <c r="CE82" s="59">
        <f t="shared" si="94"/>
        <v>183.74298297204564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326.09691594978824</v>
      </c>
      <c r="CZ82" s="59">
        <f t="shared" si="96"/>
        <v>605.43570457920714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50.935450214935599</v>
      </c>
      <c r="DG82" s="21">
        <f>EXP(-LN(2)/25)*DG81+(1-EXP(-LN(2)/25))/(LN(2)/25)*Calculateur!DB82*Calculateur!DD82*VLOOKUP('Données projet'!$B$13,Paramètres!$A$1:$I$89,3,0)*0.475*44/12</f>
        <v>8.9498654483089286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59.885315663244526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3.4</v>
      </c>
      <c r="DO82" s="12">
        <f>IF('Données projet'!$A$166&gt;35,DO81+DN82-DW81,IF(A82&lt;'Données projet'!$A$166,$DL$205^A82,IF(A82='Données projet'!$A$166,'Données projet'!$B$166,DO81+DN82-DW81)))</f>
        <v>228.59999999999997</v>
      </c>
      <c r="DP82" s="17">
        <f>DO82*VLOOKUP('Données projet'!$B$14,Paramètres!$A$1:$I$89,3,0)*VLOOKUP('Données projet'!$B$14,Paramètres!$A$1:$I$89,5,0)</f>
        <v>199.70496</v>
      </c>
      <c r="DQ82" s="13">
        <f t="shared" si="97"/>
        <v>49.679321293278612</v>
      </c>
      <c r="DR82" s="20">
        <f t="shared" si="70"/>
        <v>434.34428991912688</v>
      </c>
      <c r="DS82" s="59">
        <f t="shared" si="71"/>
        <v>727.67762325246019</v>
      </c>
      <c r="DT82" s="59">
        <f ca="1">AVERAGE(OFFSET($DS$3,0,0,'Données projet'!$E$14+1,1))-AVERAGE(OFFSET($H$3,0,0,'Données projet'!$E$14+1,1))</f>
        <v>235.92135862353973</v>
      </c>
      <c r="DU82" s="59">
        <f t="shared" si="98"/>
        <v>270.64539221029258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56.378430664405926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56.378430664405926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275</v>
      </c>
      <c r="AG83" s="12">
        <f>VLOOKUP(A83,'Données projet'!$A$61:$I$81,9,0)</f>
        <v>2.8</v>
      </c>
      <c r="AH83" s="12">
        <f t="array" ref="AH83">INDEX(AG:AG,MIN(IF(ISNUMBER(AG83:AG279),ROW(AG83:AG279),"")))</f>
        <v>2.8</v>
      </c>
      <c r="AI83" s="13">
        <f>IF('Données projet'!$A$62&gt;35,AI82+AH83-AQ82,IF(A83&lt;'Données projet'!$A$62,$AF$205^A83,IF(A83='Données projet'!$A$62,'Données projet'!$B$62,AI82+AH83-AQ82)))</f>
        <v>274.99999999999983</v>
      </c>
      <c r="AJ83" s="13">
        <f>AI83*VLOOKUP('Données projet'!$B$10,Paramètres!$A$1:$I$89,3,0)*VLOOKUP('Données projet'!$B$10,Paramètres!$A$1:$I$89,5,0)</f>
        <v>223.07999999999987</v>
      </c>
      <c r="AK83" s="13">
        <f t="shared" si="89"/>
        <v>54.783765878062617</v>
      </c>
      <c r="AL83" s="20">
        <f t="shared" si="58"/>
        <v>483.94605890429216</v>
      </c>
      <c r="AM83" s="59">
        <f t="shared" si="59"/>
        <v>777.27939223762542</v>
      </c>
      <c r="AN83" s="59">
        <f ca="1">AVERAGE(OFFSET($AM$3,0,0,'Données projet'!$E$10+1,1))-AVERAGE(OFFSET($H$3,0,0,'Données projet'!$E$10+1,1))</f>
        <v>219.96569743439244</v>
      </c>
      <c r="AO83" s="59">
        <f t="shared" si="90"/>
        <v>219.27079214454579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35.890800278439883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35.890800278439883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325.55519999999984</v>
      </c>
      <c r="BE83" s="13">
        <f>BD83*VLOOKUP('Données projet'!$B$11,Paramètres!$A$1:$I$89,3,0)*VLOOKUP('Données projet'!$B$11,Paramètres!$A$1:$I$89,5,0)</f>
        <v>355.50627839999981</v>
      </c>
      <c r="BF83" s="13">
        <f t="shared" si="91"/>
        <v>82.695279049034994</v>
      </c>
      <c r="BG83" s="20">
        <f t="shared" si="61"/>
        <v>763.20104589040227</v>
      </c>
      <c r="BH83" s="59">
        <f t="shared" si="62"/>
        <v>1056.5343792237356</v>
      </c>
      <c r="BI83" s="59">
        <f ca="1">AVERAGE(OFFSET($BH$3,0,0,'Données projet'!$E$11+1,1))-AVERAGE(OFFSET($H$3,0,0,'Données projet'!$E$11+1,1))</f>
        <v>245.5026179711341</v>
      </c>
      <c r="BJ83" s="59">
        <f t="shared" si="92"/>
        <v>204.32077840562567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325.55519999999984</v>
      </c>
      <c r="BZ83" s="13">
        <f>BY83*VLOOKUP('Données projet'!$B$12,Paramètres!$A$1:$I$89,3,0)*VLOOKUP('Données projet'!$B$12,Paramètres!$A$1:$I$89,5,0)</f>
        <v>325.03431167999986</v>
      </c>
      <c r="CA83" s="13">
        <f t="shared" si="93"/>
        <v>76.399886588103072</v>
      </c>
      <c r="CB83" s="20">
        <f t="shared" si="64"/>
        <v>699.16456198361254</v>
      </c>
      <c r="CC83" s="59">
        <f t="shared" si="65"/>
        <v>992.49789531694591</v>
      </c>
      <c r="CD83" s="59">
        <f ca="1">AVERAGE(OFFSET($CC$3,0,0,'Données projet'!$E$12+1,1))-AVERAGE(OFFSET($H$3,0,0,'Données projet'!$E$12+1,1))</f>
        <v>221.46841827695107</v>
      </c>
      <c r="CE83" s="59">
        <f t="shared" si="94"/>
        <v>183.74298297204564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326.09691594978824</v>
      </c>
      <c r="CZ83" s="59">
        <f t="shared" si="96"/>
        <v>605.43570457920714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49.936637103777677</v>
      </c>
      <c r="DG83" s="21">
        <f>EXP(-LN(2)/25)*DG82+(1-EXP(-LN(2)/25))/(LN(2)/25)*Calculateur!DB83*Calculateur!DD83*VLOOKUP('Données projet'!$B$13,Paramètres!$A$1:$I$89,3,0)*0.475*44/12</f>
        <v>8.7051309069719522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58.64176801074963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232</v>
      </c>
      <c r="DM83" s="12">
        <f>VLOOKUP(A83,'Données projet'!$A$165:$I$185,9,0)</f>
        <v>3.4</v>
      </c>
      <c r="DN83" s="12">
        <f t="array" ref="DN83">INDEX(DM:DM,MIN(IF(ISNUMBER(DM83:DM279),ROW(DM83:DM279),"")))</f>
        <v>3.4</v>
      </c>
      <c r="DO83" s="12">
        <f>IF('Données projet'!$A$166&gt;35,DO82+DN83-DW82,IF(A83&lt;'Données projet'!$A$166,$DL$205^A83,IF(A83='Données projet'!$A$166,'Données projet'!$B$166,DO82+DN83-DW82)))</f>
        <v>231.99999999999997</v>
      </c>
      <c r="DP83" s="17">
        <f>DO83*VLOOKUP('Données projet'!$B$14,Paramètres!$A$1:$I$89,3,0)*VLOOKUP('Données projet'!$B$14,Paramètres!$A$1:$I$89,5,0)</f>
        <v>202.67519999999999</v>
      </c>
      <c r="DQ83" s="13">
        <f t="shared" si="97"/>
        <v>50.33164028531364</v>
      </c>
      <c r="DR83" s="20">
        <f t="shared" si="70"/>
        <v>440.65358016358783</v>
      </c>
      <c r="DS83" s="59">
        <f t="shared" si="71"/>
        <v>733.98691349692115</v>
      </c>
      <c r="DT83" s="59">
        <f ca="1">AVERAGE(OFFSET($DS$3,0,0,'Données projet'!$E$14+1,1))-AVERAGE(OFFSET($H$3,0,0,'Données projet'!$E$14+1,1))</f>
        <v>235.92135862353973</v>
      </c>
      <c r="DU83" s="59">
        <f t="shared" si="98"/>
        <v>270.64539221029258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13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60.671364609224469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60.671364609224469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266.99999999999983</v>
      </c>
      <c r="AJ84" s="13">
        <f>AI84*VLOOKUP('Données projet'!$B$10,Paramètres!$A$1:$I$89,3,0)*VLOOKUP('Données projet'!$B$10,Paramètres!$A$1:$I$89,5,0)</f>
        <v>216.59039999999987</v>
      </c>
      <c r="AK84" s="13">
        <f t="shared" si="89"/>
        <v>53.373153688190904</v>
      </c>
      <c r="AL84" s="20">
        <f t="shared" si="58"/>
        <v>470.18652267359886</v>
      </c>
      <c r="AM84" s="59">
        <f t="shared" si="59"/>
        <v>763.51985600693217</v>
      </c>
      <c r="AN84" s="59">
        <f ca="1">AVERAGE(OFFSET($AM$3,0,0,'Données projet'!$E$10+1,1))-AVERAGE(OFFSET($H$3,0,0,'Données projet'!$E$10+1,1))</f>
        <v>219.96569743439244</v>
      </c>
      <c r="AO84" s="59">
        <f t="shared" si="90"/>
        <v>219.27079214454579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35.187003576206266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35.187003576206266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325.55519999999984</v>
      </c>
      <c r="BE84" s="13">
        <f>BD84*VLOOKUP('Données projet'!$B$11,Paramètres!$A$1:$I$89,3,0)*VLOOKUP('Données projet'!$B$11,Paramètres!$A$1:$I$89,5,0)</f>
        <v>355.50627839999981</v>
      </c>
      <c r="BF84" s="13">
        <f t="shared" si="91"/>
        <v>82.695279049034994</v>
      </c>
      <c r="BG84" s="20">
        <f t="shared" si="61"/>
        <v>763.20104589040227</v>
      </c>
      <c r="BH84" s="59">
        <f t="shared" si="62"/>
        <v>1056.5343792237356</v>
      </c>
      <c r="BI84" s="59">
        <f ca="1">AVERAGE(OFFSET($BH$3,0,0,'Données projet'!$E$11+1,1))-AVERAGE(OFFSET($H$3,0,0,'Données projet'!$E$11+1,1))</f>
        <v>245.5026179711341</v>
      </c>
      <c r="BJ84" s="59">
        <f t="shared" si="92"/>
        <v>204.32077840562567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325.55519999999984</v>
      </c>
      <c r="BZ84" s="13">
        <f>BY84*VLOOKUP('Données projet'!$B$12,Paramètres!$A$1:$I$89,3,0)*VLOOKUP('Données projet'!$B$12,Paramètres!$A$1:$I$89,5,0)</f>
        <v>325.03431167999986</v>
      </c>
      <c r="CA84" s="13">
        <f t="shared" si="93"/>
        <v>76.399886588103072</v>
      </c>
      <c r="CB84" s="20">
        <f t="shared" si="64"/>
        <v>699.16456198361254</v>
      </c>
      <c r="CC84" s="59">
        <f t="shared" si="65"/>
        <v>992.49789531694591</v>
      </c>
      <c r="CD84" s="59">
        <f ca="1">AVERAGE(OFFSET($CC$3,0,0,'Données projet'!$E$12+1,1))-AVERAGE(OFFSET($H$3,0,0,'Données projet'!$E$12+1,1))</f>
        <v>221.46841827695107</v>
      </c>
      <c r="CE84" s="59">
        <f t="shared" si="94"/>
        <v>183.74298297204564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326.09691594978824</v>
      </c>
      <c r="CZ84" s="59">
        <f t="shared" si="96"/>
        <v>605.43570457920714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48.95741010851372</v>
      </c>
      <c r="DG84" s="21">
        <f>EXP(-LN(2)/25)*DG83+(1-EXP(-LN(2)/25))/(LN(2)/25)*Calculateur!DB84*Calculateur!DD84*VLOOKUP('Données projet'!$B$13,Paramètres!$A$1:$I$89,3,0)*0.475*44/12</f>
        <v>8.4670886445378652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57.424498753051587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</v>
      </c>
      <c r="DO84" s="12">
        <f>IF('Données projet'!$A$166&gt;35,DO83+DN84-DW83,IF(A84&lt;'Données projet'!$A$166,$DL$205^A84,IF(A84='Données projet'!$A$166,'Données projet'!$B$166,DO83+DN84-DW83)))</f>
        <v>221.99999999999997</v>
      </c>
      <c r="DP84" s="17">
        <f>DO84*VLOOKUP('Données projet'!$B$14,Paramètres!$A$1:$I$89,3,0)*VLOOKUP('Données projet'!$B$14,Paramètres!$A$1:$I$89,5,0)</f>
        <v>193.9392</v>
      </c>
      <c r="DQ84" s="13">
        <f t="shared" si="97"/>
        <v>48.409811198069384</v>
      </c>
      <c r="DR84" s="20">
        <f t="shared" si="70"/>
        <v>422.09119450330417</v>
      </c>
      <c r="DS84" s="59">
        <f t="shared" si="71"/>
        <v>715.42452783663748</v>
      </c>
      <c r="DT84" s="59">
        <f ca="1">AVERAGE(OFFSET($DS$3,0,0,'Données projet'!$E$14+1,1))-AVERAGE(OFFSET($H$3,0,0,'Données projet'!$E$14+1,1))</f>
        <v>235.92135862353973</v>
      </c>
      <c r="DU84" s="59">
        <f t="shared" si="98"/>
        <v>270.64539221029258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59.481636155115964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59.481636155115964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266.99999999999983</v>
      </c>
      <c r="AJ85" s="13">
        <f>AI85*VLOOKUP('Données projet'!$B$10,Paramètres!$A$1:$I$89,3,0)*VLOOKUP('Données projet'!$B$10,Paramètres!$A$1:$I$89,5,0)</f>
        <v>216.59039999999987</v>
      </c>
      <c r="AK85" s="13">
        <f t="shared" si="89"/>
        <v>53.373153688190904</v>
      </c>
      <c r="AL85" s="20">
        <f t="shared" si="58"/>
        <v>470.18652267359886</v>
      </c>
      <c r="AM85" s="59">
        <f t="shared" si="59"/>
        <v>763.51985600693217</v>
      </c>
      <c r="AN85" s="59">
        <f ca="1">AVERAGE(OFFSET($AM$3,0,0,'Données projet'!$E$10+1,1))-AVERAGE(OFFSET($H$3,0,0,'Données projet'!$E$10+1,1))</f>
        <v>219.96569743439244</v>
      </c>
      <c r="AO85" s="59">
        <f t="shared" si="90"/>
        <v>219.27079214454579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34.49700789802985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34.49700789802985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325.55519999999984</v>
      </c>
      <c r="BE85" s="13">
        <f>BD85*VLOOKUP('Données projet'!$B$11,Paramètres!$A$1:$I$89,3,0)*VLOOKUP('Données projet'!$B$11,Paramètres!$A$1:$I$89,5,0)</f>
        <v>355.50627839999981</v>
      </c>
      <c r="BF85" s="13">
        <f t="shared" si="91"/>
        <v>82.695279049034994</v>
      </c>
      <c r="BG85" s="20">
        <f t="shared" si="61"/>
        <v>763.20104589040227</v>
      </c>
      <c r="BH85" s="59">
        <f t="shared" si="62"/>
        <v>1056.5343792237356</v>
      </c>
      <c r="BI85" s="59">
        <f ca="1">AVERAGE(OFFSET($BH$3,0,0,'Données projet'!$E$11+1,1))-AVERAGE(OFFSET($H$3,0,0,'Données projet'!$E$11+1,1))</f>
        <v>245.5026179711341</v>
      </c>
      <c r="BJ85" s="59">
        <f t="shared" si="92"/>
        <v>204.32077840562567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325.55519999999984</v>
      </c>
      <c r="BZ85" s="13">
        <f>BY85*VLOOKUP('Données projet'!$B$12,Paramètres!$A$1:$I$89,3,0)*VLOOKUP('Données projet'!$B$12,Paramètres!$A$1:$I$89,5,0)</f>
        <v>325.03431167999986</v>
      </c>
      <c r="CA85" s="13">
        <f t="shared" si="93"/>
        <v>76.399886588103072</v>
      </c>
      <c r="CB85" s="20">
        <f t="shared" si="64"/>
        <v>699.16456198361254</v>
      </c>
      <c r="CC85" s="59">
        <f t="shared" si="65"/>
        <v>992.49789531694591</v>
      </c>
      <c r="CD85" s="59">
        <f ca="1">AVERAGE(OFFSET($CC$3,0,0,'Données projet'!$E$12+1,1))-AVERAGE(OFFSET($H$3,0,0,'Données projet'!$E$12+1,1))</f>
        <v>221.46841827695107</v>
      </c>
      <c r="CE85" s="59">
        <f t="shared" si="94"/>
        <v>183.74298297204564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326.09691594978824</v>
      </c>
      <c r="CZ85" s="59">
        <f t="shared" si="96"/>
        <v>605.43570457920714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47.9973851573574</v>
      </c>
      <c r="DG85" s="21">
        <f>EXP(-LN(2)/25)*DG84+(1-EXP(-LN(2)/25))/(LN(2)/25)*Calculateur!DB85*Calculateur!DD85*VLOOKUP('Données projet'!$B$13,Paramètres!$A$1:$I$89,3,0)*0.475*44/12</f>
        <v>8.2355556602881368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56.232940817645535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</v>
      </c>
      <c r="DO85" s="12">
        <f>IF('Données projet'!$A$166&gt;35,DO84+DN85-DW84,IF(A85&lt;'Données projet'!$A$166,$DL$205^A85,IF(A85='Données projet'!$A$166,'Données projet'!$B$166,DO84+DN85-DW84)))</f>
        <v>224.99999999999997</v>
      </c>
      <c r="DP85" s="17">
        <f>DO85*VLOOKUP('Données projet'!$B$14,Paramètres!$A$1:$I$89,3,0)*VLOOKUP('Données projet'!$B$14,Paramètres!$A$1:$I$89,5,0)</f>
        <v>196.56</v>
      </c>
      <c r="DQ85" s="13">
        <f t="shared" si="97"/>
        <v>48.987398161128091</v>
      </c>
      <c r="DR85" s="20">
        <f t="shared" si="70"/>
        <v>427.66171846396475</v>
      </c>
      <c r="DS85" s="59">
        <f t="shared" si="71"/>
        <v>720.99505179729806</v>
      </c>
      <c r="DT85" s="59">
        <f ca="1">AVERAGE(OFFSET($DS$3,0,0,'Données projet'!$E$14+1,1))-AVERAGE(OFFSET($H$3,0,0,'Données projet'!$E$14+1,1))</f>
        <v>235.92135862353973</v>
      </c>
      <c r="DU85" s="59">
        <f t="shared" si="98"/>
        <v>270.64539221029258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58.315237550329819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58.315237550329819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266.99999999999983</v>
      </c>
      <c r="AJ86" s="13">
        <f>AI86*VLOOKUP('Données projet'!$B$10,Paramètres!$A$1:$I$89,3,0)*VLOOKUP('Données projet'!$B$10,Paramètres!$A$1:$I$89,5,0)</f>
        <v>216.59039999999987</v>
      </c>
      <c r="AK86" s="13">
        <f t="shared" si="89"/>
        <v>53.373153688190904</v>
      </c>
      <c r="AL86" s="20">
        <f t="shared" si="58"/>
        <v>470.18652267359886</v>
      </c>
      <c r="AM86" s="59">
        <f t="shared" si="59"/>
        <v>763.51985600693217</v>
      </c>
      <c r="AN86" s="59">
        <f ca="1">AVERAGE(OFFSET($AM$3,0,0,'Données projet'!$E$10+1,1))-AVERAGE(OFFSET($H$3,0,0,'Données projet'!$E$10+1,1))</f>
        <v>219.96569743439244</v>
      </c>
      <c r="AO86" s="59">
        <f t="shared" si="90"/>
        <v>219.27079214454579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33.820542614246669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33.820542614246669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325.55519999999984</v>
      </c>
      <c r="BE86" s="13">
        <f>BD86*VLOOKUP('Données projet'!$B$11,Paramètres!$A$1:$I$89,3,0)*VLOOKUP('Données projet'!$B$11,Paramètres!$A$1:$I$89,5,0)</f>
        <v>355.50627839999981</v>
      </c>
      <c r="BF86" s="13">
        <f t="shared" si="91"/>
        <v>82.695279049034994</v>
      </c>
      <c r="BG86" s="20">
        <f t="shared" si="61"/>
        <v>763.20104589040227</v>
      </c>
      <c r="BH86" s="59">
        <f t="shared" si="62"/>
        <v>1056.5343792237356</v>
      </c>
      <c r="BI86" s="59">
        <f ca="1">AVERAGE(OFFSET($BH$3,0,0,'Données projet'!$E$11+1,1))-AVERAGE(OFFSET($H$3,0,0,'Données projet'!$E$11+1,1))</f>
        <v>245.5026179711341</v>
      </c>
      <c r="BJ86" s="59">
        <f t="shared" si="92"/>
        <v>204.32077840562567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325.55519999999984</v>
      </c>
      <c r="BZ86" s="13">
        <f>BY86*VLOOKUP('Données projet'!$B$12,Paramètres!$A$1:$I$89,3,0)*VLOOKUP('Données projet'!$B$12,Paramètres!$A$1:$I$89,5,0)</f>
        <v>325.03431167999986</v>
      </c>
      <c r="CA86" s="13">
        <f t="shared" si="93"/>
        <v>76.399886588103072</v>
      </c>
      <c r="CB86" s="20">
        <f t="shared" si="64"/>
        <v>699.16456198361254</v>
      </c>
      <c r="CC86" s="59">
        <f t="shared" si="65"/>
        <v>992.49789531694591</v>
      </c>
      <c r="CD86" s="59">
        <f ca="1">AVERAGE(OFFSET($CC$3,0,0,'Données projet'!$E$12+1,1))-AVERAGE(OFFSET($H$3,0,0,'Données projet'!$E$12+1,1))</f>
        <v>221.46841827695107</v>
      </c>
      <c r="CE86" s="59">
        <f t="shared" si="94"/>
        <v>183.74298297204564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326.09691594978824</v>
      </c>
      <c r="CZ86" s="59">
        <f t="shared" si="96"/>
        <v>605.43570457920714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47.056185709935853</v>
      </c>
      <c r="DG86" s="21">
        <f>EXP(-LN(2)/25)*DG85+(1-EXP(-LN(2)/25))/(LN(2)/25)*Calculateur!DB86*Calculateur!DD86*VLOOKUP('Données projet'!$B$13,Paramètres!$A$1:$I$89,3,0)*0.475*44/12</f>
        <v>8.0103539576685083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55.06653966760436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</v>
      </c>
      <c r="DO86" s="12">
        <f>IF('Données projet'!$A$166&gt;35,DO85+DN86-DW85,IF(A86&lt;'Données projet'!$A$166,$DL$205^A86,IF(A86='Données projet'!$A$166,'Données projet'!$B$166,DO85+DN86-DW85)))</f>
        <v>227.99999999999997</v>
      </c>
      <c r="DP86" s="17">
        <f>DO86*VLOOKUP('Données projet'!$B$14,Paramètres!$A$1:$I$89,3,0)*VLOOKUP('Données projet'!$B$14,Paramètres!$A$1:$I$89,5,0)</f>
        <v>199.1808</v>
      </c>
      <c r="DQ86" s="13">
        <f t="shared" si="97"/>
        <v>49.564089376413683</v>
      </c>
      <c r="DR86" s="20">
        <f t="shared" si="70"/>
        <v>433.23068233058711</v>
      </c>
      <c r="DS86" s="59">
        <f t="shared" si="71"/>
        <v>726.56401566392037</v>
      </c>
      <c r="DT86" s="59">
        <f ca="1">AVERAGE(OFFSET($DS$3,0,0,'Données projet'!$E$14+1,1))-AVERAGE(OFFSET($H$3,0,0,'Données projet'!$E$14+1,1))</f>
        <v>235.92135862353973</v>
      </c>
      <c r="DU86" s="59">
        <f t="shared" si="98"/>
        <v>270.64539221029258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57.171711310750631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57.171711310750631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266.99999999999983</v>
      </c>
      <c r="AJ87" s="13">
        <f>AI87*VLOOKUP('Données projet'!$B$10,Paramètres!$A$1:$I$89,3,0)*VLOOKUP('Données projet'!$B$10,Paramètres!$A$1:$I$89,5,0)</f>
        <v>216.59039999999987</v>
      </c>
      <c r="AK87" s="13">
        <f t="shared" si="89"/>
        <v>53.373153688190904</v>
      </c>
      <c r="AL87" s="20">
        <f t="shared" si="58"/>
        <v>470.18652267359886</v>
      </c>
      <c r="AM87" s="59">
        <f t="shared" si="59"/>
        <v>763.51985600693217</v>
      </c>
      <c r="AN87" s="59">
        <f ca="1">AVERAGE(OFFSET($AM$3,0,0,'Données projet'!$E$10+1,1))-AVERAGE(OFFSET($H$3,0,0,'Données projet'!$E$10+1,1))</f>
        <v>219.96569743439244</v>
      </c>
      <c r="AO87" s="59">
        <f t="shared" si="90"/>
        <v>219.27079214454579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33.157342402075393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33.157342402075393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325.55519999999984</v>
      </c>
      <c r="BE87" s="13">
        <f>BD87*VLOOKUP('Données projet'!$B$11,Paramètres!$A$1:$I$89,3,0)*VLOOKUP('Données projet'!$B$11,Paramètres!$A$1:$I$89,5,0)</f>
        <v>355.50627839999981</v>
      </c>
      <c r="BF87" s="13">
        <f t="shared" si="91"/>
        <v>82.695279049034994</v>
      </c>
      <c r="BG87" s="20">
        <f t="shared" si="61"/>
        <v>763.20104589040227</v>
      </c>
      <c r="BH87" s="59">
        <f t="shared" si="62"/>
        <v>1056.5343792237356</v>
      </c>
      <c r="BI87" s="59">
        <f ca="1">AVERAGE(OFFSET($BH$3,0,0,'Données projet'!$E$11+1,1))-AVERAGE(OFFSET($H$3,0,0,'Données projet'!$E$11+1,1))</f>
        <v>245.5026179711341</v>
      </c>
      <c r="BJ87" s="59">
        <f t="shared" si="92"/>
        <v>204.32077840562567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325.55519999999984</v>
      </c>
      <c r="BZ87" s="13">
        <f>BY87*VLOOKUP('Données projet'!$B$12,Paramètres!$A$1:$I$89,3,0)*VLOOKUP('Données projet'!$B$12,Paramètres!$A$1:$I$89,5,0)</f>
        <v>325.03431167999986</v>
      </c>
      <c r="CA87" s="13">
        <f t="shared" si="93"/>
        <v>76.399886588103072</v>
      </c>
      <c r="CB87" s="20">
        <f t="shared" si="64"/>
        <v>699.16456198361254</v>
      </c>
      <c r="CC87" s="59">
        <f t="shared" si="65"/>
        <v>992.49789531694591</v>
      </c>
      <c r="CD87" s="59">
        <f ca="1">AVERAGE(OFFSET($CC$3,0,0,'Données projet'!$E$12+1,1))-AVERAGE(OFFSET($H$3,0,0,'Données projet'!$E$12+1,1))</f>
        <v>221.46841827695107</v>
      </c>
      <c r="CE87" s="59">
        <f t="shared" si="94"/>
        <v>183.74298297204564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326.09691594978824</v>
      </c>
      <c r="CZ87" s="59">
        <f t="shared" si="96"/>
        <v>605.43570457920714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46.133442609603264</v>
      </c>
      <c r="DG87" s="21">
        <f>EXP(-LN(2)/25)*DG86+(1-EXP(-LN(2)/25))/(LN(2)/25)*Calculateur!DB87*Calculateur!DD87*VLOOKUP('Données projet'!$B$13,Paramètres!$A$1:$I$89,3,0)*0.475*44/12</f>
        <v>7.7913104074498563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53.924753017053121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</v>
      </c>
      <c r="DO87" s="12">
        <f>IF('Données projet'!$A$166&gt;35,DO86+DN87-DW86,IF(A87&lt;'Données projet'!$A$166,$DL$205^A87,IF(A87='Données projet'!$A$166,'Données projet'!$B$166,DO86+DN87-DW86)))</f>
        <v>230.99999999999997</v>
      </c>
      <c r="DP87" s="17">
        <f>DO87*VLOOKUP('Données projet'!$B$14,Paramètres!$A$1:$I$89,3,0)*VLOOKUP('Données projet'!$B$14,Paramètres!$A$1:$I$89,5,0)</f>
        <v>201.80159999999998</v>
      </c>
      <c r="DQ87" s="13">
        <f t="shared" si="97"/>
        <v>50.139897992681668</v>
      </c>
      <c r="DR87" s="20">
        <f t="shared" si="70"/>
        <v>438.7981090039205</v>
      </c>
      <c r="DS87" s="59">
        <f t="shared" si="71"/>
        <v>732.13144233725382</v>
      </c>
      <c r="DT87" s="59">
        <f ca="1">AVERAGE(OFFSET($DS$3,0,0,'Données projet'!$E$14+1,1))-AVERAGE(OFFSET($H$3,0,0,'Données projet'!$E$14+1,1))</f>
        <v>235.92135862353973</v>
      </c>
      <c r="DU87" s="59">
        <f t="shared" si="98"/>
        <v>270.64539221029258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56.050608923247452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56.050608923247452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266.99999999999983</v>
      </c>
      <c r="AJ88" s="13">
        <f>AI88*VLOOKUP('Données projet'!$B$10,Paramètres!$A$1:$I$89,3,0)*VLOOKUP('Données projet'!$B$10,Paramètres!$A$1:$I$89,5,0)</f>
        <v>216.59039999999987</v>
      </c>
      <c r="AK88" s="13">
        <f t="shared" si="89"/>
        <v>53.373153688190904</v>
      </c>
      <c r="AL88" s="20">
        <f t="shared" si="58"/>
        <v>470.18652267359886</v>
      </c>
      <c r="AM88" s="59">
        <f t="shared" si="59"/>
        <v>763.51985600693217</v>
      </c>
      <c r="AN88" s="59">
        <f ca="1">AVERAGE(OFFSET($AM$3,0,0,'Données projet'!$E$10+1,1))-AVERAGE(OFFSET($H$3,0,0,'Données projet'!$E$10+1,1))</f>
        <v>219.96569743439244</v>
      </c>
      <c r="AO88" s="59">
        <f t="shared" si="90"/>
        <v>219.27079214454579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32.507147141552608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32.507147141552608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325.55519999999984</v>
      </c>
      <c r="BE88" s="13">
        <f>BD88*VLOOKUP('Données projet'!$B$11,Paramètres!$A$1:$I$89,3,0)*VLOOKUP('Données projet'!$B$11,Paramètres!$A$1:$I$89,5,0)</f>
        <v>355.50627839999981</v>
      </c>
      <c r="BF88" s="13">
        <f t="shared" si="91"/>
        <v>82.695279049034994</v>
      </c>
      <c r="BG88" s="20">
        <f t="shared" si="61"/>
        <v>763.20104589040227</v>
      </c>
      <c r="BH88" s="59">
        <f t="shared" si="62"/>
        <v>1056.5343792237356</v>
      </c>
      <c r="BI88" s="59">
        <f ca="1">AVERAGE(OFFSET($BH$3,0,0,'Données projet'!$E$11+1,1))-AVERAGE(OFFSET($H$3,0,0,'Données projet'!$E$11+1,1))</f>
        <v>245.5026179711341</v>
      </c>
      <c r="BJ88" s="59">
        <f t="shared" si="92"/>
        <v>204.32077840562567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325.55519999999984</v>
      </c>
      <c r="BZ88" s="13">
        <f>BY88*VLOOKUP('Données projet'!$B$12,Paramètres!$A$1:$I$89,3,0)*VLOOKUP('Données projet'!$B$12,Paramètres!$A$1:$I$89,5,0)</f>
        <v>325.03431167999986</v>
      </c>
      <c r="CA88" s="13">
        <f t="shared" si="93"/>
        <v>76.399886588103072</v>
      </c>
      <c r="CB88" s="20">
        <f t="shared" si="64"/>
        <v>699.16456198361254</v>
      </c>
      <c r="CC88" s="59">
        <f t="shared" si="65"/>
        <v>992.49789531694591</v>
      </c>
      <c r="CD88" s="59">
        <f ca="1">AVERAGE(OFFSET($CC$3,0,0,'Données projet'!$E$12+1,1))-AVERAGE(OFFSET($H$3,0,0,'Données projet'!$E$12+1,1))</f>
        <v>221.46841827695107</v>
      </c>
      <c r="CE88" s="59">
        <f t="shared" si="94"/>
        <v>183.74298297204564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326.09691594978824</v>
      </c>
      <c r="CZ88" s="59">
        <f t="shared" si="96"/>
        <v>605.43570457920714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45.228793938650476</v>
      </c>
      <c r="DG88" s="21">
        <f>EXP(-LN(2)/25)*DG87+(1-EXP(-LN(2)/25))/(LN(2)/25)*Calculateur!DB88*Calculateur!DD88*VLOOKUP('Données projet'!$B$13,Paramètres!$A$1:$I$89,3,0)*0.475*44/12</f>
        <v>7.5782566146309325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52.807050553281407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234</v>
      </c>
      <c r="DM88" s="12">
        <f>VLOOKUP(A88,'Données projet'!$A$165:$I$185,9,0)</f>
        <v>3</v>
      </c>
      <c r="DN88" s="12">
        <f t="array" ref="DN88">INDEX(DM:DM,MIN(IF(ISNUMBER(DM88:DM284),ROW(DM88:DM284),"")))</f>
        <v>3</v>
      </c>
      <c r="DO88" s="12">
        <f>IF('Données projet'!$A$166&gt;35,DO87+DN88-DW87,IF(A88&lt;'Données projet'!$A$166,$DL$205^A88,IF(A88='Données projet'!$A$166,'Données projet'!$B$166,DO87+DN88-DW87)))</f>
        <v>233.99999999999997</v>
      </c>
      <c r="DP88" s="17">
        <f>DO88*VLOOKUP('Données projet'!$B$14,Paramètres!$A$1:$I$89,3,0)*VLOOKUP('Données projet'!$B$14,Paramètres!$A$1:$I$89,5,0)</f>
        <v>204.42239999999998</v>
      </c>
      <c r="DQ88" s="13">
        <f t="shared" si="97"/>
        <v>50.714836797527262</v>
      </c>
      <c r="DR88" s="20">
        <f t="shared" si="70"/>
        <v>444.36402075569328</v>
      </c>
      <c r="DS88" s="59">
        <f t="shared" si="71"/>
        <v>737.69735408902659</v>
      </c>
      <c r="DT88" s="59">
        <f ca="1">AVERAGE(OFFSET($DS$3,0,0,'Données projet'!$E$14+1,1))-AVERAGE(OFFSET($H$3,0,0,'Données projet'!$E$14+1,1))</f>
        <v>235.92135862353973</v>
      </c>
      <c r="DU88" s="59">
        <f t="shared" si="98"/>
        <v>270.64539221029258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12</v>
      </c>
      <c r="DX88" s="16">
        <f>IF(ISNA(VLOOKUP(A88,'Données projet'!$A$165:$I$185,5,0)),0%,VLOOKUP(A88,'Données projet'!$A$165:$I$185,5,0)*VLOOKUP('Données projet'!$B$14,Paramètres!$A$1:$I$89,7,0))</f>
        <v>0.43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59.934703515327804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59.934703515327804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266.99999999999983</v>
      </c>
      <c r="AJ89" s="13">
        <f>AI89*VLOOKUP('Données projet'!$B$10,Paramètres!$A$1:$I$89,3,0)*VLOOKUP('Données projet'!$B$10,Paramètres!$A$1:$I$89,5,0)</f>
        <v>216.59039999999987</v>
      </c>
      <c r="AK89" s="13">
        <f t="shared" si="89"/>
        <v>53.373153688190904</v>
      </c>
      <c r="AL89" s="20">
        <f t="shared" si="58"/>
        <v>470.18652267359886</v>
      </c>
      <c r="AM89" s="59">
        <f t="shared" si="59"/>
        <v>763.51985600693217</v>
      </c>
      <c r="AN89" s="59">
        <f ca="1">AVERAGE(OFFSET($AM$3,0,0,'Données projet'!$E$10+1,1))-AVERAGE(OFFSET($H$3,0,0,'Données projet'!$E$10+1,1))</f>
        <v>219.96569743439244</v>
      </c>
      <c r="AO89" s="59">
        <f t="shared" si="90"/>
        <v>219.27079214454579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31.869701813508723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31.869701813508723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325.55519999999984</v>
      </c>
      <c r="BE89" s="13">
        <f>BD89*VLOOKUP('Données projet'!$B$11,Paramètres!$A$1:$I$89,3,0)*VLOOKUP('Données projet'!$B$11,Paramètres!$A$1:$I$89,5,0)</f>
        <v>355.50627839999981</v>
      </c>
      <c r="BF89" s="13">
        <f t="shared" si="91"/>
        <v>82.695279049034994</v>
      </c>
      <c r="BG89" s="20">
        <f t="shared" si="61"/>
        <v>763.20104589040227</v>
      </c>
      <c r="BH89" s="59">
        <f t="shared" si="62"/>
        <v>1056.5343792237356</v>
      </c>
      <c r="BI89" s="59">
        <f ca="1">AVERAGE(OFFSET($BH$3,0,0,'Données projet'!$E$11+1,1))-AVERAGE(OFFSET($H$3,0,0,'Données projet'!$E$11+1,1))</f>
        <v>245.5026179711341</v>
      </c>
      <c r="BJ89" s="59">
        <f t="shared" si="92"/>
        <v>204.32077840562567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325.55519999999984</v>
      </c>
      <c r="BZ89" s="13">
        <f>BY89*VLOOKUP('Données projet'!$B$12,Paramètres!$A$1:$I$89,3,0)*VLOOKUP('Données projet'!$B$12,Paramètres!$A$1:$I$89,5,0)</f>
        <v>325.03431167999986</v>
      </c>
      <c r="CA89" s="13">
        <f t="shared" si="93"/>
        <v>76.399886588103072</v>
      </c>
      <c r="CB89" s="20">
        <f t="shared" si="64"/>
        <v>699.16456198361254</v>
      </c>
      <c r="CC89" s="59">
        <f t="shared" si="65"/>
        <v>992.49789531694591</v>
      </c>
      <c r="CD89" s="59">
        <f ca="1">AVERAGE(OFFSET($CC$3,0,0,'Données projet'!$E$12+1,1))-AVERAGE(OFFSET($H$3,0,0,'Données projet'!$E$12+1,1))</f>
        <v>221.46841827695107</v>
      </c>
      <c r="CE89" s="59">
        <f t="shared" si="94"/>
        <v>183.74298297204564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326.09691594978824</v>
      </c>
      <c r="CZ89" s="59">
        <f t="shared" si="96"/>
        <v>605.43570457920714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44.341884876353866</v>
      </c>
      <c r="DG89" s="21">
        <f>EXP(-LN(2)/25)*DG88+(1-EXP(-LN(2)/25))/(LN(2)/25)*Calculateur!DB89*Calculateur!DD89*VLOOKUP('Données projet'!$B$13,Paramètres!$A$1:$I$89,3,0)*0.475*44/12</f>
        <v>7.3710287889806549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51.712913665334518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2.8</v>
      </c>
      <c r="DO89" s="12">
        <f>IF('Données projet'!$A$166&gt;35,DO88+DN89-DW88,IF(A89&lt;'Données projet'!$A$166,$DL$205^A89,IF(A89='Données projet'!$A$166,'Données projet'!$B$166,DO88+DN89-DW88)))</f>
        <v>224.79999999999998</v>
      </c>
      <c r="DP89" s="17">
        <f>DO89*VLOOKUP('Données projet'!$B$14,Paramètres!$A$1:$I$89,3,0)*VLOOKUP('Données projet'!$B$14,Paramètres!$A$1:$I$89,5,0)</f>
        <v>196.38528000000002</v>
      </c>
      <c r="DQ89" s="13">
        <f t="shared" si="97"/>
        <v>48.948920378863868</v>
      </c>
      <c r="DR89" s="20">
        <f t="shared" si="70"/>
        <v>427.29039899318792</v>
      </c>
      <c r="DS89" s="59">
        <f t="shared" si="71"/>
        <v>720.62373232652124</v>
      </c>
      <c r="DT89" s="59">
        <f ca="1">AVERAGE(OFFSET($DS$3,0,0,'Données projet'!$E$14+1,1))-AVERAGE(OFFSET($H$3,0,0,'Données projet'!$E$14+1,1))</f>
        <v>235.92135862353973</v>
      </c>
      <c r="DU89" s="59">
        <f t="shared" si="98"/>
        <v>270.64539221029258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58.759420535951712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58.759420535951712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266.99999999999983</v>
      </c>
      <c r="AJ90" s="13">
        <f>AI90*VLOOKUP('Données projet'!$B$10,Paramètres!$A$1:$I$89,3,0)*VLOOKUP('Données projet'!$B$10,Paramètres!$A$1:$I$89,5,0)</f>
        <v>216.59039999999987</v>
      </c>
      <c r="AK90" s="13">
        <f t="shared" si="89"/>
        <v>53.373153688190904</v>
      </c>
      <c r="AL90" s="20">
        <f t="shared" si="58"/>
        <v>470.18652267359886</v>
      </c>
      <c r="AM90" s="59">
        <f t="shared" si="59"/>
        <v>763.51985600693217</v>
      </c>
      <c r="AN90" s="59">
        <f ca="1">AVERAGE(OFFSET($AM$3,0,0,'Données projet'!$E$10+1,1))-AVERAGE(OFFSET($H$3,0,0,'Données projet'!$E$10+1,1))</f>
        <v>219.96569743439244</v>
      </c>
      <c r="AO90" s="59">
        <f t="shared" si="90"/>
        <v>219.27079214454579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31.244756399544521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31.244756399544521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325.55519999999984</v>
      </c>
      <c r="BE90" s="13">
        <f>BD90*VLOOKUP('Données projet'!$B$11,Paramètres!$A$1:$I$89,3,0)*VLOOKUP('Données projet'!$B$11,Paramètres!$A$1:$I$89,5,0)</f>
        <v>355.50627839999981</v>
      </c>
      <c r="BF90" s="13">
        <f t="shared" si="91"/>
        <v>82.695279049034994</v>
      </c>
      <c r="BG90" s="20">
        <f t="shared" si="61"/>
        <v>763.20104589040227</v>
      </c>
      <c r="BH90" s="59">
        <f t="shared" si="62"/>
        <v>1056.5343792237356</v>
      </c>
      <c r="BI90" s="59">
        <f ca="1">AVERAGE(OFFSET($BH$3,0,0,'Données projet'!$E$11+1,1))-AVERAGE(OFFSET($H$3,0,0,'Données projet'!$E$11+1,1))</f>
        <v>245.5026179711341</v>
      </c>
      <c r="BJ90" s="59">
        <f t="shared" si="92"/>
        <v>204.32077840562567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325.55519999999984</v>
      </c>
      <c r="BZ90" s="13">
        <f>BY90*VLOOKUP('Données projet'!$B$12,Paramètres!$A$1:$I$89,3,0)*VLOOKUP('Données projet'!$B$12,Paramètres!$A$1:$I$89,5,0)</f>
        <v>325.03431167999986</v>
      </c>
      <c r="CA90" s="13">
        <f t="shared" si="93"/>
        <v>76.399886588103072</v>
      </c>
      <c r="CB90" s="20">
        <f t="shared" si="64"/>
        <v>699.16456198361254</v>
      </c>
      <c r="CC90" s="59">
        <f t="shared" si="65"/>
        <v>992.49789531694591</v>
      </c>
      <c r="CD90" s="59">
        <f ca="1">AVERAGE(OFFSET($CC$3,0,0,'Données projet'!$E$12+1,1))-AVERAGE(OFFSET($H$3,0,0,'Données projet'!$E$12+1,1))</f>
        <v>221.46841827695107</v>
      </c>
      <c r="CE90" s="59">
        <f t="shared" si="94"/>
        <v>183.74298297204564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326.09691594978824</v>
      </c>
      <c r="CZ90" s="59">
        <f t="shared" si="96"/>
        <v>605.43570457920714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43.472367559807786</v>
      </c>
      <c r="DG90" s="21">
        <f>EXP(-LN(2)/25)*DG89+(1-EXP(-LN(2)/25))/(LN(2)/25)*Calculateur!DB90*Calculateur!DD90*VLOOKUP('Données projet'!$B$13,Paramètres!$A$1:$I$89,3,0)*0.475*44/12</f>
        <v>7.1694676191204216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50.641835178928204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2.8</v>
      </c>
      <c r="DO90" s="12">
        <f>IF('Données projet'!$A$166&gt;35,DO89+DN90-DW89,IF(A90&lt;'Données projet'!$A$166,$DL$205^A90,IF(A90='Données projet'!$A$166,'Données projet'!$B$166,DO89+DN90-DW89)))</f>
        <v>227.6</v>
      </c>
      <c r="DP90" s="17">
        <f>DO90*VLOOKUP('Données projet'!$B$14,Paramètres!$A$1:$I$89,3,0)*VLOOKUP('Données projet'!$B$14,Paramètres!$A$1:$I$89,5,0)</f>
        <v>198.83136000000002</v>
      </c>
      <c r="DQ90" s="13">
        <f t="shared" si="97"/>
        <v>49.48724849224233</v>
      </c>
      <c r="DR90" s="20">
        <f t="shared" si="70"/>
        <v>432.4882431239887</v>
      </c>
      <c r="DS90" s="59">
        <f t="shared" si="71"/>
        <v>725.82157645732195</v>
      </c>
      <c r="DT90" s="59">
        <f ca="1">AVERAGE(OFFSET($DS$3,0,0,'Données projet'!$E$14+1,1))-AVERAGE(OFFSET($H$3,0,0,'Données projet'!$E$14+1,1))</f>
        <v>235.92135862353973</v>
      </c>
      <c r="DU90" s="59">
        <f t="shared" si="98"/>
        <v>270.64539221029258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57.60718413894935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57.60718413894935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266.99999999999983</v>
      </c>
      <c r="AJ91" s="13">
        <f>AI91*VLOOKUP('Données projet'!$B$10,Paramètres!$A$1:$I$89,3,0)*VLOOKUP('Données projet'!$B$10,Paramètres!$A$1:$I$89,5,0)</f>
        <v>216.59039999999987</v>
      </c>
      <c r="AK91" s="13">
        <f t="shared" si="89"/>
        <v>53.373153688190904</v>
      </c>
      <c r="AL91" s="20">
        <f t="shared" si="58"/>
        <v>470.18652267359886</v>
      </c>
      <c r="AM91" s="59">
        <f t="shared" si="59"/>
        <v>763.51985600693217</v>
      </c>
      <c r="AN91" s="59">
        <f ca="1">AVERAGE(OFFSET($AM$3,0,0,'Données projet'!$E$10+1,1))-AVERAGE(OFFSET($H$3,0,0,'Données projet'!$E$10+1,1))</f>
        <v>219.96569743439244</v>
      </c>
      <c r="AO91" s="59">
        <f t="shared" si="90"/>
        <v>219.27079214454579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30.632065783969093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30.632065783969093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325.55519999999984</v>
      </c>
      <c r="BE91" s="13">
        <f>BD91*VLOOKUP('Données projet'!$B$11,Paramètres!$A$1:$I$89,3,0)*VLOOKUP('Données projet'!$B$11,Paramètres!$A$1:$I$89,5,0)</f>
        <v>355.50627839999981</v>
      </c>
      <c r="BF91" s="13">
        <f t="shared" si="91"/>
        <v>82.695279049034994</v>
      </c>
      <c r="BG91" s="20">
        <f t="shared" si="61"/>
        <v>763.20104589040227</v>
      </c>
      <c r="BH91" s="59">
        <f t="shared" si="62"/>
        <v>1056.5343792237356</v>
      </c>
      <c r="BI91" s="59">
        <f ca="1">AVERAGE(OFFSET($BH$3,0,0,'Données projet'!$E$11+1,1))-AVERAGE(OFFSET($H$3,0,0,'Données projet'!$E$11+1,1))</f>
        <v>245.5026179711341</v>
      </c>
      <c r="BJ91" s="59">
        <f t="shared" si="92"/>
        <v>204.32077840562567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325.55519999999984</v>
      </c>
      <c r="BZ91" s="13">
        <f>BY91*VLOOKUP('Données projet'!$B$12,Paramètres!$A$1:$I$89,3,0)*VLOOKUP('Données projet'!$B$12,Paramètres!$A$1:$I$89,5,0)</f>
        <v>325.03431167999986</v>
      </c>
      <c r="CA91" s="13">
        <f t="shared" si="93"/>
        <v>76.399886588103072</v>
      </c>
      <c r="CB91" s="20">
        <f t="shared" si="64"/>
        <v>699.16456198361254</v>
      </c>
      <c r="CC91" s="59">
        <f t="shared" si="65"/>
        <v>992.49789531694591</v>
      </c>
      <c r="CD91" s="59">
        <f ca="1">AVERAGE(OFFSET($CC$3,0,0,'Données projet'!$E$12+1,1))-AVERAGE(OFFSET($H$3,0,0,'Données projet'!$E$12+1,1))</f>
        <v>221.46841827695107</v>
      </c>
      <c r="CE91" s="59">
        <f t="shared" si="94"/>
        <v>183.74298297204564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326.09691594978824</v>
      </c>
      <c r="CZ91" s="59">
        <f t="shared" si="96"/>
        <v>605.43570457920714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42.619900947485974</v>
      </c>
      <c r="DG91" s="21">
        <f>EXP(-LN(2)/25)*DG90+(1-EXP(-LN(2)/25))/(LN(2)/25)*Calculateur!DB91*Calculateur!DD91*VLOOKUP('Données projet'!$B$13,Paramètres!$A$1:$I$89,3,0)*0.475*44/12</f>
        <v>6.9734181500496577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49.593319097535634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2.8</v>
      </c>
      <c r="DO91" s="12">
        <f>IF('Données projet'!$A$166&gt;35,DO90+DN91-DW90,IF(A91&lt;'Données projet'!$A$166,$DL$205^A91,IF(A91='Données projet'!$A$166,'Données projet'!$B$166,DO90+DN91-DW90)))</f>
        <v>230.4</v>
      </c>
      <c r="DP91" s="17">
        <f>DO91*VLOOKUP('Données projet'!$B$14,Paramètres!$A$1:$I$89,3,0)*VLOOKUP('Données projet'!$B$14,Paramètres!$A$1:$I$89,5,0)</f>
        <v>201.27744000000004</v>
      </c>
      <c r="DQ91" s="13">
        <f t="shared" si="97"/>
        <v>50.024806258462775</v>
      </c>
      <c r="DR91" s="20">
        <f t="shared" si="70"/>
        <v>437.68474556682276</v>
      </c>
      <c r="DS91" s="59">
        <f t="shared" si="71"/>
        <v>731.01807890015607</v>
      </c>
      <c r="DT91" s="59">
        <f ca="1">AVERAGE(OFFSET($DS$3,0,0,'Données projet'!$E$14+1,1))-AVERAGE(OFFSET($H$3,0,0,'Données projet'!$E$14+1,1))</f>
        <v>235.92135862353973</v>
      </c>
      <c r="DU91" s="59">
        <f t="shared" si="98"/>
        <v>270.64539221029258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56.477542394897398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56.477542394897398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266.99999999999983</v>
      </c>
      <c r="AJ92" s="13">
        <f>AI92*VLOOKUP('Données projet'!$B$10,Paramètres!$A$1:$I$89,3,0)*VLOOKUP('Données projet'!$B$10,Paramètres!$A$1:$I$89,5,0)</f>
        <v>216.59039999999987</v>
      </c>
      <c r="AK92" s="13">
        <f t="shared" si="89"/>
        <v>53.373153688190904</v>
      </c>
      <c r="AL92" s="20">
        <f t="shared" si="58"/>
        <v>470.18652267359886</v>
      </c>
      <c r="AM92" s="59">
        <f t="shared" si="59"/>
        <v>763.51985600693217</v>
      </c>
      <c r="AN92" s="59">
        <f ca="1">AVERAGE(OFFSET($AM$3,0,0,'Données projet'!$E$10+1,1))-AVERAGE(OFFSET($H$3,0,0,'Données projet'!$E$10+1,1))</f>
        <v>219.96569743439244</v>
      </c>
      <c r="AO92" s="59">
        <f t="shared" si="90"/>
        <v>219.27079214454579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30.031389657660725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30.031389657660725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325.55519999999984</v>
      </c>
      <c r="BE92" s="13">
        <f>BD92*VLOOKUP('Données projet'!$B$11,Paramètres!$A$1:$I$89,3,0)*VLOOKUP('Données projet'!$B$11,Paramètres!$A$1:$I$89,5,0)</f>
        <v>355.50627839999981</v>
      </c>
      <c r="BF92" s="13">
        <f t="shared" si="91"/>
        <v>82.695279049034994</v>
      </c>
      <c r="BG92" s="20">
        <f t="shared" si="61"/>
        <v>763.20104589040227</v>
      </c>
      <c r="BH92" s="59">
        <f t="shared" si="62"/>
        <v>1056.5343792237356</v>
      </c>
      <c r="BI92" s="59">
        <f ca="1">AVERAGE(OFFSET($BH$3,0,0,'Données projet'!$E$11+1,1))-AVERAGE(OFFSET($H$3,0,0,'Données projet'!$E$11+1,1))</f>
        <v>245.5026179711341</v>
      </c>
      <c r="BJ92" s="59">
        <f t="shared" si="92"/>
        <v>204.32077840562567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325.55519999999984</v>
      </c>
      <c r="BZ92" s="13">
        <f>BY92*VLOOKUP('Données projet'!$B$12,Paramètres!$A$1:$I$89,3,0)*VLOOKUP('Données projet'!$B$12,Paramètres!$A$1:$I$89,5,0)</f>
        <v>325.03431167999986</v>
      </c>
      <c r="CA92" s="13">
        <f t="shared" si="93"/>
        <v>76.399886588103072</v>
      </c>
      <c r="CB92" s="20">
        <f t="shared" si="64"/>
        <v>699.16456198361254</v>
      </c>
      <c r="CC92" s="59">
        <f t="shared" si="65"/>
        <v>992.49789531694591</v>
      </c>
      <c r="CD92" s="59">
        <f ca="1">AVERAGE(OFFSET($CC$3,0,0,'Données projet'!$E$12+1,1))-AVERAGE(OFFSET($H$3,0,0,'Données projet'!$E$12+1,1))</f>
        <v>221.46841827695107</v>
      </c>
      <c r="CE92" s="59">
        <f t="shared" si="94"/>
        <v>183.74298297204564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326.09691594978824</v>
      </c>
      <c r="CZ92" s="59">
        <f t="shared" si="96"/>
        <v>605.43570457920714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41.784150685478501</v>
      </c>
      <c r="DG92" s="21">
        <f>EXP(-LN(2)/25)*DG91+(1-EXP(-LN(2)/25))/(LN(2)/25)*Calculateur!DB92*Calculateur!DD92*VLOOKUP('Données projet'!$B$13,Paramètres!$A$1:$I$89,3,0)*0.475*44/12</f>
        <v>6.7827296640204269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48.566880349498931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2.8</v>
      </c>
      <c r="DO92" s="12">
        <f>IF('Données projet'!$A$166&gt;35,DO91+DN92-DW91,IF(A92&lt;'Données projet'!$A$166,$DL$205^A92,IF(A92='Données projet'!$A$166,'Données projet'!$B$166,DO91+DN92-DW91)))</f>
        <v>233.20000000000002</v>
      </c>
      <c r="DP92" s="17">
        <f>DO92*VLOOKUP('Données projet'!$B$14,Paramètres!$A$1:$I$89,3,0)*VLOOKUP('Données projet'!$B$14,Paramètres!$A$1:$I$89,5,0)</f>
        <v>203.72352000000004</v>
      </c>
      <c r="DQ92" s="13">
        <f t="shared" si="97"/>
        <v>50.561604122231515</v>
      </c>
      <c r="DR92" s="20">
        <f t="shared" si="70"/>
        <v>442.87992451288659</v>
      </c>
      <c r="DS92" s="59">
        <f t="shared" si="71"/>
        <v>736.2132578462199</v>
      </c>
      <c r="DT92" s="59">
        <f ca="1">AVERAGE(OFFSET($DS$3,0,0,'Données projet'!$E$14+1,1))-AVERAGE(OFFSET($H$3,0,0,'Données projet'!$E$14+1,1))</f>
        <v>235.92135862353973</v>
      </c>
      <c r="DU92" s="59">
        <f t="shared" si="98"/>
        <v>270.64539221029258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55.370052236432876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55.370052236432876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266.99999999999983</v>
      </c>
      <c r="AJ93" s="13">
        <f>AI93*VLOOKUP('Données projet'!$B$10,Paramètres!$A$1:$I$89,3,0)*VLOOKUP('Données projet'!$B$10,Paramètres!$A$1:$I$89,5,0)</f>
        <v>216.59039999999987</v>
      </c>
      <c r="AK93" s="13">
        <f t="shared" si="89"/>
        <v>53.373153688190904</v>
      </c>
      <c r="AL93" s="20">
        <f t="shared" si="58"/>
        <v>470.18652267359886</v>
      </c>
      <c r="AM93" s="59">
        <f t="shared" si="59"/>
        <v>763.51985600693217</v>
      </c>
      <c r="AN93" s="59">
        <f ca="1">AVERAGE(OFFSET($AM$3,0,0,'Données projet'!$E$10+1,1))-AVERAGE(OFFSET($H$3,0,0,'Données projet'!$E$10+1,1))</f>
        <v>219.96569743439244</v>
      </c>
      <c r="AO93" s="59">
        <f t="shared" si="90"/>
        <v>219.27079214454579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29.442492423813004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29.442492423813004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325.55519999999984</v>
      </c>
      <c r="BE93" s="13">
        <f>BD93*VLOOKUP('Données projet'!$B$11,Paramètres!$A$1:$I$89,3,0)*VLOOKUP('Données projet'!$B$11,Paramètres!$A$1:$I$89,5,0)</f>
        <v>355.50627839999981</v>
      </c>
      <c r="BF93" s="13">
        <f t="shared" si="91"/>
        <v>82.695279049034994</v>
      </c>
      <c r="BG93" s="20">
        <f t="shared" si="61"/>
        <v>763.20104589040227</v>
      </c>
      <c r="BH93" s="59">
        <f t="shared" si="62"/>
        <v>1056.5343792237356</v>
      </c>
      <c r="BI93" s="59">
        <f ca="1">AVERAGE(OFFSET($BH$3,0,0,'Données projet'!$E$11+1,1))-AVERAGE(OFFSET($H$3,0,0,'Données projet'!$E$11+1,1))</f>
        <v>245.5026179711341</v>
      </c>
      <c r="BJ93" s="59">
        <f t="shared" si="92"/>
        <v>204.32077840562567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325.55519999999984</v>
      </c>
      <c r="BZ93" s="13">
        <f>BY93*VLOOKUP('Données projet'!$B$12,Paramètres!$A$1:$I$89,3,0)*VLOOKUP('Données projet'!$B$12,Paramètres!$A$1:$I$89,5,0)</f>
        <v>325.03431167999986</v>
      </c>
      <c r="CA93" s="13">
        <f t="shared" si="93"/>
        <v>76.399886588103072</v>
      </c>
      <c r="CB93" s="20">
        <f t="shared" si="64"/>
        <v>699.16456198361254</v>
      </c>
      <c r="CC93" s="59">
        <f t="shared" si="65"/>
        <v>992.49789531694591</v>
      </c>
      <c r="CD93" s="59">
        <f ca="1">AVERAGE(OFFSET($CC$3,0,0,'Données projet'!$E$12+1,1))-AVERAGE(OFFSET($H$3,0,0,'Données projet'!$E$12+1,1))</f>
        <v>221.46841827695107</v>
      </c>
      <c r="CE93" s="59">
        <f t="shared" si="94"/>
        <v>183.74298297204564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326.09691594978824</v>
      </c>
      <c r="CZ93" s="59">
        <f t="shared" si="96"/>
        <v>605.43570457920714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40.96478897635167</v>
      </c>
      <c r="DG93" s="21">
        <f>EXP(-LN(2)/25)*DG92+(1-EXP(-LN(2)/25))/(LN(2)/25)*Calculateur!DB93*Calculateur!DD93*VLOOKUP('Données projet'!$B$13,Paramètres!$A$1:$I$89,3,0)*0.475*44/12</f>
        <v>6.5972555646695374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47.562044541021208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236</v>
      </c>
      <c r="DM93" s="12">
        <f>VLOOKUP(A93,'Données projet'!$A$165:$I$185,9,0)</f>
        <v>2.8</v>
      </c>
      <c r="DN93" s="12">
        <f t="array" ref="DN93">INDEX(DM:DM,MIN(IF(ISNUMBER(DM93:DM289),ROW(DM93:DM289),"")))</f>
        <v>2.8</v>
      </c>
      <c r="DO93" s="12">
        <f>IF('Données projet'!$A$166&gt;35,DO92+DN93-DW92,IF(A93&lt;'Données projet'!$A$166,$DL$205^A93,IF(A93='Données projet'!$A$166,'Données projet'!$B$166,DO92+DN93-DW92)))</f>
        <v>236.00000000000003</v>
      </c>
      <c r="DP93" s="17">
        <f>DO93*VLOOKUP('Données projet'!$B$14,Paramètres!$A$1:$I$89,3,0)*VLOOKUP('Données projet'!$B$14,Paramètres!$A$1:$I$89,5,0)</f>
        <v>206.16960000000006</v>
      </c>
      <c r="DQ93" s="13">
        <f t="shared" si="97"/>
        <v>51.097652263007333</v>
      </c>
      <c r="DR93" s="20">
        <f t="shared" si="70"/>
        <v>448.07379769140448</v>
      </c>
      <c r="DS93" s="59">
        <f t="shared" si="71"/>
        <v>741.40713102473774</v>
      </c>
      <c r="DT93" s="59">
        <f ca="1">AVERAGE(OFFSET($DS$3,0,0,'Données projet'!$E$14+1,1))-AVERAGE(OFFSET($H$3,0,0,'Données projet'!$E$14+1,1))</f>
        <v>235.92135862353973</v>
      </c>
      <c r="DU93" s="59">
        <f t="shared" si="98"/>
        <v>270.64539221029258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54.284279284473541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54.284279284473541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266.99999999999983</v>
      </c>
      <c r="AJ94" s="13">
        <f>AI94*VLOOKUP('Données projet'!$B$10,Paramètres!$A$1:$I$89,3,0)*VLOOKUP('Données projet'!$B$10,Paramètres!$A$1:$I$89,5,0)</f>
        <v>216.59039999999987</v>
      </c>
      <c r="AK94" s="13">
        <f t="shared" si="89"/>
        <v>53.373153688190904</v>
      </c>
      <c r="AL94" s="20">
        <f t="shared" si="58"/>
        <v>470.18652267359886</v>
      </c>
      <c r="AM94" s="59">
        <f t="shared" si="59"/>
        <v>763.51985600693217</v>
      </c>
      <c r="AN94" s="59">
        <f ca="1">AVERAGE(OFFSET($AM$3,0,0,'Données projet'!$E$10+1,1))-AVERAGE(OFFSET($H$3,0,0,'Données projet'!$E$10+1,1))</f>
        <v>219.96569743439244</v>
      </c>
      <c r="AO94" s="59">
        <f t="shared" si="90"/>
        <v>219.27079214454579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28.865143105529189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28.865143105529189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325.55519999999984</v>
      </c>
      <c r="BE94" s="13">
        <f>BD94*VLOOKUP('Données projet'!$B$11,Paramètres!$A$1:$I$89,3,0)*VLOOKUP('Données projet'!$B$11,Paramètres!$A$1:$I$89,5,0)</f>
        <v>355.50627839999981</v>
      </c>
      <c r="BF94" s="13">
        <f t="shared" si="91"/>
        <v>82.695279049034994</v>
      </c>
      <c r="BG94" s="20">
        <f t="shared" si="61"/>
        <v>763.20104589040227</v>
      </c>
      <c r="BH94" s="59">
        <f t="shared" si="62"/>
        <v>1056.5343792237356</v>
      </c>
      <c r="BI94" s="59">
        <f ca="1">AVERAGE(OFFSET($BH$3,0,0,'Données projet'!$E$11+1,1))-AVERAGE(OFFSET($H$3,0,0,'Données projet'!$E$11+1,1))</f>
        <v>245.5026179711341</v>
      </c>
      <c r="BJ94" s="59">
        <f t="shared" si="92"/>
        <v>204.32077840562567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325.55519999999984</v>
      </c>
      <c r="BZ94" s="13">
        <f>BY94*VLOOKUP('Données projet'!$B$12,Paramètres!$A$1:$I$89,3,0)*VLOOKUP('Données projet'!$B$12,Paramètres!$A$1:$I$89,5,0)</f>
        <v>325.03431167999986</v>
      </c>
      <c r="CA94" s="13">
        <f t="shared" si="93"/>
        <v>76.399886588103072</v>
      </c>
      <c r="CB94" s="20">
        <f t="shared" si="64"/>
        <v>699.16456198361254</v>
      </c>
      <c r="CC94" s="59">
        <f t="shared" si="65"/>
        <v>992.49789531694591</v>
      </c>
      <c r="CD94" s="59">
        <f ca="1">AVERAGE(OFFSET($CC$3,0,0,'Données projet'!$E$12+1,1))-AVERAGE(OFFSET($H$3,0,0,'Données projet'!$E$12+1,1))</f>
        <v>221.46841827695107</v>
      </c>
      <c r="CE94" s="59">
        <f t="shared" si="94"/>
        <v>183.74298297204564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326.09691594978824</v>
      </c>
      <c r="CZ94" s="59">
        <f t="shared" si="96"/>
        <v>605.43570457920714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40.161494450579525</v>
      </c>
      <c r="DG94" s="21">
        <f>EXP(-LN(2)/25)*DG93+(1-EXP(-LN(2)/25))/(LN(2)/25)*Calculateur!DB94*Calculateur!DD94*VLOOKUP('Données projet'!$B$13,Paramètres!$A$1:$I$89,3,0)*0.475*44/12</f>
        <v>6.416853264319057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46.578347714898584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236.00000000000003</v>
      </c>
      <c r="DP94" s="17">
        <f>DO94*VLOOKUP('Données projet'!$B$14,Paramètres!$A$1:$I$89,3,0)*VLOOKUP('Données projet'!$B$14,Paramètres!$A$1:$I$89,5,0)</f>
        <v>206.16960000000006</v>
      </c>
      <c r="DQ94" s="13">
        <f t="shared" si="97"/>
        <v>51.097652263007333</v>
      </c>
      <c r="DR94" s="20">
        <f t="shared" si="70"/>
        <v>448.07379769140448</v>
      </c>
      <c r="DS94" s="59">
        <f t="shared" si="71"/>
        <v>741.40713102473774</v>
      </c>
      <c r="DT94" s="59">
        <f ca="1">AVERAGE(OFFSET($DS$3,0,0,'Données projet'!$E$14+1,1))-AVERAGE(OFFSET($H$3,0,0,'Données projet'!$E$14+1,1))</f>
        <v>235.92135862353973</v>
      </c>
      <c r="DU94" s="59">
        <f t="shared" si="98"/>
        <v>270.64539221029258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53.219797677846024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53.219797677846024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266.99999999999983</v>
      </c>
      <c r="AJ95" s="13">
        <f>AI95*VLOOKUP('Données projet'!$B$10,Paramètres!$A$1:$I$89,3,0)*VLOOKUP('Données projet'!$B$10,Paramètres!$A$1:$I$89,5,0)</f>
        <v>216.59039999999987</v>
      </c>
      <c r="AK95" s="13">
        <f t="shared" si="89"/>
        <v>53.373153688190904</v>
      </c>
      <c r="AL95" s="20">
        <f t="shared" si="58"/>
        <v>470.18652267359886</v>
      </c>
      <c r="AM95" s="59">
        <f t="shared" si="59"/>
        <v>763.51985600693217</v>
      </c>
      <c r="AN95" s="59">
        <f ca="1">AVERAGE(OFFSET($AM$3,0,0,'Données projet'!$E$10+1,1))-AVERAGE(OFFSET($H$3,0,0,'Données projet'!$E$10+1,1))</f>
        <v>219.96569743439244</v>
      </c>
      <c r="AO95" s="59">
        <f t="shared" si="90"/>
        <v>219.27079214454579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28.299115255228607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28.299115255228607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325.55519999999984</v>
      </c>
      <c r="BE95" s="13">
        <f>BD95*VLOOKUP('Données projet'!$B$11,Paramètres!$A$1:$I$89,3,0)*VLOOKUP('Données projet'!$B$11,Paramètres!$A$1:$I$89,5,0)</f>
        <v>355.50627839999981</v>
      </c>
      <c r="BF95" s="13">
        <f t="shared" si="91"/>
        <v>82.695279049034994</v>
      </c>
      <c r="BG95" s="20">
        <f t="shared" si="61"/>
        <v>763.20104589040227</v>
      </c>
      <c r="BH95" s="59">
        <f t="shared" si="62"/>
        <v>1056.5343792237356</v>
      </c>
      <c r="BI95" s="59">
        <f ca="1">AVERAGE(OFFSET($BH$3,0,0,'Données projet'!$E$11+1,1))-AVERAGE(OFFSET($H$3,0,0,'Données projet'!$E$11+1,1))</f>
        <v>245.5026179711341</v>
      </c>
      <c r="BJ95" s="59">
        <f t="shared" si="92"/>
        <v>204.32077840562567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325.55519999999984</v>
      </c>
      <c r="BZ95" s="13">
        <f>BY95*VLOOKUP('Données projet'!$B$12,Paramètres!$A$1:$I$89,3,0)*VLOOKUP('Données projet'!$B$12,Paramètres!$A$1:$I$89,5,0)</f>
        <v>325.03431167999986</v>
      </c>
      <c r="CA95" s="13">
        <f t="shared" si="93"/>
        <v>76.399886588103072</v>
      </c>
      <c r="CB95" s="20">
        <f t="shared" si="64"/>
        <v>699.16456198361254</v>
      </c>
      <c r="CC95" s="59">
        <f t="shared" si="65"/>
        <v>992.49789531694591</v>
      </c>
      <c r="CD95" s="59">
        <f ca="1">AVERAGE(OFFSET($CC$3,0,0,'Données projet'!$E$12+1,1))-AVERAGE(OFFSET($H$3,0,0,'Données projet'!$E$12+1,1))</f>
        <v>221.46841827695107</v>
      </c>
      <c r="CE95" s="59">
        <f t="shared" si="94"/>
        <v>183.74298297204564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326.09691594978824</v>
      </c>
      <c r="CZ95" s="59">
        <f t="shared" si="96"/>
        <v>605.43570457920714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39.373952040496491</v>
      </c>
      <c r="DG95" s="21">
        <f>EXP(-LN(2)/25)*DG94+(1-EXP(-LN(2)/25))/(LN(2)/25)*Calculateur!DB95*Calculateur!DD95*VLOOKUP('Données projet'!$B$13,Paramètres!$A$1:$I$89,3,0)*0.475*44/12</f>
        <v>6.2413840743586055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45.615336114855097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236.00000000000003</v>
      </c>
      <c r="DP95" s="17">
        <f>DO95*VLOOKUP('Données projet'!$B$14,Paramètres!$A$1:$I$89,3,0)*VLOOKUP('Données projet'!$B$14,Paramètres!$A$1:$I$89,5,0)</f>
        <v>206.16960000000006</v>
      </c>
      <c r="DQ95" s="13">
        <f t="shared" si="97"/>
        <v>51.097652263007333</v>
      </c>
      <c r="DR95" s="20">
        <f t="shared" si="70"/>
        <v>448.07379769140448</v>
      </c>
      <c r="DS95" s="59">
        <f t="shared" si="71"/>
        <v>741.40713102473774</v>
      </c>
      <c r="DT95" s="59">
        <f ca="1">AVERAGE(OFFSET($DS$3,0,0,'Données projet'!$E$14+1,1))-AVERAGE(OFFSET($H$3,0,0,'Données projet'!$E$14+1,1))</f>
        <v>235.92135862353973</v>
      </c>
      <c r="DU95" s="59">
        <f t="shared" si="98"/>
        <v>270.64539221029258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52.176189906254805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52.176189906254805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266.99999999999983</v>
      </c>
      <c r="AJ96" s="13">
        <f>AI96*VLOOKUP('Données projet'!$B$10,Paramètres!$A$1:$I$89,3,0)*VLOOKUP('Données projet'!$B$10,Paramètres!$A$1:$I$89,5,0)</f>
        <v>216.59039999999987</v>
      </c>
      <c r="AK96" s="13">
        <f t="shared" si="89"/>
        <v>53.373153688190904</v>
      </c>
      <c r="AL96" s="20">
        <f t="shared" si="58"/>
        <v>470.18652267359886</v>
      </c>
      <c r="AM96" s="59">
        <f t="shared" si="59"/>
        <v>763.51985600693217</v>
      </c>
      <c r="AN96" s="59">
        <f ca="1">AVERAGE(OFFSET($AM$3,0,0,'Données projet'!$E$10+1,1))-AVERAGE(OFFSET($H$3,0,0,'Données projet'!$E$10+1,1))</f>
        <v>219.96569743439244</v>
      </c>
      <c r="AO96" s="59">
        <f t="shared" si="90"/>
        <v>219.27079214454579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27.744186865829523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27.744186865829523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325.55519999999984</v>
      </c>
      <c r="BE96" s="13">
        <f>BD96*VLOOKUP('Données projet'!$B$11,Paramètres!$A$1:$I$89,3,0)*VLOOKUP('Données projet'!$B$11,Paramètres!$A$1:$I$89,5,0)</f>
        <v>355.50627839999981</v>
      </c>
      <c r="BF96" s="13">
        <f t="shared" si="91"/>
        <v>82.695279049034994</v>
      </c>
      <c r="BG96" s="20">
        <f t="shared" si="61"/>
        <v>763.20104589040227</v>
      </c>
      <c r="BH96" s="59">
        <f t="shared" si="62"/>
        <v>1056.5343792237356</v>
      </c>
      <c r="BI96" s="59">
        <f ca="1">AVERAGE(OFFSET($BH$3,0,0,'Données projet'!$E$11+1,1))-AVERAGE(OFFSET($H$3,0,0,'Données projet'!$E$11+1,1))</f>
        <v>245.5026179711341</v>
      </c>
      <c r="BJ96" s="59">
        <f t="shared" si="92"/>
        <v>204.32077840562567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325.55519999999984</v>
      </c>
      <c r="BZ96" s="13">
        <f>BY96*VLOOKUP('Données projet'!$B$12,Paramètres!$A$1:$I$89,3,0)*VLOOKUP('Données projet'!$B$12,Paramètres!$A$1:$I$89,5,0)</f>
        <v>325.03431167999986</v>
      </c>
      <c r="CA96" s="13">
        <f t="shared" si="93"/>
        <v>76.399886588103072</v>
      </c>
      <c r="CB96" s="20">
        <f t="shared" si="64"/>
        <v>699.16456198361254</v>
      </c>
      <c r="CC96" s="59">
        <f t="shared" si="65"/>
        <v>992.49789531694591</v>
      </c>
      <c r="CD96" s="59">
        <f ca="1">AVERAGE(OFFSET($CC$3,0,0,'Données projet'!$E$12+1,1))-AVERAGE(OFFSET($H$3,0,0,'Données projet'!$E$12+1,1))</f>
        <v>221.46841827695107</v>
      </c>
      <c r="CE96" s="59">
        <f t="shared" si="94"/>
        <v>183.74298297204564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326.09691594978824</v>
      </c>
      <c r="CZ96" s="59">
        <f t="shared" si="96"/>
        <v>605.43570457920714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38.601852856721742</v>
      </c>
      <c r="DG96" s="21">
        <f>EXP(-LN(2)/25)*DG95+(1-EXP(-LN(2)/25))/(LN(2)/25)*Calculateur!DB96*Calculateur!DD96*VLOOKUP('Données projet'!$B$13,Paramètres!$A$1:$I$89,3,0)*0.475*44/12</f>
        <v>6.0707130986251459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44.67256595534689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236.00000000000003</v>
      </c>
      <c r="DP96" s="17">
        <f>DO96*VLOOKUP('Données projet'!$B$14,Paramètres!$A$1:$I$89,3,0)*VLOOKUP('Données projet'!$B$14,Paramètres!$A$1:$I$89,5,0)</f>
        <v>206.16960000000006</v>
      </c>
      <c r="DQ96" s="13">
        <f t="shared" si="97"/>
        <v>51.097652263007333</v>
      </c>
      <c r="DR96" s="20">
        <f t="shared" si="70"/>
        <v>448.07379769140448</v>
      </c>
      <c r="DS96" s="59">
        <f t="shared" si="71"/>
        <v>741.40713102473774</v>
      </c>
      <c r="DT96" s="59">
        <f ca="1">AVERAGE(OFFSET($DS$3,0,0,'Données projet'!$E$14+1,1))-AVERAGE(OFFSET($H$3,0,0,'Données projet'!$E$14+1,1))</f>
        <v>235.92135862353973</v>
      </c>
      <c r="DU96" s="59">
        <f t="shared" si="98"/>
        <v>270.64539221029258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51.153046646526597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51.153046646526597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266.99999999999983</v>
      </c>
      <c r="AJ97" s="13">
        <f>AI97*VLOOKUP('Données projet'!$B$10,Paramètres!$A$1:$I$89,3,0)*VLOOKUP('Données projet'!$B$10,Paramètres!$A$1:$I$89,5,0)</f>
        <v>216.59039999999987</v>
      </c>
      <c r="AK97" s="13">
        <f t="shared" si="89"/>
        <v>53.373153688190904</v>
      </c>
      <c r="AL97" s="20">
        <f t="shared" si="58"/>
        <v>470.18652267359886</v>
      </c>
      <c r="AM97" s="59">
        <f t="shared" si="59"/>
        <v>763.51985600693217</v>
      </c>
      <c r="AN97" s="59">
        <f ca="1">AVERAGE(OFFSET($AM$3,0,0,'Données projet'!$E$10+1,1))-AVERAGE(OFFSET($H$3,0,0,'Données projet'!$E$10+1,1))</f>
        <v>219.96569743439244</v>
      </c>
      <c r="AO97" s="59">
        <f t="shared" si="90"/>
        <v>219.27079214454579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27.200140283673658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27.200140283673658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325.55519999999984</v>
      </c>
      <c r="BE97" s="13">
        <f>BD97*VLOOKUP('Données projet'!$B$11,Paramètres!$A$1:$I$89,3,0)*VLOOKUP('Données projet'!$B$11,Paramètres!$A$1:$I$89,5,0)</f>
        <v>355.50627839999981</v>
      </c>
      <c r="BF97" s="13">
        <f t="shared" si="91"/>
        <v>82.695279049034994</v>
      </c>
      <c r="BG97" s="20">
        <f t="shared" si="61"/>
        <v>763.20104589040227</v>
      </c>
      <c r="BH97" s="59">
        <f t="shared" si="62"/>
        <v>1056.5343792237356</v>
      </c>
      <c r="BI97" s="59">
        <f ca="1">AVERAGE(OFFSET($BH$3,0,0,'Données projet'!$E$11+1,1))-AVERAGE(OFFSET($H$3,0,0,'Données projet'!$E$11+1,1))</f>
        <v>245.5026179711341</v>
      </c>
      <c r="BJ97" s="59">
        <f t="shared" si="92"/>
        <v>204.32077840562567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325.55519999999984</v>
      </c>
      <c r="BZ97" s="13">
        <f>BY97*VLOOKUP('Données projet'!$B$12,Paramètres!$A$1:$I$89,3,0)*VLOOKUP('Données projet'!$B$12,Paramètres!$A$1:$I$89,5,0)</f>
        <v>325.03431167999986</v>
      </c>
      <c r="CA97" s="13">
        <f t="shared" si="93"/>
        <v>76.399886588103072</v>
      </c>
      <c r="CB97" s="20">
        <f t="shared" si="64"/>
        <v>699.16456198361254</v>
      </c>
      <c r="CC97" s="59">
        <f t="shared" si="65"/>
        <v>992.49789531694591</v>
      </c>
      <c r="CD97" s="59">
        <f ca="1">AVERAGE(OFFSET($CC$3,0,0,'Données projet'!$E$12+1,1))-AVERAGE(OFFSET($H$3,0,0,'Données projet'!$E$12+1,1))</f>
        <v>221.46841827695107</v>
      </c>
      <c r="CE97" s="59">
        <f t="shared" si="94"/>
        <v>183.74298297204564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326.09691594978824</v>
      </c>
      <c r="CZ97" s="59">
        <f t="shared" si="96"/>
        <v>605.43570457920714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37.844894067006813</v>
      </c>
      <c r="DG97" s="21">
        <f>EXP(-LN(2)/25)*DG96+(1-EXP(-LN(2)/25))/(LN(2)/25)*Calculateur!DB97*Calculateur!DD97*VLOOKUP('Données projet'!$B$13,Paramètres!$A$1:$I$89,3,0)*0.475*44/12</f>
        <v>5.9047091296983139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43.749603196705124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236.00000000000003</v>
      </c>
      <c r="DP97" s="17">
        <f>DO97*VLOOKUP('Données projet'!$B$14,Paramètres!$A$1:$I$89,3,0)*VLOOKUP('Données projet'!$B$14,Paramètres!$A$1:$I$89,5,0)</f>
        <v>206.16960000000006</v>
      </c>
      <c r="DQ97" s="13">
        <f t="shared" si="97"/>
        <v>51.097652263007333</v>
      </c>
      <c r="DR97" s="20">
        <f t="shared" si="70"/>
        <v>448.07379769140448</v>
      </c>
      <c r="DS97" s="59">
        <f t="shared" si="71"/>
        <v>741.40713102473774</v>
      </c>
      <c r="DT97" s="59">
        <f ca="1">AVERAGE(OFFSET($DS$3,0,0,'Données projet'!$E$14+1,1))-AVERAGE(OFFSET($H$3,0,0,'Données projet'!$E$14+1,1))</f>
        <v>235.92135862353973</v>
      </c>
      <c r="DU97" s="59">
        <f t="shared" si="98"/>
        <v>270.64539221029258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50.149966602065895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50.149966602065895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266.99999999999983</v>
      </c>
      <c r="AJ98" s="13">
        <f>AI98*VLOOKUP('Données projet'!$B$10,Paramètres!$A$1:$I$89,3,0)*VLOOKUP('Données projet'!$B$10,Paramètres!$A$1:$I$89,5,0)</f>
        <v>216.59039999999987</v>
      </c>
      <c r="AK98" s="13">
        <f t="shared" si="89"/>
        <v>53.373153688190904</v>
      </c>
      <c r="AL98" s="20">
        <f t="shared" si="58"/>
        <v>470.18652267359886</v>
      </c>
      <c r="AM98" s="59">
        <f t="shared" si="59"/>
        <v>763.51985600693217</v>
      </c>
      <c r="AN98" s="59">
        <f ca="1">AVERAGE(OFFSET($AM$3,0,0,'Données projet'!$E$10+1,1))-AVERAGE(OFFSET($H$3,0,0,'Données projet'!$E$10+1,1))</f>
        <v>219.96569743439244</v>
      </c>
      <c r="AO98" s="59">
        <f t="shared" si="90"/>
        <v>219.27079214454579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26.666762123158222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26.666762123158222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325.55519999999984</v>
      </c>
      <c r="BE98" s="13">
        <f>BD98*VLOOKUP('Données projet'!$B$11,Paramètres!$A$1:$I$89,3,0)*VLOOKUP('Données projet'!$B$11,Paramètres!$A$1:$I$89,5,0)</f>
        <v>355.50627839999981</v>
      </c>
      <c r="BF98" s="13">
        <f t="shared" si="91"/>
        <v>82.695279049034994</v>
      </c>
      <c r="BG98" s="20">
        <f t="shared" si="61"/>
        <v>763.20104589040227</v>
      </c>
      <c r="BH98" s="59">
        <f t="shared" si="62"/>
        <v>1056.5343792237356</v>
      </c>
      <c r="BI98" s="59">
        <f ca="1">AVERAGE(OFFSET($BH$3,0,0,'Données projet'!$E$11+1,1))-AVERAGE(OFFSET($H$3,0,0,'Données projet'!$E$11+1,1))</f>
        <v>245.5026179711341</v>
      </c>
      <c r="BJ98" s="59">
        <f t="shared" si="92"/>
        <v>204.32077840562567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325.55519999999984</v>
      </c>
      <c r="BZ98" s="13">
        <f>BY98*VLOOKUP('Données projet'!$B$12,Paramètres!$A$1:$I$89,3,0)*VLOOKUP('Données projet'!$B$12,Paramètres!$A$1:$I$89,5,0)</f>
        <v>325.03431167999986</v>
      </c>
      <c r="CA98" s="13">
        <f t="shared" si="93"/>
        <v>76.399886588103072</v>
      </c>
      <c r="CB98" s="20">
        <f t="shared" si="64"/>
        <v>699.16456198361254</v>
      </c>
      <c r="CC98" s="59">
        <f t="shared" si="65"/>
        <v>992.49789531694591</v>
      </c>
      <c r="CD98" s="59">
        <f ca="1">AVERAGE(OFFSET($CC$3,0,0,'Données projet'!$E$12+1,1))-AVERAGE(OFFSET($H$3,0,0,'Données projet'!$E$12+1,1))</f>
        <v>221.46841827695107</v>
      </c>
      <c r="CE98" s="59">
        <f t="shared" si="94"/>
        <v>183.74298297204564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326.09691594978824</v>
      </c>
      <c r="CZ98" s="59">
        <f t="shared" si="96"/>
        <v>605.43570457920714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37.102778777458923</v>
      </c>
      <c r="DG98" s="21">
        <f>EXP(-LN(2)/25)*DG97+(1-EXP(-LN(2)/25))/(LN(2)/25)*Calculateur!DB98*Calculateur!DD98*VLOOKUP('Données projet'!$B$13,Paramètres!$A$1:$I$89,3,0)*0.475*44/12</f>
        <v>5.7432445480315559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42.846023325490478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236.00000000000003</v>
      </c>
      <c r="DP98" s="17">
        <f>DO98*VLOOKUP('Données projet'!$B$14,Paramètres!$A$1:$I$89,3,0)*VLOOKUP('Données projet'!$B$14,Paramètres!$A$1:$I$89,5,0)</f>
        <v>206.16960000000006</v>
      </c>
      <c r="DQ98" s="13">
        <f t="shared" si="97"/>
        <v>51.097652263007333</v>
      </c>
      <c r="DR98" s="20">
        <f t="shared" si="70"/>
        <v>448.07379769140448</v>
      </c>
      <c r="DS98" s="59">
        <f t="shared" si="71"/>
        <v>741.40713102473774</v>
      </c>
      <c r="DT98" s="59">
        <f ca="1">AVERAGE(OFFSET($DS$3,0,0,'Données projet'!$E$14+1,1))-AVERAGE(OFFSET($H$3,0,0,'Données projet'!$E$14+1,1))</f>
        <v>235.92135862353973</v>
      </c>
      <c r="DU98" s="59">
        <f t="shared" si="98"/>
        <v>270.64539221029258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49.166556345458652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49.166556345458652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266.99999999999983</v>
      </c>
      <c r="AJ99" s="13">
        <f>AI99*VLOOKUP('Données projet'!$B$10,Paramètres!$A$1:$I$89,3,0)*VLOOKUP('Données projet'!$B$10,Paramètres!$A$1:$I$89,5,0)</f>
        <v>216.59039999999987</v>
      </c>
      <c r="AK99" s="13">
        <f t="shared" si="89"/>
        <v>53.373153688190904</v>
      </c>
      <c r="AL99" s="20">
        <f t="shared" si="58"/>
        <v>470.18652267359886</v>
      </c>
      <c r="AM99" s="59">
        <f t="shared" si="59"/>
        <v>763.51985600693217</v>
      </c>
      <c r="AN99" s="59">
        <f ca="1">AVERAGE(OFFSET($AM$3,0,0,'Données projet'!$E$10+1,1))-AVERAGE(OFFSET($H$3,0,0,'Données projet'!$E$10+1,1))</f>
        <v>219.96569743439244</v>
      </c>
      <c r="AO99" s="59">
        <f t="shared" si="90"/>
        <v>219.27079214454579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26.143843183041938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26.143843183041938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325.55519999999984</v>
      </c>
      <c r="BE99" s="13">
        <f>BD99*VLOOKUP('Données projet'!$B$11,Paramètres!$A$1:$I$89,3,0)*VLOOKUP('Données projet'!$B$11,Paramètres!$A$1:$I$89,5,0)</f>
        <v>355.50627839999981</v>
      </c>
      <c r="BF99" s="13">
        <f t="shared" si="91"/>
        <v>82.695279049034994</v>
      </c>
      <c r="BG99" s="20">
        <f t="shared" si="61"/>
        <v>763.20104589040227</v>
      </c>
      <c r="BH99" s="59">
        <f t="shared" si="62"/>
        <v>1056.5343792237356</v>
      </c>
      <c r="BI99" s="59">
        <f ca="1">AVERAGE(OFFSET($BH$3,0,0,'Données projet'!$E$11+1,1))-AVERAGE(OFFSET($H$3,0,0,'Données projet'!$E$11+1,1))</f>
        <v>245.5026179711341</v>
      </c>
      <c r="BJ99" s="59">
        <f t="shared" si="92"/>
        <v>204.32077840562567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325.55519999999984</v>
      </c>
      <c r="BZ99" s="13">
        <f>BY99*VLOOKUP('Données projet'!$B$12,Paramètres!$A$1:$I$89,3,0)*VLOOKUP('Données projet'!$B$12,Paramètres!$A$1:$I$89,5,0)</f>
        <v>325.03431167999986</v>
      </c>
      <c r="CA99" s="13">
        <f t="shared" si="93"/>
        <v>76.399886588103072</v>
      </c>
      <c r="CB99" s="20">
        <f t="shared" si="64"/>
        <v>699.16456198361254</v>
      </c>
      <c r="CC99" s="59">
        <f t="shared" si="65"/>
        <v>992.49789531694591</v>
      </c>
      <c r="CD99" s="59">
        <f ca="1">AVERAGE(OFFSET($CC$3,0,0,'Données projet'!$E$12+1,1))-AVERAGE(OFFSET($H$3,0,0,'Données projet'!$E$12+1,1))</f>
        <v>221.46841827695107</v>
      </c>
      <c r="CE99" s="59">
        <f t="shared" si="94"/>
        <v>183.74298297204564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326.09691594978824</v>
      </c>
      <c r="CZ99" s="59">
        <f t="shared" si="96"/>
        <v>605.43570457920714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36.375215916093438</v>
      </c>
      <c r="DG99" s="21">
        <f>EXP(-LN(2)/25)*DG98+(1-EXP(-LN(2)/25))/(LN(2)/25)*Calculateur!DB99*Calculateur!DD99*VLOOKUP('Données projet'!$B$13,Paramètres!$A$1:$I$89,3,0)*0.475*44/12</f>
        <v>5.5861952238415284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41.961411139934967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236.00000000000003</v>
      </c>
      <c r="DP99" s="17">
        <f>DO99*VLOOKUP('Données projet'!$B$14,Paramètres!$A$1:$I$89,3,0)*VLOOKUP('Données projet'!$B$14,Paramètres!$A$1:$I$89,5,0)</f>
        <v>206.16960000000006</v>
      </c>
      <c r="DQ99" s="13">
        <f t="shared" si="97"/>
        <v>51.097652263007333</v>
      </c>
      <c r="DR99" s="20">
        <f t="shared" si="70"/>
        <v>448.07379769140448</v>
      </c>
      <c r="DS99" s="59">
        <f t="shared" si="71"/>
        <v>741.40713102473774</v>
      </c>
      <c r="DT99" s="59">
        <f ca="1">AVERAGE(OFFSET($DS$3,0,0,'Données projet'!$E$14+1,1))-AVERAGE(OFFSET($H$3,0,0,'Données projet'!$E$14+1,1))</f>
        <v>235.92135862353973</v>
      </c>
      <c r="DU99" s="59">
        <f t="shared" si="98"/>
        <v>270.64539221029258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48.202430164162443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48.202430164162443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266.99999999999983</v>
      </c>
      <c r="AJ100" s="13">
        <f>AI100*VLOOKUP('Données projet'!$B$10,Paramètres!$A$1:$I$89,3,0)*VLOOKUP('Données projet'!$B$10,Paramètres!$A$1:$I$89,5,0)</f>
        <v>216.59039999999987</v>
      </c>
      <c r="AK100" s="13">
        <f t="shared" si="89"/>
        <v>53.373153688190904</v>
      </c>
      <c r="AL100" s="20">
        <f t="shared" si="58"/>
        <v>470.18652267359886</v>
      </c>
      <c r="AM100" s="59">
        <f t="shared" si="59"/>
        <v>763.51985600693217</v>
      </c>
      <c r="AN100" s="59">
        <f ca="1">AVERAGE(OFFSET($AM$3,0,0,'Données projet'!$E$10+1,1))-AVERAGE(OFFSET($H$3,0,0,'Données projet'!$E$10+1,1))</f>
        <v>219.96569743439244</v>
      </c>
      <c r="AO100" s="59">
        <f t="shared" si="90"/>
        <v>219.27079214454579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25.631178364392273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25.631178364392273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325.55519999999984</v>
      </c>
      <c r="BE100" s="13">
        <f>BD100*VLOOKUP('Données projet'!$B$11,Paramètres!$A$1:$I$89,3,0)*VLOOKUP('Données projet'!$B$11,Paramètres!$A$1:$I$89,5,0)</f>
        <v>355.50627839999981</v>
      </c>
      <c r="BF100" s="13">
        <f t="shared" si="91"/>
        <v>82.695279049034994</v>
      </c>
      <c r="BG100" s="20">
        <f t="shared" si="61"/>
        <v>763.20104589040227</v>
      </c>
      <c r="BH100" s="59">
        <f t="shared" si="62"/>
        <v>1056.5343792237356</v>
      </c>
      <c r="BI100" s="59">
        <f ca="1">AVERAGE(OFFSET($BH$3,0,0,'Données projet'!$E$11+1,1))-AVERAGE(OFFSET($H$3,0,0,'Données projet'!$E$11+1,1))</f>
        <v>245.5026179711341</v>
      </c>
      <c r="BJ100" s="59">
        <f t="shared" si="92"/>
        <v>204.32077840562567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325.55519999999984</v>
      </c>
      <c r="BZ100" s="13">
        <f>BY100*VLOOKUP('Données projet'!$B$12,Paramètres!$A$1:$I$89,3,0)*VLOOKUP('Données projet'!$B$12,Paramètres!$A$1:$I$89,5,0)</f>
        <v>325.03431167999986</v>
      </c>
      <c r="CA100" s="13">
        <f t="shared" si="93"/>
        <v>76.399886588103072</v>
      </c>
      <c r="CB100" s="20">
        <f t="shared" si="64"/>
        <v>699.16456198361254</v>
      </c>
      <c r="CC100" s="59">
        <f t="shared" si="65"/>
        <v>992.49789531694591</v>
      </c>
      <c r="CD100" s="59">
        <f ca="1">AVERAGE(OFFSET($CC$3,0,0,'Données projet'!$E$12+1,1))-AVERAGE(OFFSET($H$3,0,0,'Données projet'!$E$12+1,1))</f>
        <v>221.46841827695107</v>
      </c>
      <c r="CE100" s="59">
        <f t="shared" si="94"/>
        <v>183.74298297204564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326.09691594978824</v>
      </c>
      <c r="CZ100" s="59">
        <f t="shared" si="96"/>
        <v>605.43570457920714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35.661920118669798</v>
      </c>
      <c r="DG100" s="21">
        <f>EXP(-LN(2)/25)*DG99+(1-EXP(-LN(2)/25))/(LN(2)/25)*Calculateur!DB100*Calculateur!DD100*VLOOKUP('Données projet'!$B$13,Paramètres!$A$1:$I$89,3,0)*0.475*44/12</f>
        <v>5.4334404216803422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41.095360540350143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236.00000000000003</v>
      </c>
      <c r="DP100" s="17">
        <f>DO100*VLOOKUP('Données projet'!$B$14,Paramètres!$A$1:$I$89,3,0)*VLOOKUP('Données projet'!$B$14,Paramètres!$A$1:$I$89,5,0)</f>
        <v>206.16960000000006</v>
      </c>
      <c r="DQ100" s="13">
        <f t="shared" si="97"/>
        <v>51.097652263007333</v>
      </c>
      <c r="DR100" s="20">
        <f t="shared" si="70"/>
        <v>448.07379769140448</v>
      </c>
      <c r="DS100" s="59">
        <f t="shared" si="71"/>
        <v>741.40713102473774</v>
      </c>
      <c r="DT100" s="59">
        <f ca="1">AVERAGE(OFFSET($DS$3,0,0,'Données projet'!$E$14+1,1))-AVERAGE(OFFSET($H$3,0,0,'Données projet'!$E$14+1,1))</f>
        <v>235.92135862353973</v>
      </c>
      <c r="DU100" s="59">
        <f t="shared" si="98"/>
        <v>270.64539221029258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47.257209909222553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47.257209909222553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266.99999999999983</v>
      </c>
      <c r="AJ101" s="13">
        <f>AI101*VLOOKUP('Données projet'!$B$10,Paramètres!$A$1:$I$89,3,0)*VLOOKUP('Données projet'!$B$10,Paramètres!$A$1:$I$89,5,0)</f>
        <v>216.59039999999987</v>
      </c>
      <c r="AK101" s="13">
        <f t="shared" si="89"/>
        <v>53.373153688190904</v>
      </c>
      <c r="AL101" s="20">
        <f t="shared" si="58"/>
        <v>470.18652267359886</v>
      </c>
      <c r="AM101" s="59">
        <f t="shared" si="59"/>
        <v>763.51985600693217</v>
      </c>
      <c r="AN101" s="59">
        <f ca="1">AVERAGE(OFFSET($AM$3,0,0,'Données projet'!$E$10+1,1))-AVERAGE(OFFSET($H$3,0,0,'Données projet'!$E$10+1,1))</f>
        <v>219.96569743439244</v>
      </c>
      <c r="AO101" s="59">
        <f t="shared" si="90"/>
        <v>219.27079214454579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25.128566590141666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25.128566590141666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325.55519999999984</v>
      </c>
      <c r="BE101" s="13">
        <f>BD101*VLOOKUP('Données projet'!$B$11,Paramètres!$A$1:$I$89,3,0)*VLOOKUP('Données projet'!$B$11,Paramètres!$A$1:$I$89,5,0)</f>
        <v>355.50627839999981</v>
      </c>
      <c r="BF101" s="13">
        <f t="shared" si="91"/>
        <v>82.695279049034994</v>
      </c>
      <c r="BG101" s="20">
        <f t="shared" si="61"/>
        <v>763.20104589040227</v>
      </c>
      <c r="BH101" s="59">
        <f t="shared" si="62"/>
        <v>1056.5343792237356</v>
      </c>
      <c r="BI101" s="59">
        <f ca="1">AVERAGE(OFFSET($BH$3,0,0,'Données projet'!$E$11+1,1))-AVERAGE(OFFSET($H$3,0,0,'Données projet'!$E$11+1,1))</f>
        <v>245.5026179711341</v>
      </c>
      <c r="BJ101" s="59">
        <f t="shared" si="92"/>
        <v>204.32077840562567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325.55519999999984</v>
      </c>
      <c r="BZ101" s="13">
        <f>BY101*VLOOKUP('Données projet'!$B$12,Paramètres!$A$1:$I$89,3,0)*VLOOKUP('Données projet'!$B$12,Paramètres!$A$1:$I$89,5,0)</f>
        <v>325.03431167999986</v>
      </c>
      <c r="CA101" s="13">
        <f t="shared" si="93"/>
        <v>76.399886588103072</v>
      </c>
      <c r="CB101" s="20">
        <f t="shared" si="64"/>
        <v>699.16456198361254</v>
      </c>
      <c r="CC101" s="59">
        <f t="shared" si="65"/>
        <v>992.49789531694591</v>
      </c>
      <c r="CD101" s="59">
        <f ca="1">AVERAGE(OFFSET($CC$3,0,0,'Données projet'!$E$12+1,1))-AVERAGE(OFFSET($H$3,0,0,'Données projet'!$E$12+1,1))</f>
        <v>221.46841827695107</v>
      </c>
      <c r="CE101" s="59">
        <f t="shared" si="94"/>
        <v>183.74298297204564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326.09691594978824</v>
      </c>
      <c r="CZ101" s="59">
        <f t="shared" si="96"/>
        <v>605.43570457920714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34.962611616766161</v>
      </c>
      <c r="DG101" s="21">
        <f>EXP(-LN(2)/25)*DG100+(1-EXP(-LN(2)/25))/(LN(2)/25)*Calculateur!DB101*Calculateur!DD101*VLOOKUP('Données projet'!$B$13,Paramètres!$A$1:$I$89,3,0)*0.475*44/12</f>
        <v>5.2848627076172798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40.24747432438344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236.00000000000003</v>
      </c>
      <c r="DP101" s="17">
        <f>DO101*VLOOKUP('Données projet'!$B$14,Paramètres!$A$1:$I$89,3,0)*VLOOKUP('Données projet'!$B$14,Paramètres!$A$1:$I$89,5,0)</f>
        <v>206.16960000000006</v>
      </c>
      <c r="DQ101" s="13">
        <f t="shared" si="97"/>
        <v>51.097652263007333</v>
      </c>
      <c r="DR101" s="20">
        <f t="shared" si="70"/>
        <v>448.07379769140448</v>
      </c>
      <c r="DS101" s="59">
        <f t="shared" si="71"/>
        <v>741.40713102473774</v>
      </c>
      <c r="DT101" s="59">
        <f ca="1">AVERAGE(OFFSET($DS$3,0,0,'Données projet'!$E$14+1,1))-AVERAGE(OFFSET($H$3,0,0,'Données projet'!$E$14+1,1))</f>
        <v>235.92135862353973</v>
      </c>
      <c r="DU101" s="59">
        <f t="shared" si="98"/>
        <v>270.64539221029258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46.330524846954603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46.330524846954603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266.99999999999983</v>
      </c>
      <c r="AJ102" s="13">
        <f>AI102*VLOOKUP('Données projet'!$B$10,Paramètres!$A$1:$I$89,3,0)*VLOOKUP('Données projet'!$B$10,Paramètres!$A$1:$I$89,5,0)</f>
        <v>216.59039999999987</v>
      </c>
      <c r="AK102" s="13">
        <f t="shared" si="89"/>
        <v>53.373153688190904</v>
      </c>
      <c r="AL102" s="20">
        <f t="shared" si="58"/>
        <v>470.18652267359886</v>
      </c>
      <c r="AM102" s="59">
        <f t="shared" si="59"/>
        <v>763.51985600693217</v>
      </c>
      <c r="AN102" s="59">
        <f ca="1">AVERAGE(OFFSET($AM$3,0,0,'Données projet'!$E$10+1,1))-AVERAGE(OFFSET($H$3,0,0,'Données projet'!$E$10+1,1))</f>
        <v>219.96569743439244</v>
      </c>
      <c r="AO102" s="59">
        <f t="shared" si="90"/>
        <v>219.27079214454579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24.635810726221202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24.635810726221202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325.55519999999984</v>
      </c>
      <c r="BE102" s="13">
        <f>BD102*VLOOKUP('Données projet'!$B$11,Paramètres!$A$1:$I$89,3,0)*VLOOKUP('Données projet'!$B$11,Paramètres!$A$1:$I$89,5,0)</f>
        <v>355.50627839999981</v>
      </c>
      <c r="BF102" s="13">
        <f t="shared" si="91"/>
        <v>82.695279049034994</v>
      </c>
      <c r="BG102" s="20">
        <f t="shared" si="61"/>
        <v>763.20104589040227</v>
      </c>
      <c r="BH102" s="59">
        <f t="shared" si="62"/>
        <v>1056.5343792237356</v>
      </c>
      <c r="BI102" s="59">
        <f ca="1">AVERAGE(OFFSET($BH$3,0,0,'Données projet'!$E$11+1,1))-AVERAGE(OFFSET($H$3,0,0,'Données projet'!$E$11+1,1))</f>
        <v>245.5026179711341</v>
      </c>
      <c r="BJ102" s="59">
        <f t="shared" si="92"/>
        <v>204.32077840562567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325.55519999999984</v>
      </c>
      <c r="BZ102" s="13">
        <f>BY102*VLOOKUP('Données projet'!$B$12,Paramètres!$A$1:$I$89,3,0)*VLOOKUP('Données projet'!$B$12,Paramètres!$A$1:$I$89,5,0)</f>
        <v>325.03431167999986</v>
      </c>
      <c r="CA102" s="13">
        <f t="shared" si="93"/>
        <v>76.399886588103072</v>
      </c>
      <c r="CB102" s="20">
        <f t="shared" si="64"/>
        <v>699.16456198361254</v>
      </c>
      <c r="CC102" s="59">
        <f t="shared" si="65"/>
        <v>992.49789531694591</v>
      </c>
      <c r="CD102" s="59">
        <f ca="1">AVERAGE(OFFSET($CC$3,0,0,'Données projet'!$E$12+1,1))-AVERAGE(OFFSET($H$3,0,0,'Données projet'!$E$12+1,1))</f>
        <v>221.46841827695107</v>
      </c>
      <c r="CE102" s="59">
        <f t="shared" si="94"/>
        <v>183.74298297204564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326.09691594978824</v>
      </c>
      <c r="CZ102" s="59">
        <f t="shared" si="96"/>
        <v>605.43570457920714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34.277016128048786</v>
      </c>
      <c r="DG102" s="21">
        <f>EXP(-LN(2)/25)*DG101+(1-EXP(-LN(2)/25))/(LN(2)/25)*Calculateur!DB102*Calculateur!DD102*VLOOKUP('Données projet'!$B$13,Paramètres!$A$1:$I$89,3,0)*0.475*44/12</f>
        <v>5.1403478589586342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39.41736398700742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236.00000000000003</v>
      </c>
      <c r="DP102" s="17">
        <f>DO102*VLOOKUP('Données projet'!$B$14,Paramètres!$A$1:$I$89,3,0)*VLOOKUP('Données projet'!$B$14,Paramètres!$A$1:$I$89,5,0)</f>
        <v>206.16960000000006</v>
      </c>
      <c r="DQ102" s="13">
        <f t="shared" si="97"/>
        <v>51.097652263007333</v>
      </c>
      <c r="DR102" s="20">
        <f t="shared" si="70"/>
        <v>448.07379769140448</v>
      </c>
      <c r="DS102" s="59">
        <f t="shared" si="71"/>
        <v>741.40713102473774</v>
      </c>
      <c r="DT102" s="59">
        <f ca="1">AVERAGE(OFFSET($DS$3,0,0,'Données projet'!$E$14+1,1))-AVERAGE(OFFSET($H$3,0,0,'Données projet'!$E$14+1,1))</f>
        <v>235.92135862353973</v>
      </c>
      <c r="DU102" s="59">
        <f t="shared" si="98"/>
        <v>270.64539221029258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45.422011513535651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45.422011513535651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266.99999999999983</v>
      </c>
      <c r="AJ103" s="13">
        <f>AI103*VLOOKUP('Données projet'!$B$10,Paramètres!$A$1:$I$89,3,0)*VLOOKUP('Données projet'!$B$10,Paramètres!$A$1:$I$89,5,0)</f>
        <v>216.59039999999987</v>
      </c>
      <c r="AK103" s="13">
        <f t="shared" si="89"/>
        <v>53.373153688190904</v>
      </c>
      <c r="AL103" s="20">
        <f t="shared" si="58"/>
        <v>470.18652267359886</v>
      </c>
      <c r="AM103" s="59">
        <f t="shared" si="59"/>
        <v>763.51985600693217</v>
      </c>
      <c r="AN103" s="59">
        <f ca="1">AVERAGE(OFFSET($AM$3,0,0,'Données projet'!$E$10+1,1))-AVERAGE(OFFSET($H$3,0,0,'Données projet'!$E$10+1,1))</f>
        <v>219.96569743439244</v>
      </c>
      <c r="AO103" s="59">
        <f t="shared" si="90"/>
        <v>219.27079214454579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24.152717504240815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24.152717504240815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325.55519999999984</v>
      </c>
      <c r="BE103" s="13">
        <f>BD103*VLOOKUP('Données projet'!$B$11,Paramètres!$A$1:$I$89,3,0)*VLOOKUP('Données projet'!$B$11,Paramètres!$A$1:$I$89,5,0)</f>
        <v>355.50627839999981</v>
      </c>
      <c r="BF103" s="13">
        <f t="shared" si="91"/>
        <v>82.695279049034994</v>
      </c>
      <c r="BG103" s="20">
        <f t="shared" si="61"/>
        <v>763.20104589040227</v>
      </c>
      <c r="BH103" s="59">
        <f t="shared" si="62"/>
        <v>1056.5343792237356</v>
      </c>
      <c r="BI103" s="59">
        <f ca="1">AVERAGE(OFFSET($BH$3,0,0,'Données projet'!$E$11+1,1))-AVERAGE(OFFSET($H$3,0,0,'Données projet'!$E$11+1,1))</f>
        <v>245.5026179711341</v>
      </c>
      <c r="BJ103" s="59">
        <f t="shared" si="92"/>
        <v>204.32077840562567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325.55519999999984</v>
      </c>
      <c r="BZ103" s="13">
        <f>BY103*VLOOKUP('Données projet'!$B$12,Paramètres!$A$1:$I$89,3,0)*VLOOKUP('Données projet'!$B$12,Paramètres!$A$1:$I$89,5,0)</f>
        <v>325.03431167999986</v>
      </c>
      <c r="CA103" s="13">
        <f t="shared" si="93"/>
        <v>76.399886588103072</v>
      </c>
      <c r="CB103" s="20">
        <f t="shared" si="64"/>
        <v>699.16456198361254</v>
      </c>
      <c r="CC103" s="59">
        <f t="shared" si="65"/>
        <v>992.49789531694591</v>
      </c>
      <c r="CD103" s="59">
        <f ca="1">AVERAGE(OFFSET($CC$3,0,0,'Données projet'!$E$12+1,1))-AVERAGE(OFFSET($H$3,0,0,'Données projet'!$E$12+1,1))</f>
        <v>221.46841827695107</v>
      </c>
      <c r="CE103" s="59">
        <f t="shared" si="94"/>
        <v>183.74298297204564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326.09691594978824</v>
      </c>
      <c r="CZ103" s="59">
        <f t="shared" si="96"/>
        <v>605.43570457920714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33.604864748693203</v>
      </c>
      <c r="DG103" s="21">
        <f>EXP(-LN(2)/25)*DG102+(1-EXP(-LN(2)/25))/(LN(2)/25)*Calculateur!DB103*Calculateur!DD103*VLOOKUP('Données projet'!$B$13,Paramètres!$A$1:$I$89,3,0)*0.475*44/12</f>
        <v>4.9997847764362646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38.604649525129467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236.00000000000003</v>
      </c>
      <c r="DP103" s="17">
        <f>DO103*VLOOKUP('Données projet'!$B$14,Paramètres!$A$1:$I$89,3,0)*VLOOKUP('Données projet'!$B$14,Paramètres!$A$1:$I$89,5,0)</f>
        <v>206.16960000000006</v>
      </c>
      <c r="DQ103" s="13">
        <f t="shared" si="97"/>
        <v>51.097652263007333</v>
      </c>
      <c r="DR103" s="20">
        <f t="shared" si="70"/>
        <v>448.07379769140448</v>
      </c>
      <c r="DS103" s="59">
        <f t="shared" si="71"/>
        <v>741.40713102473774</v>
      </c>
      <c r="DT103" s="59">
        <f ca="1">AVERAGE(OFFSET($DS$3,0,0,'Données projet'!$E$14+1,1))-AVERAGE(OFFSET($H$3,0,0,'Données projet'!$E$14+1,1))</f>
        <v>235.92135862353973</v>
      </c>
      <c r="DU103" s="59">
        <f t="shared" si="98"/>
        <v>270.64539221029258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44.531313572446628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44.531313572446628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266.99999999999983</v>
      </c>
      <c r="AJ104" s="13">
        <f>AI104*VLOOKUP('Données projet'!$B$10,Paramètres!$A$1:$I$89,3,0)*VLOOKUP('Données projet'!$B$10,Paramètres!$A$1:$I$89,5,0)</f>
        <v>216.59039999999987</v>
      </c>
      <c r="AK104" s="13">
        <f t="shared" si="89"/>
        <v>53.373153688190904</v>
      </c>
      <c r="AL104" s="20">
        <f t="shared" si="58"/>
        <v>470.18652267359886</v>
      </c>
      <c r="AM104" s="59">
        <f t="shared" si="59"/>
        <v>763.51985600693217</v>
      </c>
      <c r="AN104" s="59">
        <f ca="1">AVERAGE(OFFSET($AM$3,0,0,'Données projet'!$E$10+1,1))-AVERAGE(OFFSET($H$3,0,0,'Données projet'!$E$10+1,1))</f>
        <v>219.96569743439244</v>
      </c>
      <c r="AO104" s="59">
        <f t="shared" si="90"/>
        <v>219.27079214454579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23.679097445685695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23.679097445685695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325.55519999999984</v>
      </c>
      <c r="BE104" s="13">
        <f>BD104*VLOOKUP('Données projet'!$B$11,Paramètres!$A$1:$I$89,3,0)*VLOOKUP('Données projet'!$B$11,Paramètres!$A$1:$I$89,5,0)</f>
        <v>355.50627839999981</v>
      </c>
      <c r="BF104" s="13">
        <f t="shared" si="91"/>
        <v>82.695279049034994</v>
      </c>
      <c r="BG104" s="20">
        <f t="shared" si="61"/>
        <v>763.20104589040227</v>
      </c>
      <c r="BH104" s="59">
        <f t="shared" si="62"/>
        <v>1056.5343792237356</v>
      </c>
      <c r="BI104" s="59">
        <f ca="1">AVERAGE(OFFSET($BH$3,0,0,'Données projet'!$E$11+1,1))-AVERAGE(OFFSET($H$3,0,0,'Données projet'!$E$11+1,1))</f>
        <v>245.5026179711341</v>
      </c>
      <c r="BJ104" s="59">
        <f t="shared" si="92"/>
        <v>204.32077840562567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325.55519999999984</v>
      </c>
      <c r="BZ104" s="13">
        <f>BY104*VLOOKUP('Données projet'!$B$12,Paramètres!$A$1:$I$89,3,0)*VLOOKUP('Données projet'!$B$12,Paramètres!$A$1:$I$89,5,0)</f>
        <v>325.03431167999986</v>
      </c>
      <c r="CA104" s="13">
        <f t="shared" si="93"/>
        <v>76.399886588103072</v>
      </c>
      <c r="CB104" s="20">
        <f t="shared" si="64"/>
        <v>699.16456198361254</v>
      </c>
      <c r="CC104" s="59">
        <f t="shared" si="65"/>
        <v>992.49789531694591</v>
      </c>
      <c r="CD104" s="59">
        <f ca="1">AVERAGE(OFFSET($CC$3,0,0,'Données projet'!$E$12+1,1))-AVERAGE(OFFSET($H$3,0,0,'Données projet'!$E$12+1,1))</f>
        <v>221.46841827695107</v>
      </c>
      <c r="CE104" s="59">
        <f t="shared" si="94"/>
        <v>183.74298297204564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326.09691594978824</v>
      </c>
      <c r="CZ104" s="59">
        <f t="shared" si="96"/>
        <v>605.43570457920714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32.945893847914924</v>
      </c>
      <c r="DG104" s="21">
        <f>EXP(-LN(2)/25)*DG103+(1-EXP(-LN(2)/25))/(LN(2)/25)*Calculateur!DB104*Calculateur!DD104*VLOOKUP('Données projet'!$B$13,Paramètres!$A$1:$I$89,3,0)*0.475*44/12</f>
        <v>4.8630653987973611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37.808959246712284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236.00000000000003</v>
      </c>
      <c r="DP104" s="17">
        <f>DO104*VLOOKUP('Données projet'!$B$14,Paramètres!$A$1:$I$89,3,0)*VLOOKUP('Données projet'!$B$14,Paramètres!$A$1:$I$89,5,0)</f>
        <v>206.16960000000006</v>
      </c>
      <c r="DQ104" s="13">
        <f t="shared" si="97"/>
        <v>51.097652263007333</v>
      </c>
      <c r="DR104" s="20">
        <f t="shared" si="70"/>
        <v>448.07379769140448</v>
      </c>
      <c r="DS104" s="59">
        <f t="shared" si="71"/>
        <v>741.40713102473774</v>
      </c>
      <c r="DT104" s="59">
        <f ca="1">AVERAGE(OFFSET($DS$3,0,0,'Données projet'!$E$14+1,1))-AVERAGE(OFFSET($H$3,0,0,'Données projet'!$E$14+1,1))</f>
        <v>235.92135862353973</v>
      </c>
      <c r="DU104" s="59">
        <f t="shared" si="98"/>
        <v>270.64539221029258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43.65808167471026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43.65808167471026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266.99999999999983</v>
      </c>
      <c r="AJ105" s="13">
        <f>AI105*VLOOKUP('Données projet'!$B$10,Paramètres!$A$1:$I$89,3,0)*VLOOKUP('Données projet'!$B$10,Paramètres!$A$1:$I$89,5,0)</f>
        <v>216.59039999999987</v>
      </c>
      <c r="AK105" s="13">
        <f t="shared" si="89"/>
        <v>53.373153688190904</v>
      </c>
      <c r="AL105" s="20">
        <f t="shared" si="58"/>
        <v>470.18652267359886</v>
      </c>
      <c r="AM105" s="59">
        <f t="shared" si="59"/>
        <v>763.51985600693217</v>
      </c>
      <c r="AN105" s="59">
        <f ca="1">AVERAGE(OFFSET($AM$3,0,0,'Données projet'!$E$10+1,1))-AVERAGE(OFFSET($H$3,0,0,'Données projet'!$E$10+1,1))</f>
        <v>219.96569743439244</v>
      </c>
      <c r="AO105" s="59">
        <f t="shared" si="90"/>
        <v>219.27079214454579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23.21476478759913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23.21476478759913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325.55519999999984</v>
      </c>
      <c r="BE105" s="13">
        <f>BD105*VLOOKUP('Données projet'!$B$11,Paramètres!$A$1:$I$89,3,0)*VLOOKUP('Données projet'!$B$11,Paramètres!$A$1:$I$89,5,0)</f>
        <v>355.50627839999981</v>
      </c>
      <c r="BF105" s="13">
        <f t="shared" si="91"/>
        <v>82.695279049034994</v>
      </c>
      <c r="BG105" s="20">
        <f t="shared" si="61"/>
        <v>763.20104589040227</v>
      </c>
      <c r="BH105" s="59">
        <f t="shared" si="62"/>
        <v>1056.5343792237356</v>
      </c>
      <c r="BI105" s="59">
        <f ca="1">AVERAGE(OFFSET($BH$3,0,0,'Données projet'!$E$11+1,1))-AVERAGE(OFFSET($H$3,0,0,'Données projet'!$E$11+1,1))</f>
        <v>245.5026179711341</v>
      </c>
      <c r="BJ105" s="59">
        <f t="shared" si="92"/>
        <v>204.32077840562567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325.55519999999984</v>
      </c>
      <c r="BZ105" s="13">
        <f>BY105*VLOOKUP('Données projet'!$B$12,Paramètres!$A$1:$I$89,3,0)*VLOOKUP('Données projet'!$B$12,Paramètres!$A$1:$I$89,5,0)</f>
        <v>325.03431167999986</v>
      </c>
      <c r="CA105" s="13">
        <f t="shared" si="93"/>
        <v>76.399886588103072</v>
      </c>
      <c r="CB105" s="20">
        <f t="shared" si="64"/>
        <v>699.16456198361254</v>
      </c>
      <c r="CC105" s="59">
        <f t="shared" si="65"/>
        <v>992.49789531694591</v>
      </c>
      <c r="CD105" s="59">
        <f ca="1">AVERAGE(OFFSET($CC$3,0,0,'Données projet'!$E$12+1,1))-AVERAGE(OFFSET($H$3,0,0,'Données projet'!$E$12+1,1))</f>
        <v>221.46841827695107</v>
      </c>
      <c r="CE105" s="59">
        <f t="shared" si="94"/>
        <v>183.74298297204564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326.09691594978824</v>
      </c>
      <c r="CZ105" s="59">
        <f t="shared" si="96"/>
        <v>605.43570457920714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32.299844964568344</v>
      </c>
      <c r="DG105" s="21">
        <f>EXP(-LN(2)/25)*DG104+(1-EXP(-LN(2)/25))/(LN(2)/25)*Calculateur!DB105*Calculateur!DD105*VLOOKUP('Données projet'!$B$13,Paramètres!$A$1:$I$89,3,0)*0.475*44/12</f>
        <v>4.7300846197297526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37.029929584298095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236.00000000000003</v>
      </c>
      <c r="DP105" s="17">
        <f>DO105*VLOOKUP('Données projet'!$B$14,Paramètres!$A$1:$I$89,3,0)*VLOOKUP('Données projet'!$B$14,Paramètres!$A$1:$I$89,5,0)</f>
        <v>206.16960000000006</v>
      </c>
      <c r="DQ105" s="13">
        <f t="shared" si="97"/>
        <v>51.097652263007333</v>
      </c>
      <c r="DR105" s="20">
        <f t="shared" si="70"/>
        <v>448.07379769140448</v>
      </c>
      <c r="DS105" s="59">
        <f t="shared" si="71"/>
        <v>741.40713102473774</v>
      </c>
      <c r="DT105" s="59">
        <f ca="1">AVERAGE(OFFSET($DS$3,0,0,'Données projet'!$E$14+1,1))-AVERAGE(OFFSET($H$3,0,0,'Données projet'!$E$14+1,1))</f>
        <v>235.92135862353973</v>
      </c>
      <c r="DU105" s="59">
        <f t="shared" si="98"/>
        <v>270.64539221029258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42.801973321869639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42.801973321869639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266.99999999999983</v>
      </c>
      <c r="AJ106" s="13">
        <f>AI106*VLOOKUP('Données projet'!$B$10,Paramètres!$A$1:$I$89,3,0)*VLOOKUP('Données projet'!$B$10,Paramètres!$A$1:$I$89,5,0)</f>
        <v>216.59039999999987</v>
      </c>
      <c r="AK106" s="13">
        <f t="shared" si="89"/>
        <v>53.373153688190904</v>
      </c>
      <c r="AL106" s="20">
        <f t="shared" si="58"/>
        <v>470.18652267359886</v>
      </c>
      <c r="AM106" s="59">
        <f t="shared" si="59"/>
        <v>763.51985600693217</v>
      </c>
      <c r="AN106" s="59">
        <f ca="1">AVERAGE(OFFSET($AM$3,0,0,'Données projet'!$E$10+1,1))-AVERAGE(OFFSET($H$3,0,0,'Données projet'!$E$10+1,1))</f>
        <v>219.96569743439244</v>
      </c>
      <c r="AO106" s="59">
        <f t="shared" si="90"/>
        <v>219.27079214454579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22.759537409722686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22.759537409722686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325.55519999999984</v>
      </c>
      <c r="BE106" s="13">
        <f>BD106*VLOOKUP('Données projet'!$B$11,Paramètres!$A$1:$I$89,3,0)*VLOOKUP('Données projet'!$B$11,Paramètres!$A$1:$I$89,5,0)</f>
        <v>355.50627839999981</v>
      </c>
      <c r="BF106" s="13">
        <f t="shared" si="91"/>
        <v>82.695279049034994</v>
      </c>
      <c r="BG106" s="20">
        <f t="shared" si="61"/>
        <v>763.20104589040227</v>
      </c>
      <c r="BH106" s="59">
        <f t="shared" si="62"/>
        <v>1056.5343792237356</v>
      </c>
      <c r="BI106" s="59">
        <f ca="1">AVERAGE(OFFSET($BH$3,0,0,'Données projet'!$E$11+1,1))-AVERAGE(OFFSET($H$3,0,0,'Données projet'!$E$11+1,1))</f>
        <v>245.5026179711341</v>
      </c>
      <c r="BJ106" s="59">
        <f t="shared" si="92"/>
        <v>204.32077840562567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325.55519999999984</v>
      </c>
      <c r="BZ106" s="13">
        <f>BY106*VLOOKUP('Données projet'!$B$12,Paramètres!$A$1:$I$89,3,0)*VLOOKUP('Données projet'!$B$12,Paramètres!$A$1:$I$89,5,0)</f>
        <v>325.03431167999986</v>
      </c>
      <c r="CA106" s="13">
        <f t="shared" si="93"/>
        <v>76.399886588103072</v>
      </c>
      <c r="CB106" s="20">
        <f t="shared" si="64"/>
        <v>699.16456198361254</v>
      </c>
      <c r="CC106" s="59">
        <f t="shared" si="65"/>
        <v>992.49789531694591</v>
      </c>
      <c r="CD106" s="59">
        <f ca="1">AVERAGE(OFFSET($CC$3,0,0,'Données projet'!$E$12+1,1))-AVERAGE(OFFSET($H$3,0,0,'Données projet'!$E$12+1,1))</f>
        <v>221.46841827695107</v>
      </c>
      <c r="CE106" s="59">
        <f t="shared" si="94"/>
        <v>183.74298297204564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326.09691594978824</v>
      </c>
      <c r="CZ106" s="59">
        <f t="shared" si="96"/>
        <v>605.43570457920714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31.666464705773279</v>
      </c>
      <c r="DG106" s="21">
        <f>EXP(-LN(2)/25)*DG105+(1-EXP(-LN(2)/25))/(LN(2)/25)*Calculateur!DB106*Calculateur!DD106*VLOOKUP('Données projet'!$B$13,Paramètres!$A$1:$I$89,3,0)*0.475*44/12</f>
        <v>4.6007402070589034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36.267204912832185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236.00000000000003</v>
      </c>
      <c r="DP106" s="17">
        <f>DO106*VLOOKUP('Données projet'!$B$14,Paramètres!$A$1:$I$89,3,0)*VLOOKUP('Données projet'!$B$14,Paramètres!$A$1:$I$89,5,0)</f>
        <v>206.16960000000006</v>
      </c>
      <c r="DQ106" s="13">
        <f t="shared" si="97"/>
        <v>51.097652263007333</v>
      </c>
      <c r="DR106" s="20">
        <f t="shared" si="70"/>
        <v>448.07379769140448</v>
      </c>
      <c r="DS106" s="59">
        <f t="shared" si="71"/>
        <v>741.40713102473774</v>
      </c>
      <c r="DT106" s="59">
        <f ca="1">AVERAGE(OFFSET($DS$3,0,0,'Données projet'!$E$14+1,1))-AVERAGE(OFFSET($H$3,0,0,'Données projet'!$E$14+1,1))</f>
        <v>235.92135862353973</v>
      </c>
      <c r="DU106" s="59">
        <f t="shared" si="98"/>
        <v>270.64539221029258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41.962652731653684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41.962652731653684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266.99999999999983</v>
      </c>
      <c r="AJ107" s="13">
        <f>AI107*VLOOKUP('Données projet'!$B$10,Paramètres!$A$1:$I$89,3,0)*VLOOKUP('Données projet'!$B$10,Paramètres!$A$1:$I$89,5,0)</f>
        <v>216.59039999999987</v>
      </c>
      <c r="AK107" s="13">
        <f t="shared" si="89"/>
        <v>53.373153688190904</v>
      </c>
      <c r="AL107" s="20">
        <f t="shared" si="58"/>
        <v>470.18652267359886</v>
      </c>
      <c r="AM107" s="59">
        <f t="shared" si="59"/>
        <v>763.51985600693217</v>
      </c>
      <c r="AN107" s="59">
        <f ca="1">AVERAGE(OFFSET($AM$3,0,0,'Données projet'!$E$10+1,1))-AVERAGE(OFFSET($H$3,0,0,'Données projet'!$E$10+1,1))</f>
        <v>219.96569743439244</v>
      </c>
      <c r="AO107" s="59">
        <f t="shared" si="90"/>
        <v>219.27079214454579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22.313236763065117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22.313236763065117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325.55519999999984</v>
      </c>
      <c r="BE107" s="13">
        <f>BD107*VLOOKUP('Données projet'!$B$11,Paramètres!$A$1:$I$89,3,0)*VLOOKUP('Données projet'!$B$11,Paramètres!$A$1:$I$89,5,0)</f>
        <v>355.50627839999981</v>
      </c>
      <c r="BF107" s="13">
        <f t="shared" si="91"/>
        <v>82.695279049034994</v>
      </c>
      <c r="BG107" s="20">
        <f t="shared" si="61"/>
        <v>763.20104589040227</v>
      </c>
      <c r="BH107" s="59">
        <f t="shared" si="62"/>
        <v>1056.5343792237356</v>
      </c>
      <c r="BI107" s="59">
        <f ca="1">AVERAGE(OFFSET($BH$3,0,0,'Données projet'!$E$11+1,1))-AVERAGE(OFFSET($H$3,0,0,'Données projet'!$E$11+1,1))</f>
        <v>245.5026179711341</v>
      </c>
      <c r="BJ107" s="59">
        <f t="shared" si="92"/>
        <v>204.32077840562567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325.55519999999984</v>
      </c>
      <c r="BZ107" s="13">
        <f>BY107*VLOOKUP('Données projet'!$B$12,Paramètres!$A$1:$I$89,3,0)*VLOOKUP('Données projet'!$B$12,Paramètres!$A$1:$I$89,5,0)</f>
        <v>325.03431167999986</v>
      </c>
      <c r="CA107" s="13">
        <f t="shared" si="93"/>
        <v>76.399886588103072</v>
      </c>
      <c r="CB107" s="20">
        <f t="shared" si="64"/>
        <v>699.16456198361254</v>
      </c>
      <c r="CC107" s="59">
        <f t="shared" si="65"/>
        <v>992.49789531694591</v>
      </c>
      <c r="CD107" s="59">
        <f ca="1">AVERAGE(OFFSET($CC$3,0,0,'Données projet'!$E$12+1,1))-AVERAGE(OFFSET($H$3,0,0,'Données projet'!$E$12+1,1))</f>
        <v>221.46841827695107</v>
      </c>
      <c r="CE107" s="59">
        <f t="shared" si="94"/>
        <v>183.74298297204564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326.09691594978824</v>
      </c>
      <c r="CZ107" s="59">
        <f t="shared" si="96"/>
        <v>605.43570457920714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31.045504647529373</v>
      </c>
      <c r="DG107" s="21">
        <f>EXP(-LN(2)/25)*DG106+(1-EXP(-LN(2)/25))/(LN(2)/25)*Calculateur!DB107*Calculateur!DD107*VLOOKUP('Données projet'!$B$13,Paramètres!$A$1:$I$89,3,0)*0.475*44/12</f>
        <v>4.4749327241544652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35.52043737168384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236.00000000000003</v>
      </c>
      <c r="DP107" s="17">
        <f>DO107*VLOOKUP('Données projet'!$B$14,Paramètres!$A$1:$I$89,3,0)*VLOOKUP('Données projet'!$B$14,Paramètres!$A$1:$I$89,5,0)</f>
        <v>206.16960000000006</v>
      </c>
      <c r="DQ107" s="13">
        <f t="shared" si="97"/>
        <v>51.097652263007333</v>
      </c>
      <c r="DR107" s="20">
        <f t="shared" si="70"/>
        <v>448.07379769140448</v>
      </c>
      <c r="DS107" s="59">
        <f t="shared" si="71"/>
        <v>741.40713102473774</v>
      </c>
      <c r="DT107" s="59">
        <f ca="1">AVERAGE(OFFSET($DS$3,0,0,'Données projet'!$E$14+1,1))-AVERAGE(OFFSET($H$3,0,0,'Données projet'!$E$14+1,1))</f>
        <v>235.92135862353973</v>
      </c>
      <c r="DU107" s="59">
        <f t="shared" si="98"/>
        <v>270.64539221029258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41.139790706276855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41.139790706276855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266.99999999999983</v>
      </c>
      <c r="AJ108" s="13">
        <f>AI108*VLOOKUP('Données projet'!$B$10,Paramètres!$A$1:$I$89,3,0)*VLOOKUP('Données projet'!$B$10,Paramètres!$A$1:$I$89,5,0)</f>
        <v>216.59039999999987</v>
      </c>
      <c r="AK108" s="13">
        <f t="shared" si="89"/>
        <v>53.373153688190904</v>
      </c>
      <c r="AL108" s="20">
        <f t="shared" si="58"/>
        <v>470.18652267359886</v>
      </c>
      <c r="AM108" s="59">
        <f t="shared" si="59"/>
        <v>763.51985600693217</v>
      </c>
      <c r="AN108" s="59">
        <f ca="1">AVERAGE(OFFSET($AM$3,0,0,'Données projet'!$E$10+1,1))-AVERAGE(OFFSET($H$3,0,0,'Données projet'!$E$10+1,1))</f>
        <v>219.96569743439244</v>
      </c>
      <c r="AO108" s="59">
        <f t="shared" si="90"/>
        <v>219.27079214454579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21.875687799871987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21.875687799871987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325.55519999999984</v>
      </c>
      <c r="BE108" s="13">
        <f>BD108*VLOOKUP('Données projet'!$B$11,Paramètres!$A$1:$I$89,3,0)*VLOOKUP('Données projet'!$B$11,Paramètres!$A$1:$I$89,5,0)</f>
        <v>355.50627839999981</v>
      </c>
      <c r="BF108" s="13">
        <f t="shared" si="91"/>
        <v>82.695279049034994</v>
      </c>
      <c r="BG108" s="20">
        <f t="shared" si="61"/>
        <v>763.20104589040227</v>
      </c>
      <c r="BH108" s="59">
        <f t="shared" si="62"/>
        <v>1056.5343792237356</v>
      </c>
      <c r="BI108" s="59">
        <f ca="1">AVERAGE(OFFSET($BH$3,0,0,'Données projet'!$E$11+1,1))-AVERAGE(OFFSET($H$3,0,0,'Données projet'!$E$11+1,1))</f>
        <v>245.5026179711341</v>
      </c>
      <c r="BJ108" s="59">
        <f t="shared" si="92"/>
        <v>204.32077840562567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325.55519999999984</v>
      </c>
      <c r="BZ108" s="13">
        <f>BY108*VLOOKUP('Données projet'!$B$12,Paramètres!$A$1:$I$89,3,0)*VLOOKUP('Données projet'!$B$12,Paramètres!$A$1:$I$89,5,0)</f>
        <v>325.03431167999986</v>
      </c>
      <c r="CA108" s="13">
        <f t="shared" si="93"/>
        <v>76.399886588103072</v>
      </c>
      <c r="CB108" s="20">
        <f t="shared" si="64"/>
        <v>699.16456198361254</v>
      </c>
      <c r="CC108" s="59">
        <f t="shared" si="65"/>
        <v>992.49789531694591</v>
      </c>
      <c r="CD108" s="59">
        <f ca="1">AVERAGE(OFFSET($CC$3,0,0,'Données projet'!$E$12+1,1))-AVERAGE(OFFSET($H$3,0,0,'Données projet'!$E$12+1,1))</f>
        <v>221.46841827695107</v>
      </c>
      <c r="CE108" s="59">
        <f t="shared" si="94"/>
        <v>183.74298297204564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326.09691594978824</v>
      </c>
      <c r="CZ108" s="59">
        <f t="shared" si="96"/>
        <v>605.43570457920714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30.436721237279393</v>
      </c>
      <c r="DG108" s="21">
        <f>EXP(-LN(2)/25)*DG107+(1-EXP(-LN(2)/25))/(LN(2)/25)*Calculateur!DB108*Calculateur!DD108*VLOOKUP('Données projet'!$B$13,Paramètres!$A$1:$I$89,3,0)*0.475*44/12</f>
        <v>4.352565453485977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34.789286690765373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236.00000000000003</v>
      </c>
      <c r="DP108" s="17">
        <f>DO108*VLOOKUP('Données projet'!$B$14,Paramètres!$A$1:$I$89,3,0)*VLOOKUP('Données projet'!$B$14,Paramètres!$A$1:$I$89,5,0)</f>
        <v>206.16960000000006</v>
      </c>
      <c r="DQ108" s="13">
        <f t="shared" si="97"/>
        <v>51.097652263007333</v>
      </c>
      <c r="DR108" s="20">
        <f t="shared" si="70"/>
        <v>448.07379769140448</v>
      </c>
      <c r="DS108" s="59">
        <f t="shared" si="71"/>
        <v>741.40713102473774</v>
      </c>
      <c r="DT108" s="59">
        <f ca="1">AVERAGE(OFFSET($DS$3,0,0,'Données projet'!$E$14+1,1))-AVERAGE(OFFSET($H$3,0,0,'Données projet'!$E$14+1,1))</f>
        <v>235.92135862353973</v>
      </c>
      <c r="DU108" s="59">
        <f t="shared" si="98"/>
        <v>270.64539221029258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40.333064503321388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40.333064503321388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266.99999999999983</v>
      </c>
      <c r="AJ109" s="13">
        <f>AI109*VLOOKUP('Données projet'!$B$10,Paramètres!$A$1:$I$89,3,0)*VLOOKUP('Données projet'!$B$10,Paramètres!$A$1:$I$89,5,0)</f>
        <v>216.59039999999987</v>
      </c>
      <c r="AK109" s="13">
        <f t="shared" si="89"/>
        <v>53.373153688190904</v>
      </c>
      <c r="AL109" s="20">
        <f t="shared" si="58"/>
        <v>470.18652267359886</v>
      </c>
      <c r="AM109" s="59">
        <f t="shared" si="59"/>
        <v>763.51985600693217</v>
      </c>
      <c r="AN109" s="59">
        <f ca="1">AVERAGE(OFFSET($AM$3,0,0,'Données projet'!$E$10+1,1))-AVERAGE(OFFSET($H$3,0,0,'Données projet'!$E$10+1,1))</f>
        <v>219.96569743439244</v>
      </c>
      <c r="AO109" s="59">
        <f t="shared" si="90"/>
        <v>219.27079214454579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21.446718904968556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21.446718904968556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325.55519999999984</v>
      </c>
      <c r="BE109" s="13">
        <f>BD109*VLOOKUP('Données projet'!$B$11,Paramètres!$A$1:$I$89,3,0)*VLOOKUP('Données projet'!$B$11,Paramètres!$A$1:$I$89,5,0)</f>
        <v>355.50627839999981</v>
      </c>
      <c r="BF109" s="13">
        <f t="shared" si="91"/>
        <v>82.695279049034994</v>
      </c>
      <c r="BG109" s="20">
        <f t="shared" si="61"/>
        <v>763.20104589040227</v>
      </c>
      <c r="BH109" s="59">
        <f t="shared" si="62"/>
        <v>1056.5343792237356</v>
      </c>
      <c r="BI109" s="59">
        <f ca="1">AVERAGE(OFFSET($BH$3,0,0,'Données projet'!$E$11+1,1))-AVERAGE(OFFSET($H$3,0,0,'Données projet'!$E$11+1,1))</f>
        <v>245.5026179711341</v>
      </c>
      <c r="BJ109" s="59">
        <f t="shared" si="92"/>
        <v>204.32077840562567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325.55519999999984</v>
      </c>
      <c r="BZ109" s="13">
        <f>BY109*VLOOKUP('Données projet'!$B$12,Paramètres!$A$1:$I$89,3,0)*VLOOKUP('Données projet'!$B$12,Paramètres!$A$1:$I$89,5,0)</f>
        <v>325.03431167999986</v>
      </c>
      <c r="CA109" s="13">
        <f t="shared" si="93"/>
        <v>76.399886588103072</v>
      </c>
      <c r="CB109" s="20">
        <f t="shared" si="64"/>
        <v>699.16456198361254</v>
      </c>
      <c r="CC109" s="59">
        <f t="shared" si="65"/>
        <v>992.49789531694591</v>
      </c>
      <c r="CD109" s="59">
        <f ca="1">AVERAGE(OFFSET($CC$3,0,0,'Données projet'!$E$12+1,1))-AVERAGE(OFFSET($H$3,0,0,'Données projet'!$E$12+1,1))</f>
        <v>221.46841827695107</v>
      </c>
      <c r="CE109" s="59">
        <f t="shared" si="94"/>
        <v>183.74298297204564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326.09691594978824</v>
      </c>
      <c r="CZ109" s="59">
        <f t="shared" si="96"/>
        <v>605.43570457920714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29.839875698383199</v>
      </c>
      <c r="DG109" s="21">
        <f>EXP(-LN(2)/25)*DG108+(1-EXP(-LN(2)/25))/(LN(2)/25)*Calculateur!DB109*Calculateur!DD109*VLOOKUP('Données projet'!$B$13,Paramètres!$A$1:$I$89,3,0)*0.475*44/12</f>
        <v>4.2335443222689335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34.073420020652136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236.00000000000003</v>
      </c>
      <c r="DP109" s="17">
        <f>DO109*VLOOKUP('Données projet'!$B$14,Paramètres!$A$1:$I$89,3,0)*VLOOKUP('Données projet'!$B$14,Paramètres!$A$1:$I$89,5,0)</f>
        <v>206.16960000000006</v>
      </c>
      <c r="DQ109" s="13">
        <f t="shared" si="97"/>
        <v>51.097652263007333</v>
      </c>
      <c r="DR109" s="20">
        <f t="shared" si="70"/>
        <v>448.07379769140448</v>
      </c>
      <c r="DS109" s="59">
        <f t="shared" si="71"/>
        <v>741.40713102473774</v>
      </c>
      <c r="DT109" s="59">
        <f ca="1">AVERAGE(OFFSET($DS$3,0,0,'Données projet'!$E$14+1,1))-AVERAGE(OFFSET($H$3,0,0,'Données projet'!$E$14+1,1))</f>
        <v>235.92135862353973</v>
      </c>
      <c r="DU109" s="59">
        <f t="shared" si="98"/>
        <v>270.64539221029258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39.542157709151482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39.542157709151482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266.99999999999983</v>
      </c>
      <c r="AJ110" s="13">
        <f>AI110*VLOOKUP('Données projet'!$B$10,Paramètres!$A$1:$I$89,3,0)*VLOOKUP('Données projet'!$B$10,Paramètres!$A$1:$I$89,5,0)</f>
        <v>216.59039999999987</v>
      </c>
      <c r="AK110" s="13">
        <f t="shared" si="89"/>
        <v>53.373153688190904</v>
      </c>
      <c r="AL110" s="20">
        <f t="shared" si="58"/>
        <v>470.18652267359886</v>
      </c>
      <c r="AM110" s="59">
        <f t="shared" si="59"/>
        <v>763.51985600693217</v>
      </c>
      <c r="AN110" s="59">
        <f ca="1">AVERAGE(OFFSET($AM$3,0,0,'Données projet'!$E$10+1,1))-AVERAGE(OFFSET($H$3,0,0,'Données projet'!$E$10+1,1))</f>
        <v>219.96569743439244</v>
      </c>
      <c r="AO110" s="59">
        <f t="shared" si="90"/>
        <v>219.27079214454579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21.026161828448991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21.026161828448991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325.55519999999984</v>
      </c>
      <c r="BE110" s="13">
        <f>BD110*VLOOKUP('Données projet'!$B$11,Paramètres!$A$1:$I$89,3,0)*VLOOKUP('Données projet'!$B$11,Paramètres!$A$1:$I$89,5,0)</f>
        <v>355.50627839999981</v>
      </c>
      <c r="BF110" s="13">
        <f t="shared" si="91"/>
        <v>82.695279049034994</v>
      </c>
      <c r="BG110" s="20">
        <f t="shared" si="61"/>
        <v>763.20104589040227</v>
      </c>
      <c r="BH110" s="59">
        <f t="shared" si="62"/>
        <v>1056.5343792237356</v>
      </c>
      <c r="BI110" s="59">
        <f ca="1">AVERAGE(OFFSET($BH$3,0,0,'Données projet'!$E$11+1,1))-AVERAGE(OFFSET($H$3,0,0,'Données projet'!$E$11+1,1))</f>
        <v>245.5026179711341</v>
      </c>
      <c r="BJ110" s="59">
        <f t="shared" si="92"/>
        <v>204.32077840562567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325.55519999999984</v>
      </c>
      <c r="BZ110" s="13">
        <f>BY110*VLOOKUP('Données projet'!$B$12,Paramètres!$A$1:$I$89,3,0)*VLOOKUP('Données projet'!$B$12,Paramètres!$A$1:$I$89,5,0)</f>
        <v>325.03431167999986</v>
      </c>
      <c r="CA110" s="13">
        <f t="shared" si="93"/>
        <v>76.399886588103072</v>
      </c>
      <c r="CB110" s="20">
        <f t="shared" si="64"/>
        <v>699.16456198361254</v>
      </c>
      <c r="CC110" s="59">
        <f t="shared" si="65"/>
        <v>992.49789531694591</v>
      </c>
      <c r="CD110" s="59">
        <f ca="1">AVERAGE(OFFSET($CC$3,0,0,'Données projet'!$E$12+1,1))-AVERAGE(OFFSET($H$3,0,0,'Données projet'!$E$12+1,1))</f>
        <v>221.46841827695107</v>
      </c>
      <c r="CE110" s="59">
        <f t="shared" si="94"/>
        <v>183.74298297204564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326.09691594978824</v>
      </c>
      <c r="CZ110" s="59">
        <f t="shared" si="96"/>
        <v>605.43570457920714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29.254733936464927</v>
      </c>
      <c r="DG110" s="21">
        <f>EXP(-LN(2)/25)*DG109+(1-EXP(-LN(2)/25))/(LN(2)/25)*Calculateur!DB110*Calculateur!DD110*VLOOKUP('Données projet'!$B$13,Paramètres!$A$1:$I$89,3,0)*0.475*44/12</f>
        <v>4.1177778301440693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33.372511766608994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236.00000000000003</v>
      </c>
      <c r="DP110" s="17">
        <f>DO110*VLOOKUP('Données projet'!$B$14,Paramètres!$A$1:$I$89,3,0)*VLOOKUP('Données projet'!$B$14,Paramètres!$A$1:$I$89,5,0)</f>
        <v>206.16960000000006</v>
      </c>
      <c r="DQ110" s="13">
        <f t="shared" si="97"/>
        <v>51.097652263007333</v>
      </c>
      <c r="DR110" s="20">
        <f t="shared" si="70"/>
        <v>448.07379769140448</v>
      </c>
      <c r="DS110" s="59">
        <f t="shared" si="71"/>
        <v>741.40713102473774</v>
      </c>
      <c r="DT110" s="59">
        <f ca="1">AVERAGE(OFFSET($DS$3,0,0,'Données projet'!$E$14+1,1))-AVERAGE(OFFSET($H$3,0,0,'Données projet'!$E$14+1,1))</f>
        <v>235.92135862353973</v>
      </c>
      <c r="DU110" s="59">
        <f t="shared" si="98"/>
        <v>270.64539221029258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38.766760114809735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38.766760114809735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266.99999999999983</v>
      </c>
      <c r="AJ111" s="13">
        <f>AI111*VLOOKUP('Données projet'!$B$10,Paramètres!$A$1:$I$89,3,0)*VLOOKUP('Données projet'!$B$10,Paramètres!$A$1:$I$89,5,0)</f>
        <v>216.59039999999987</v>
      </c>
      <c r="AK111" s="13">
        <f t="shared" si="89"/>
        <v>53.373153688190904</v>
      </c>
      <c r="AL111" s="20">
        <f t="shared" si="58"/>
        <v>470.18652267359886</v>
      </c>
      <c r="AM111" s="59">
        <f t="shared" si="59"/>
        <v>763.51985600693217</v>
      </c>
      <c r="AN111" s="59">
        <f ca="1">AVERAGE(OFFSET($AM$3,0,0,'Données projet'!$E$10+1,1))-AVERAGE(OFFSET($H$3,0,0,'Données projet'!$E$10+1,1))</f>
        <v>219.96569743439244</v>
      </c>
      <c r="AO111" s="59">
        <f t="shared" si="90"/>
        <v>219.27079214454579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20.613851619685487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20.613851619685487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325.55519999999984</v>
      </c>
      <c r="BE111" s="13">
        <f>BD111*VLOOKUP('Données projet'!$B$11,Paramètres!$A$1:$I$89,3,0)*VLOOKUP('Données projet'!$B$11,Paramètres!$A$1:$I$89,5,0)</f>
        <v>355.50627839999981</v>
      </c>
      <c r="BF111" s="13">
        <f t="shared" si="91"/>
        <v>82.695279049034994</v>
      </c>
      <c r="BG111" s="20">
        <f t="shared" si="61"/>
        <v>763.20104589040227</v>
      </c>
      <c r="BH111" s="59">
        <f t="shared" si="62"/>
        <v>1056.5343792237356</v>
      </c>
      <c r="BI111" s="59">
        <f ca="1">AVERAGE(OFFSET($BH$3,0,0,'Données projet'!$E$11+1,1))-AVERAGE(OFFSET($H$3,0,0,'Données projet'!$E$11+1,1))</f>
        <v>245.5026179711341</v>
      </c>
      <c r="BJ111" s="59">
        <f t="shared" si="92"/>
        <v>204.32077840562567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325.55519999999984</v>
      </c>
      <c r="BZ111" s="13">
        <f>BY111*VLOOKUP('Données projet'!$B$12,Paramètres!$A$1:$I$89,3,0)*VLOOKUP('Données projet'!$B$12,Paramètres!$A$1:$I$89,5,0)</f>
        <v>325.03431167999986</v>
      </c>
      <c r="CA111" s="13">
        <f t="shared" si="93"/>
        <v>76.399886588103072</v>
      </c>
      <c r="CB111" s="20">
        <f t="shared" si="64"/>
        <v>699.16456198361254</v>
      </c>
      <c r="CC111" s="59">
        <f t="shared" si="65"/>
        <v>992.49789531694591</v>
      </c>
      <c r="CD111" s="59">
        <f ca="1">AVERAGE(OFFSET($CC$3,0,0,'Données projet'!$E$12+1,1))-AVERAGE(OFFSET($H$3,0,0,'Données projet'!$E$12+1,1))</f>
        <v>221.46841827695107</v>
      </c>
      <c r="CE111" s="59">
        <f t="shared" si="94"/>
        <v>183.74298297204564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326.09691594978824</v>
      </c>
      <c r="CZ111" s="59">
        <f t="shared" si="96"/>
        <v>605.43570457920714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28.681066447596638</v>
      </c>
      <c r="DG111" s="21">
        <f>EXP(-LN(2)/25)*DG110+(1-EXP(-LN(2)/25))/(LN(2)/25)*Calculateur!DB111*Calculateur!DD111*VLOOKUP('Données projet'!$B$13,Paramètres!$A$1:$I$89,3,0)*0.475*44/12</f>
        <v>4.0051769788342551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32.686243426430892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236.00000000000003</v>
      </c>
      <c r="DP111" s="17">
        <f>DO111*VLOOKUP('Données projet'!$B$14,Paramètres!$A$1:$I$89,3,0)*VLOOKUP('Données projet'!$B$14,Paramètres!$A$1:$I$89,5,0)</f>
        <v>206.16960000000006</v>
      </c>
      <c r="DQ111" s="13">
        <f t="shared" si="97"/>
        <v>51.097652263007333</v>
      </c>
      <c r="DR111" s="20">
        <f t="shared" si="70"/>
        <v>448.07379769140448</v>
      </c>
      <c r="DS111" s="59">
        <f t="shared" si="71"/>
        <v>741.40713102473774</v>
      </c>
      <c r="DT111" s="59">
        <f ca="1">AVERAGE(OFFSET($DS$3,0,0,'Données projet'!$E$14+1,1))-AVERAGE(OFFSET($H$3,0,0,'Données projet'!$E$14+1,1))</f>
        <v>235.92135862353973</v>
      </c>
      <c r="DU111" s="59">
        <f t="shared" si="98"/>
        <v>270.64539221029258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38.006567594347196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38.006567594347196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266.99999999999983</v>
      </c>
      <c r="AJ112" s="13">
        <f>AI112*VLOOKUP('Données projet'!$B$10,Paramètres!$A$1:$I$89,3,0)*VLOOKUP('Données projet'!$B$10,Paramètres!$A$1:$I$89,5,0)</f>
        <v>216.59039999999987</v>
      </c>
      <c r="AK112" s="13">
        <f t="shared" si="89"/>
        <v>53.373153688190904</v>
      </c>
      <c r="AL112" s="20">
        <f t="shared" si="58"/>
        <v>470.18652267359886</v>
      </c>
      <c r="AM112" s="59">
        <f t="shared" si="59"/>
        <v>763.51985600693217</v>
      </c>
      <c r="AN112" s="59">
        <f ca="1">AVERAGE(OFFSET($AM$3,0,0,'Données projet'!$E$10+1,1))-AVERAGE(OFFSET($H$3,0,0,'Données projet'!$E$10+1,1))</f>
        <v>219.96569743439244</v>
      </c>
      <c r="AO112" s="59">
        <f t="shared" si="90"/>
        <v>219.27079214454579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20.209626562631442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20.209626562631442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325.55519999999984</v>
      </c>
      <c r="BE112" s="13">
        <f>BD112*VLOOKUP('Données projet'!$B$11,Paramètres!$A$1:$I$89,3,0)*VLOOKUP('Données projet'!$B$11,Paramètres!$A$1:$I$89,5,0)</f>
        <v>355.50627839999981</v>
      </c>
      <c r="BF112" s="13">
        <f t="shared" si="91"/>
        <v>82.695279049034994</v>
      </c>
      <c r="BG112" s="20">
        <f t="shared" si="61"/>
        <v>763.20104589040227</v>
      </c>
      <c r="BH112" s="59">
        <f t="shared" si="62"/>
        <v>1056.5343792237356</v>
      </c>
      <c r="BI112" s="59">
        <f ca="1">AVERAGE(OFFSET($BH$3,0,0,'Données projet'!$E$11+1,1))-AVERAGE(OFFSET($H$3,0,0,'Données projet'!$E$11+1,1))</f>
        <v>245.5026179711341</v>
      </c>
      <c r="BJ112" s="59">
        <f t="shared" si="92"/>
        <v>204.32077840562567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325.55519999999984</v>
      </c>
      <c r="BZ112" s="13">
        <f>BY112*VLOOKUP('Données projet'!$B$12,Paramètres!$A$1:$I$89,3,0)*VLOOKUP('Données projet'!$B$12,Paramètres!$A$1:$I$89,5,0)</f>
        <v>325.03431167999986</v>
      </c>
      <c r="CA112" s="13">
        <f t="shared" si="93"/>
        <v>76.399886588103072</v>
      </c>
      <c r="CB112" s="20">
        <f t="shared" si="64"/>
        <v>699.16456198361254</v>
      </c>
      <c r="CC112" s="59">
        <f t="shared" si="65"/>
        <v>992.49789531694591</v>
      </c>
      <c r="CD112" s="59">
        <f ca="1">AVERAGE(OFFSET($CC$3,0,0,'Données projet'!$E$12+1,1))-AVERAGE(OFFSET($H$3,0,0,'Données projet'!$E$12+1,1))</f>
        <v>221.46841827695107</v>
      </c>
      <c r="CE112" s="59">
        <f t="shared" si="94"/>
        <v>183.74298297204564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326.09691594978824</v>
      </c>
      <c r="CZ112" s="59">
        <f t="shared" si="96"/>
        <v>605.43570457920714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28.118648228282439</v>
      </c>
      <c r="DG112" s="21">
        <f>EXP(-LN(2)/25)*DG111+(1-EXP(-LN(2)/25))/(LN(2)/25)*Calculateur!DB112*Calculateur!DD112*VLOOKUP('Données projet'!$B$13,Paramètres!$A$1:$I$89,3,0)*0.475*44/12</f>
        <v>3.895655203724929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32.014303432007367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236.00000000000003</v>
      </c>
      <c r="DP112" s="17">
        <f>DO112*VLOOKUP('Données projet'!$B$14,Paramètres!$A$1:$I$89,3,0)*VLOOKUP('Données projet'!$B$14,Paramètres!$A$1:$I$89,5,0)</f>
        <v>206.16960000000006</v>
      </c>
      <c r="DQ112" s="13">
        <f t="shared" si="97"/>
        <v>51.097652263007333</v>
      </c>
      <c r="DR112" s="20">
        <f t="shared" si="70"/>
        <v>448.07379769140448</v>
      </c>
      <c r="DS112" s="59">
        <f t="shared" si="71"/>
        <v>741.40713102473774</v>
      </c>
      <c r="DT112" s="59">
        <f ca="1">AVERAGE(OFFSET($DS$3,0,0,'Données projet'!$E$14+1,1))-AVERAGE(OFFSET($H$3,0,0,'Données projet'!$E$14+1,1))</f>
        <v>235.92135862353973</v>
      </c>
      <c r="DU112" s="59">
        <f t="shared" si="98"/>
        <v>270.64539221029258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37.261281985539277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37.261281985539277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266.99999999999983</v>
      </c>
      <c r="AJ113" s="13">
        <f>AI113*VLOOKUP('Données projet'!$B$10,Paramètres!$A$1:$I$89,3,0)*VLOOKUP('Données projet'!$B$10,Paramètres!$A$1:$I$89,5,0)</f>
        <v>216.59039999999987</v>
      </c>
      <c r="AK113" s="13">
        <f t="shared" si="89"/>
        <v>53.373153688190904</v>
      </c>
      <c r="AL113" s="20">
        <f t="shared" si="58"/>
        <v>470.18652267359886</v>
      </c>
      <c r="AM113" s="59">
        <f t="shared" si="59"/>
        <v>763.51985600693217</v>
      </c>
      <c r="AN113" s="59">
        <f ca="1">AVERAGE(OFFSET($AM$3,0,0,'Données projet'!$E$10+1,1))-AVERAGE(OFFSET($H$3,0,0,'Données projet'!$E$10+1,1))</f>
        <v>219.96569743439244</v>
      </c>
      <c r="AO113" s="59">
        <f t="shared" si="90"/>
        <v>219.27079214454579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19.813328112393286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19.813328112393286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325.55519999999984</v>
      </c>
      <c r="BE113" s="13">
        <f>BD113*VLOOKUP('Données projet'!$B$11,Paramètres!$A$1:$I$89,3,0)*VLOOKUP('Données projet'!$B$11,Paramètres!$A$1:$I$89,5,0)</f>
        <v>355.50627839999981</v>
      </c>
      <c r="BF113" s="13">
        <f t="shared" si="91"/>
        <v>82.695279049034994</v>
      </c>
      <c r="BG113" s="20">
        <f t="shared" si="61"/>
        <v>763.20104589040227</v>
      </c>
      <c r="BH113" s="59">
        <f t="shared" si="62"/>
        <v>1056.5343792237356</v>
      </c>
      <c r="BI113" s="59">
        <f ca="1">AVERAGE(OFFSET($BH$3,0,0,'Données projet'!$E$11+1,1))-AVERAGE(OFFSET($H$3,0,0,'Données projet'!$E$11+1,1))</f>
        <v>245.5026179711341</v>
      </c>
      <c r="BJ113" s="59">
        <f t="shared" si="92"/>
        <v>204.32077840562567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325.55519999999984</v>
      </c>
      <c r="BZ113" s="13">
        <f>BY113*VLOOKUP('Données projet'!$B$12,Paramètres!$A$1:$I$89,3,0)*VLOOKUP('Données projet'!$B$12,Paramètres!$A$1:$I$89,5,0)</f>
        <v>325.03431167999986</v>
      </c>
      <c r="CA113" s="13">
        <f t="shared" si="93"/>
        <v>76.399886588103072</v>
      </c>
      <c r="CB113" s="20">
        <f t="shared" si="64"/>
        <v>699.16456198361254</v>
      </c>
      <c r="CC113" s="59">
        <f t="shared" si="65"/>
        <v>992.49789531694591</v>
      </c>
      <c r="CD113" s="59">
        <f ca="1">AVERAGE(OFFSET($CC$3,0,0,'Données projet'!$E$12+1,1))-AVERAGE(OFFSET($H$3,0,0,'Données projet'!$E$12+1,1))</f>
        <v>221.46841827695107</v>
      </c>
      <c r="CE113" s="59">
        <f t="shared" si="94"/>
        <v>183.74298297204564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326.09691594978824</v>
      </c>
      <c r="CZ113" s="59">
        <f t="shared" si="96"/>
        <v>605.43570457920714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27.567258687207751</v>
      </c>
      <c r="DG113" s="21">
        <f>EXP(-LN(2)/25)*DG112+(1-EXP(-LN(2)/25))/(LN(2)/25)*Calculateur!DB113*Calculateur!DD113*VLOOKUP('Données projet'!$B$13,Paramètres!$A$1:$I$89,3,0)*0.475*44/12</f>
        <v>3.7891283073154671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31.35638699452322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236.00000000000003</v>
      </c>
      <c r="DP113" s="17">
        <f>DO113*VLOOKUP('Données projet'!$B$14,Paramètres!$A$1:$I$89,3,0)*VLOOKUP('Données projet'!$B$14,Paramètres!$A$1:$I$89,5,0)</f>
        <v>206.16960000000006</v>
      </c>
      <c r="DQ113" s="13">
        <f t="shared" si="97"/>
        <v>51.097652263007333</v>
      </c>
      <c r="DR113" s="20">
        <f t="shared" si="70"/>
        <v>448.07379769140448</v>
      </c>
      <c r="DS113" s="59">
        <f t="shared" si="71"/>
        <v>741.40713102473774</v>
      </c>
      <c r="DT113" s="59">
        <f ca="1">AVERAGE(OFFSET($DS$3,0,0,'Données projet'!$E$14+1,1))-AVERAGE(OFFSET($H$3,0,0,'Données projet'!$E$14+1,1))</f>
        <v>235.92135862353973</v>
      </c>
      <c r="DU113" s="59">
        <f t="shared" si="98"/>
        <v>270.64539221029258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36.530610972940742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36.530610972940742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266.99999999999983</v>
      </c>
      <c r="AJ114" s="13">
        <f>AI114*VLOOKUP('Données projet'!$B$10,Paramètres!$A$1:$I$89,3,0)*VLOOKUP('Données projet'!$B$10,Paramètres!$A$1:$I$89,5,0)</f>
        <v>216.59039999999987</v>
      </c>
      <c r="AK114" s="13">
        <f t="shared" si="89"/>
        <v>53.373153688190904</v>
      </c>
      <c r="AL114" s="20">
        <f t="shared" si="58"/>
        <v>470.18652267359886</v>
      </c>
      <c r="AM114" s="59">
        <f t="shared" si="59"/>
        <v>763.51985600693217</v>
      </c>
      <c r="AN114" s="59">
        <f ca="1">AVERAGE(OFFSET($AM$3,0,0,'Données projet'!$E$10+1,1))-AVERAGE(OFFSET($H$3,0,0,'Données projet'!$E$10+1,1))</f>
        <v>219.96569743439244</v>
      </c>
      <c r="AO114" s="59">
        <f t="shared" si="90"/>
        <v>219.27079214454579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19.424800833046113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19.424800833046113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325.55519999999984</v>
      </c>
      <c r="BE114" s="13">
        <f>BD114*VLOOKUP('Données projet'!$B$11,Paramètres!$A$1:$I$89,3,0)*VLOOKUP('Données projet'!$B$11,Paramètres!$A$1:$I$89,5,0)</f>
        <v>355.50627839999981</v>
      </c>
      <c r="BF114" s="13">
        <f t="shared" si="91"/>
        <v>82.695279049034994</v>
      </c>
      <c r="BG114" s="20">
        <f t="shared" si="61"/>
        <v>763.20104589040227</v>
      </c>
      <c r="BH114" s="59">
        <f t="shared" si="62"/>
        <v>1056.5343792237356</v>
      </c>
      <c r="BI114" s="59">
        <f ca="1">AVERAGE(OFFSET($BH$3,0,0,'Données projet'!$E$11+1,1))-AVERAGE(OFFSET($H$3,0,0,'Données projet'!$E$11+1,1))</f>
        <v>245.5026179711341</v>
      </c>
      <c r="BJ114" s="59">
        <f t="shared" si="92"/>
        <v>204.32077840562567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325.55519999999984</v>
      </c>
      <c r="BZ114" s="13">
        <f>BY114*VLOOKUP('Données projet'!$B$12,Paramètres!$A$1:$I$89,3,0)*VLOOKUP('Données projet'!$B$12,Paramètres!$A$1:$I$89,5,0)</f>
        <v>325.03431167999986</v>
      </c>
      <c r="CA114" s="13">
        <f t="shared" si="93"/>
        <v>76.399886588103072</v>
      </c>
      <c r="CB114" s="20">
        <f t="shared" si="64"/>
        <v>699.16456198361254</v>
      </c>
      <c r="CC114" s="59">
        <f t="shared" si="65"/>
        <v>992.49789531694591</v>
      </c>
      <c r="CD114" s="59">
        <f ca="1">AVERAGE(OFFSET($CC$3,0,0,'Données projet'!$E$12+1,1))-AVERAGE(OFFSET($H$3,0,0,'Données projet'!$E$12+1,1))</f>
        <v>221.46841827695107</v>
      </c>
      <c r="CE114" s="59">
        <f t="shared" si="94"/>
        <v>183.74298297204564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326.09691594978824</v>
      </c>
      <c r="CZ114" s="59">
        <f t="shared" si="96"/>
        <v>605.43570457920714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27.026681558719126</v>
      </c>
      <c r="DG114" s="21">
        <f>EXP(-LN(2)/25)*DG113+(1-EXP(-LN(2)/25))/(LN(2)/25)*Calculateur!DB114*Calculateur!DD114*VLOOKUP('Données projet'!$B$13,Paramètres!$A$1:$I$89,3,0)*0.475*44/12</f>
        <v>3.6855143944903284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30.712195953209456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236.00000000000003</v>
      </c>
      <c r="DP114" s="17">
        <f>DO114*VLOOKUP('Données projet'!$B$14,Paramètres!$A$1:$I$89,3,0)*VLOOKUP('Données projet'!$B$14,Paramètres!$A$1:$I$89,5,0)</f>
        <v>206.16960000000006</v>
      </c>
      <c r="DQ114" s="13">
        <f t="shared" si="97"/>
        <v>51.097652263007333</v>
      </c>
      <c r="DR114" s="20">
        <f t="shared" si="70"/>
        <v>448.07379769140448</v>
      </c>
      <c r="DS114" s="59">
        <f t="shared" si="71"/>
        <v>741.40713102473774</v>
      </c>
      <c r="DT114" s="59">
        <f ca="1">AVERAGE(OFFSET($DS$3,0,0,'Données projet'!$E$14+1,1))-AVERAGE(OFFSET($H$3,0,0,'Données projet'!$E$14+1,1))</f>
        <v>235.92135862353973</v>
      </c>
      <c r="DU114" s="59">
        <f t="shared" si="98"/>
        <v>270.64539221029258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35.814267973233953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35.814267973233953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266.99999999999983</v>
      </c>
      <c r="AJ115" s="13">
        <f>AI115*VLOOKUP('Données projet'!$B$10,Paramètres!$A$1:$I$89,3,0)*VLOOKUP('Données projet'!$B$10,Paramètres!$A$1:$I$89,5,0)</f>
        <v>216.59039999999987</v>
      </c>
      <c r="AK115" s="13">
        <f t="shared" si="89"/>
        <v>53.373153688190904</v>
      </c>
      <c r="AL115" s="20">
        <f t="shared" si="58"/>
        <v>470.18652267359886</v>
      </c>
      <c r="AM115" s="59">
        <f t="shared" si="59"/>
        <v>763.51985600693217</v>
      </c>
      <c r="AN115" s="59">
        <f ca="1">AVERAGE(OFFSET($AM$3,0,0,'Données projet'!$E$10+1,1))-AVERAGE(OFFSET($H$3,0,0,'Données projet'!$E$10+1,1))</f>
        <v>219.96569743439244</v>
      </c>
      <c r="AO115" s="59">
        <f t="shared" si="90"/>
        <v>219.27079214454579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19.043892336668698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19.043892336668698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325.55519999999984</v>
      </c>
      <c r="BE115" s="13">
        <f>BD115*VLOOKUP('Données projet'!$B$11,Paramètres!$A$1:$I$89,3,0)*VLOOKUP('Données projet'!$B$11,Paramètres!$A$1:$I$89,5,0)</f>
        <v>355.50627839999981</v>
      </c>
      <c r="BF115" s="13">
        <f t="shared" si="91"/>
        <v>82.695279049034994</v>
      </c>
      <c r="BG115" s="20">
        <f t="shared" si="61"/>
        <v>763.20104589040227</v>
      </c>
      <c r="BH115" s="59">
        <f t="shared" si="62"/>
        <v>1056.5343792237356</v>
      </c>
      <c r="BI115" s="59">
        <f ca="1">AVERAGE(OFFSET($BH$3,0,0,'Données projet'!$E$11+1,1))-AVERAGE(OFFSET($H$3,0,0,'Données projet'!$E$11+1,1))</f>
        <v>245.5026179711341</v>
      </c>
      <c r="BJ115" s="59">
        <f t="shared" si="92"/>
        <v>204.32077840562567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325.55519999999984</v>
      </c>
      <c r="BZ115" s="13">
        <f>BY115*VLOOKUP('Données projet'!$B$12,Paramètres!$A$1:$I$89,3,0)*VLOOKUP('Données projet'!$B$12,Paramètres!$A$1:$I$89,5,0)</f>
        <v>325.03431167999986</v>
      </c>
      <c r="CA115" s="13">
        <f t="shared" si="93"/>
        <v>76.399886588103072</v>
      </c>
      <c r="CB115" s="20">
        <f t="shared" si="64"/>
        <v>699.16456198361254</v>
      </c>
      <c r="CC115" s="59">
        <f t="shared" si="65"/>
        <v>992.49789531694591</v>
      </c>
      <c r="CD115" s="59">
        <f ca="1">AVERAGE(OFFSET($CC$3,0,0,'Données projet'!$E$12+1,1))-AVERAGE(OFFSET($H$3,0,0,'Données projet'!$E$12+1,1))</f>
        <v>221.46841827695107</v>
      </c>
      <c r="CE115" s="59">
        <f t="shared" si="94"/>
        <v>183.74298297204564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326.09691594978824</v>
      </c>
      <c r="CZ115" s="59">
        <f t="shared" si="96"/>
        <v>605.43570457920714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26.496704818000669</v>
      </c>
      <c r="DG115" s="21">
        <f>EXP(-LN(2)/25)*DG114+(1-EXP(-LN(2)/25))/(LN(2)/25)*Calculateur!DB115*Calculateur!DD115*VLOOKUP('Données projet'!$B$13,Paramètres!$A$1:$I$89,3,0)*0.475*44/12</f>
        <v>3.5847338095602117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30.081438627560882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236.00000000000003</v>
      </c>
      <c r="DP115" s="17">
        <f>DO115*VLOOKUP('Données projet'!$B$14,Paramètres!$A$1:$I$89,3,0)*VLOOKUP('Données projet'!$B$14,Paramètres!$A$1:$I$89,5,0)</f>
        <v>206.16960000000006</v>
      </c>
      <c r="DQ115" s="13">
        <f t="shared" si="97"/>
        <v>51.097652263007333</v>
      </c>
      <c r="DR115" s="20">
        <f t="shared" si="70"/>
        <v>448.07379769140448</v>
      </c>
      <c r="DS115" s="59">
        <f t="shared" si="71"/>
        <v>741.40713102473774</v>
      </c>
      <c r="DT115" s="59">
        <f ca="1">AVERAGE(OFFSET($DS$3,0,0,'Données projet'!$E$14+1,1))-AVERAGE(OFFSET($H$3,0,0,'Données projet'!$E$14+1,1))</f>
        <v>235.92135862353973</v>
      </c>
      <c r="DU115" s="59">
        <f t="shared" si="98"/>
        <v>270.64539221029258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35.111972022825327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35.111972022825327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266.99999999999983</v>
      </c>
      <c r="AJ116" s="13">
        <f>AI116*VLOOKUP('Données projet'!$B$10,Paramètres!$A$1:$I$89,3,0)*VLOOKUP('Données projet'!$B$10,Paramètres!$A$1:$I$89,5,0)</f>
        <v>216.59039999999987</v>
      </c>
      <c r="AK116" s="13">
        <f t="shared" si="89"/>
        <v>53.373153688190904</v>
      </c>
      <c r="AL116" s="20">
        <f t="shared" si="58"/>
        <v>470.18652267359886</v>
      </c>
      <c r="AM116" s="59">
        <f t="shared" si="59"/>
        <v>763.51985600693217</v>
      </c>
      <c r="AN116" s="59">
        <f ca="1">AVERAGE(OFFSET($AM$3,0,0,'Données projet'!$E$10+1,1))-AVERAGE(OFFSET($H$3,0,0,'Données projet'!$E$10+1,1))</f>
        <v>219.96569743439244</v>
      </c>
      <c r="AO116" s="59">
        <f t="shared" si="90"/>
        <v>219.27079214454579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18.670453223574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18.670453223574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325.55519999999984</v>
      </c>
      <c r="BE116" s="13">
        <f>BD116*VLOOKUP('Données projet'!$B$11,Paramètres!$A$1:$I$89,3,0)*VLOOKUP('Données projet'!$B$11,Paramètres!$A$1:$I$89,5,0)</f>
        <v>355.50627839999981</v>
      </c>
      <c r="BF116" s="13">
        <f t="shared" si="91"/>
        <v>82.695279049034994</v>
      </c>
      <c r="BG116" s="20">
        <f t="shared" si="61"/>
        <v>763.20104589040227</v>
      </c>
      <c r="BH116" s="59">
        <f t="shared" si="62"/>
        <v>1056.5343792237356</v>
      </c>
      <c r="BI116" s="59">
        <f ca="1">AVERAGE(OFFSET($BH$3,0,0,'Données projet'!$E$11+1,1))-AVERAGE(OFFSET($H$3,0,0,'Données projet'!$E$11+1,1))</f>
        <v>245.5026179711341</v>
      </c>
      <c r="BJ116" s="59">
        <f t="shared" si="92"/>
        <v>204.32077840562567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325.55519999999984</v>
      </c>
      <c r="BZ116" s="13">
        <f>BY116*VLOOKUP('Données projet'!$B$12,Paramètres!$A$1:$I$89,3,0)*VLOOKUP('Données projet'!$B$12,Paramètres!$A$1:$I$89,5,0)</f>
        <v>325.03431167999986</v>
      </c>
      <c r="CA116" s="13">
        <f t="shared" si="93"/>
        <v>76.399886588103072</v>
      </c>
      <c r="CB116" s="20">
        <f t="shared" si="64"/>
        <v>699.16456198361254</v>
      </c>
      <c r="CC116" s="59">
        <f t="shared" si="65"/>
        <v>992.49789531694591</v>
      </c>
      <c r="CD116" s="59">
        <f ca="1">AVERAGE(OFFSET($CC$3,0,0,'Données projet'!$E$12+1,1))-AVERAGE(OFFSET($H$3,0,0,'Données projet'!$E$12+1,1))</f>
        <v>221.46841827695107</v>
      </c>
      <c r="CE116" s="59">
        <f t="shared" si="94"/>
        <v>183.74298297204564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326.09691594978824</v>
      </c>
      <c r="CZ116" s="59">
        <f t="shared" si="96"/>
        <v>605.43570457920714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25.97712059791381</v>
      </c>
      <c r="DG116" s="21">
        <f>EXP(-LN(2)/25)*DG115+(1-EXP(-LN(2)/25))/(LN(2)/25)*Calculateur!DB116*Calculateur!DD116*VLOOKUP('Données projet'!$B$13,Paramètres!$A$1:$I$89,3,0)*0.475*44/12</f>
        <v>3.4867090750248297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29.46382967293864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236.00000000000003</v>
      </c>
      <c r="DP116" s="17">
        <f>DO116*VLOOKUP('Données projet'!$B$14,Paramètres!$A$1:$I$89,3,0)*VLOOKUP('Données projet'!$B$14,Paramètres!$A$1:$I$89,5,0)</f>
        <v>206.16960000000006</v>
      </c>
      <c r="DQ116" s="13">
        <f t="shared" si="97"/>
        <v>51.097652263007333</v>
      </c>
      <c r="DR116" s="20">
        <f t="shared" si="70"/>
        <v>448.07379769140448</v>
      </c>
      <c r="DS116" s="59">
        <f t="shared" si="71"/>
        <v>741.40713102473774</v>
      </c>
      <c r="DT116" s="59">
        <f ca="1">AVERAGE(OFFSET($DS$3,0,0,'Données projet'!$E$14+1,1))-AVERAGE(OFFSET($H$3,0,0,'Données projet'!$E$14+1,1))</f>
        <v>235.92135862353973</v>
      </c>
      <c r="DU116" s="59">
        <f t="shared" si="98"/>
        <v>270.64539221029258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34.423447667645981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34.423447667645981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266.99999999999983</v>
      </c>
      <c r="AJ117" s="13">
        <f>AI117*VLOOKUP('Données projet'!$B$10,Paramètres!$A$1:$I$89,3,0)*VLOOKUP('Données projet'!$B$10,Paramètres!$A$1:$I$89,5,0)</f>
        <v>216.59039999999987</v>
      </c>
      <c r="AK117" s="13">
        <f t="shared" si="89"/>
        <v>53.373153688190904</v>
      </c>
      <c r="AL117" s="20">
        <f t="shared" si="58"/>
        <v>470.18652267359886</v>
      </c>
      <c r="AM117" s="59">
        <f t="shared" si="59"/>
        <v>763.51985600693217</v>
      </c>
      <c r="AN117" s="59">
        <f ca="1">AVERAGE(OFFSET($AM$3,0,0,'Données projet'!$E$10+1,1))-AVERAGE(OFFSET($H$3,0,0,'Données projet'!$E$10+1,1))</f>
        <v>219.96569743439244</v>
      </c>
      <c r="AO117" s="59">
        <f t="shared" si="90"/>
        <v>219.27079214454579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18.304337023711724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18.304337023711724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325.55519999999984</v>
      </c>
      <c r="BE117" s="13">
        <f>BD117*VLOOKUP('Données projet'!$B$11,Paramètres!$A$1:$I$89,3,0)*VLOOKUP('Données projet'!$B$11,Paramètres!$A$1:$I$89,5,0)</f>
        <v>355.50627839999981</v>
      </c>
      <c r="BF117" s="13">
        <f t="shared" si="91"/>
        <v>82.695279049034994</v>
      </c>
      <c r="BG117" s="20">
        <f t="shared" si="61"/>
        <v>763.20104589040227</v>
      </c>
      <c r="BH117" s="59">
        <f t="shared" si="62"/>
        <v>1056.5343792237356</v>
      </c>
      <c r="BI117" s="59">
        <f ca="1">AVERAGE(OFFSET($BH$3,0,0,'Données projet'!$E$11+1,1))-AVERAGE(OFFSET($H$3,0,0,'Données projet'!$E$11+1,1))</f>
        <v>245.5026179711341</v>
      </c>
      <c r="BJ117" s="59">
        <f t="shared" si="92"/>
        <v>204.32077840562567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325.55519999999984</v>
      </c>
      <c r="BZ117" s="13">
        <f>BY117*VLOOKUP('Données projet'!$B$12,Paramètres!$A$1:$I$89,3,0)*VLOOKUP('Données projet'!$B$12,Paramètres!$A$1:$I$89,5,0)</f>
        <v>325.03431167999986</v>
      </c>
      <c r="CA117" s="13">
        <f t="shared" si="93"/>
        <v>76.399886588103072</v>
      </c>
      <c r="CB117" s="20">
        <f t="shared" si="64"/>
        <v>699.16456198361254</v>
      </c>
      <c r="CC117" s="59">
        <f t="shared" si="65"/>
        <v>992.49789531694591</v>
      </c>
      <c r="CD117" s="59">
        <f ca="1">AVERAGE(OFFSET($CC$3,0,0,'Données projet'!$E$12+1,1))-AVERAGE(OFFSET($H$3,0,0,'Données projet'!$E$12+1,1))</f>
        <v>221.46841827695107</v>
      </c>
      <c r="CE117" s="59">
        <f t="shared" si="94"/>
        <v>183.74298297204564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326.09691594978824</v>
      </c>
      <c r="CZ117" s="59">
        <f t="shared" si="96"/>
        <v>605.43570457920714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25.467725107467771</v>
      </c>
      <c r="DG117" s="21">
        <f>EXP(-LN(2)/25)*DG116+(1-EXP(-LN(2)/25))/(LN(2)/25)*Calculateur!DB117*Calculateur!DD117*VLOOKUP('Données projet'!$B$13,Paramètres!$A$1:$I$89,3,0)*0.475*44/12</f>
        <v>3.3913648320102143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28.859089939477986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236.00000000000003</v>
      </c>
      <c r="DP117" s="17">
        <f>DO117*VLOOKUP('Données projet'!$B$14,Paramètres!$A$1:$I$89,3,0)*VLOOKUP('Données projet'!$B$14,Paramètres!$A$1:$I$89,5,0)</f>
        <v>206.16960000000006</v>
      </c>
      <c r="DQ117" s="13">
        <f t="shared" si="97"/>
        <v>51.097652263007333</v>
      </c>
      <c r="DR117" s="20">
        <f t="shared" si="70"/>
        <v>448.07379769140448</v>
      </c>
      <c r="DS117" s="59">
        <f t="shared" si="71"/>
        <v>741.40713102473774</v>
      </c>
      <c r="DT117" s="59">
        <f ca="1">AVERAGE(OFFSET($DS$3,0,0,'Données projet'!$E$14+1,1))-AVERAGE(OFFSET($H$3,0,0,'Données projet'!$E$14+1,1))</f>
        <v>235.92135862353973</v>
      </c>
      <c r="DU117" s="59">
        <f t="shared" si="98"/>
        <v>270.64539221029258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33.748424855113313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33.748424855113313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266.99999999999983</v>
      </c>
      <c r="AJ118" s="13">
        <f>AI118*VLOOKUP('Données projet'!$B$10,Paramètres!$A$1:$I$89,3,0)*VLOOKUP('Données projet'!$B$10,Paramètres!$A$1:$I$89,5,0)</f>
        <v>216.59039999999987</v>
      </c>
      <c r="AK118" s="13">
        <f t="shared" si="89"/>
        <v>53.373153688190904</v>
      </c>
      <c r="AL118" s="20">
        <f t="shared" si="58"/>
        <v>470.18652267359886</v>
      </c>
      <c r="AM118" s="59">
        <f t="shared" si="59"/>
        <v>763.51985600693217</v>
      </c>
      <c r="AN118" s="59">
        <f ca="1">AVERAGE(OFFSET($AM$3,0,0,'Données projet'!$E$10+1,1))-AVERAGE(OFFSET($H$3,0,0,'Données projet'!$E$10+1,1))</f>
        <v>219.96569743439244</v>
      </c>
      <c r="AO118" s="59">
        <f t="shared" si="90"/>
        <v>219.27079214454579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17.945400139219913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17.945400139219913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325.55519999999984</v>
      </c>
      <c r="BE118" s="13">
        <f>BD118*VLOOKUP('Données projet'!$B$11,Paramètres!$A$1:$I$89,3,0)*VLOOKUP('Données projet'!$B$11,Paramètres!$A$1:$I$89,5,0)</f>
        <v>355.50627839999981</v>
      </c>
      <c r="BF118" s="13">
        <f t="shared" si="91"/>
        <v>82.695279049034994</v>
      </c>
      <c r="BG118" s="20">
        <f t="shared" si="61"/>
        <v>763.20104589040227</v>
      </c>
      <c r="BH118" s="59">
        <f t="shared" si="62"/>
        <v>1056.5343792237356</v>
      </c>
      <c r="BI118" s="59">
        <f ca="1">AVERAGE(OFFSET($BH$3,0,0,'Données projet'!$E$11+1,1))-AVERAGE(OFFSET($H$3,0,0,'Données projet'!$E$11+1,1))</f>
        <v>245.5026179711341</v>
      </c>
      <c r="BJ118" s="59">
        <f t="shared" si="92"/>
        <v>204.32077840562567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325.55519999999984</v>
      </c>
      <c r="BZ118" s="13">
        <f>BY118*VLOOKUP('Données projet'!$B$12,Paramètres!$A$1:$I$89,3,0)*VLOOKUP('Données projet'!$B$12,Paramètres!$A$1:$I$89,5,0)</f>
        <v>325.03431167999986</v>
      </c>
      <c r="CA118" s="13">
        <f t="shared" si="93"/>
        <v>76.399886588103072</v>
      </c>
      <c r="CB118" s="20">
        <f t="shared" si="64"/>
        <v>699.16456198361254</v>
      </c>
      <c r="CC118" s="59">
        <f t="shared" si="65"/>
        <v>992.49789531694591</v>
      </c>
      <c r="CD118" s="59">
        <f ca="1">AVERAGE(OFFSET($CC$3,0,0,'Données projet'!$E$12+1,1))-AVERAGE(OFFSET($H$3,0,0,'Données projet'!$E$12+1,1))</f>
        <v>221.46841827695107</v>
      </c>
      <c r="CE118" s="59">
        <f t="shared" si="94"/>
        <v>183.74298297204564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326.09691594978824</v>
      </c>
      <c r="CZ118" s="59">
        <f t="shared" si="96"/>
        <v>605.43570457920714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24.96831855188881</v>
      </c>
      <c r="DG118" s="21">
        <f>EXP(-LN(2)/25)*DG117+(1-EXP(-LN(2)/25))/(LN(2)/25)*Calculateur!DB118*Calculateur!DD118*VLOOKUP('Données projet'!$B$13,Paramètres!$A$1:$I$89,3,0)*0.475*44/12</f>
        <v>3.2986277823347696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28.266946334223579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236.00000000000003</v>
      </c>
      <c r="DP118" s="17">
        <f>DO118*VLOOKUP('Données projet'!$B$14,Paramètres!$A$1:$I$89,3,0)*VLOOKUP('Données projet'!$B$14,Paramètres!$A$1:$I$89,5,0)</f>
        <v>206.16960000000006</v>
      </c>
      <c r="DQ118" s="13">
        <f t="shared" si="97"/>
        <v>51.097652263007333</v>
      </c>
      <c r="DR118" s="20">
        <f t="shared" si="70"/>
        <v>448.07379769140448</v>
      </c>
      <c r="DS118" s="59">
        <f t="shared" si="71"/>
        <v>741.40713102473774</v>
      </c>
      <c r="DT118" s="59">
        <f ca="1">AVERAGE(OFFSET($DS$3,0,0,'Données projet'!$E$14+1,1))-AVERAGE(OFFSET($H$3,0,0,'Données projet'!$E$14+1,1))</f>
        <v>235.92135862353973</v>
      </c>
      <c r="DU118" s="59">
        <f t="shared" si="98"/>
        <v>270.64539221029258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33.08663882821115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33.08663882821115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266.99999999999983</v>
      </c>
      <c r="AJ119" s="13">
        <f>AI119*VLOOKUP('Données projet'!$B$10,Paramètres!$A$1:$I$89,3,0)*VLOOKUP('Données projet'!$B$10,Paramètres!$A$1:$I$89,5,0)</f>
        <v>216.59039999999987</v>
      </c>
      <c r="AK119" s="13">
        <f t="shared" si="89"/>
        <v>53.373153688190904</v>
      </c>
      <c r="AL119" s="20">
        <f t="shared" si="58"/>
        <v>470.18652267359886</v>
      </c>
      <c r="AM119" s="59">
        <f t="shared" si="59"/>
        <v>763.51985600693217</v>
      </c>
      <c r="AN119" s="59">
        <f ca="1">AVERAGE(OFFSET($AM$3,0,0,'Données projet'!$E$10+1,1))-AVERAGE(OFFSET($H$3,0,0,'Données projet'!$E$10+1,1))</f>
        <v>219.96569743439244</v>
      </c>
      <c r="AO119" s="59">
        <f t="shared" si="90"/>
        <v>219.27079214454579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17.593501788103104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17.593501788103104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325.55519999999984</v>
      </c>
      <c r="BE119" s="13">
        <f>BD119*VLOOKUP('Données projet'!$B$11,Paramètres!$A$1:$I$89,3,0)*VLOOKUP('Données projet'!$B$11,Paramètres!$A$1:$I$89,5,0)</f>
        <v>355.50627839999981</v>
      </c>
      <c r="BF119" s="13">
        <f t="shared" si="91"/>
        <v>82.695279049034994</v>
      </c>
      <c r="BG119" s="20">
        <f t="shared" si="61"/>
        <v>763.20104589040227</v>
      </c>
      <c r="BH119" s="59">
        <f t="shared" si="62"/>
        <v>1056.5343792237356</v>
      </c>
      <c r="BI119" s="59">
        <f ca="1">AVERAGE(OFFSET($BH$3,0,0,'Données projet'!$E$11+1,1))-AVERAGE(OFFSET($H$3,0,0,'Données projet'!$E$11+1,1))</f>
        <v>245.5026179711341</v>
      </c>
      <c r="BJ119" s="59">
        <f t="shared" si="92"/>
        <v>204.32077840562567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325.55519999999984</v>
      </c>
      <c r="BZ119" s="13">
        <f>BY119*VLOOKUP('Données projet'!$B$12,Paramètres!$A$1:$I$89,3,0)*VLOOKUP('Données projet'!$B$12,Paramètres!$A$1:$I$89,5,0)</f>
        <v>325.03431167999986</v>
      </c>
      <c r="CA119" s="13">
        <f t="shared" si="93"/>
        <v>76.399886588103072</v>
      </c>
      <c r="CB119" s="20">
        <f t="shared" si="64"/>
        <v>699.16456198361254</v>
      </c>
      <c r="CC119" s="59">
        <f t="shared" si="65"/>
        <v>992.49789531694591</v>
      </c>
      <c r="CD119" s="59">
        <f ca="1">AVERAGE(OFFSET($CC$3,0,0,'Données projet'!$E$12+1,1))-AVERAGE(OFFSET($H$3,0,0,'Données projet'!$E$12+1,1))</f>
        <v>221.46841827695107</v>
      </c>
      <c r="CE119" s="59">
        <f t="shared" si="94"/>
        <v>183.74298297204564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326.09691594978824</v>
      </c>
      <c r="CZ119" s="59">
        <f t="shared" si="96"/>
        <v>605.43570457920714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24.478705054256832</v>
      </c>
      <c r="DG119" s="21">
        <f>EXP(-LN(2)/25)*DG118+(1-EXP(-LN(2)/25))/(LN(2)/25)*Calculateur!DB119*Calculateur!DD119*VLOOKUP('Données projet'!$B$13,Paramètres!$A$1:$I$89,3,0)*0.475*44/12</f>
        <v>3.2084266321595294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27.687131686416361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236.00000000000003</v>
      </c>
      <c r="DP119" s="17">
        <f>DO119*VLOOKUP('Données projet'!$B$14,Paramètres!$A$1:$I$89,3,0)*VLOOKUP('Données projet'!$B$14,Paramètres!$A$1:$I$89,5,0)</f>
        <v>206.16960000000006</v>
      </c>
      <c r="DQ119" s="13">
        <f t="shared" si="97"/>
        <v>51.097652263007333</v>
      </c>
      <c r="DR119" s="20">
        <f t="shared" si="70"/>
        <v>448.07379769140448</v>
      </c>
      <c r="DS119" s="59">
        <f t="shared" si="71"/>
        <v>741.40713102473774</v>
      </c>
      <c r="DT119" s="59">
        <f ca="1">AVERAGE(OFFSET($DS$3,0,0,'Données projet'!$E$14+1,1))-AVERAGE(OFFSET($H$3,0,0,'Données projet'!$E$14+1,1))</f>
        <v>235.92135862353973</v>
      </c>
      <c r="DU119" s="59">
        <f t="shared" si="98"/>
        <v>270.64539221029258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32.437830021646917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32.437830021646917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266.99999999999983</v>
      </c>
      <c r="AJ120" s="13">
        <f>AI120*VLOOKUP('Données projet'!$B$10,Paramètres!$A$1:$I$89,3,0)*VLOOKUP('Données projet'!$B$10,Paramètres!$A$1:$I$89,5,0)</f>
        <v>216.59039999999987</v>
      </c>
      <c r="AK120" s="13">
        <f t="shared" si="89"/>
        <v>53.373153688190904</v>
      </c>
      <c r="AL120" s="20">
        <f t="shared" si="58"/>
        <v>470.18652267359886</v>
      </c>
      <c r="AM120" s="59">
        <f t="shared" si="59"/>
        <v>763.51985600693217</v>
      </c>
      <c r="AN120" s="59">
        <f ca="1">AVERAGE(OFFSET($AM$3,0,0,'Données projet'!$E$10+1,1))-AVERAGE(OFFSET($H$3,0,0,'Données projet'!$E$10+1,1))</f>
        <v>219.96569743439244</v>
      </c>
      <c r="AO120" s="59">
        <f t="shared" si="90"/>
        <v>219.27079214454579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17.248503949014896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17.248503949014896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325.55519999999984</v>
      </c>
      <c r="BE120" s="13">
        <f>BD120*VLOOKUP('Données projet'!$B$11,Paramètres!$A$1:$I$89,3,0)*VLOOKUP('Données projet'!$B$11,Paramètres!$A$1:$I$89,5,0)</f>
        <v>355.50627839999981</v>
      </c>
      <c r="BF120" s="13">
        <f t="shared" si="91"/>
        <v>82.695279049034994</v>
      </c>
      <c r="BG120" s="20">
        <f t="shared" si="61"/>
        <v>763.20104589040227</v>
      </c>
      <c r="BH120" s="59">
        <f t="shared" si="62"/>
        <v>1056.5343792237356</v>
      </c>
      <c r="BI120" s="59">
        <f ca="1">AVERAGE(OFFSET($BH$3,0,0,'Données projet'!$E$11+1,1))-AVERAGE(OFFSET($H$3,0,0,'Données projet'!$E$11+1,1))</f>
        <v>245.5026179711341</v>
      </c>
      <c r="BJ120" s="59">
        <f t="shared" si="92"/>
        <v>204.32077840562567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325.55519999999984</v>
      </c>
      <c r="BZ120" s="13">
        <f>BY120*VLOOKUP('Données projet'!$B$12,Paramètres!$A$1:$I$89,3,0)*VLOOKUP('Données projet'!$B$12,Paramètres!$A$1:$I$89,5,0)</f>
        <v>325.03431167999986</v>
      </c>
      <c r="CA120" s="13">
        <f t="shared" si="93"/>
        <v>76.399886588103072</v>
      </c>
      <c r="CB120" s="20">
        <f t="shared" si="64"/>
        <v>699.16456198361254</v>
      </c>
      <c r="CC120" s="59">
        <f t="shared" si="65"/>
        <v>992.49789531694591</v>
      </c>
      <c r="CD120" s="59">
        <f ca="1">AVERAGE(OFFSET($CC$3,0,0,'Données projet'!$E$12+1,1))-AVERAGE(OFFSET($H$3,0,0,'Données projet'!$E$12+1,1))</f>
        <v>221.46841827695107</v>
      </c>
      <c r="CE120" s="59">
        <f t="shared" si="94"/>
        <v>183.74298297204564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326.09691594978824</v>
      </c>
      <c r="CZ120" s="59">
        <f t="shared" si="96"/>
        <v>605.43570457920714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23.998692578678671</v>
      </c>
      <c r="DG120" s="21">
        <f>EXP(-LN(2)/25)*DG119+(1-EXP(-LN(2)/25))/(LN(2)/25)*Calculateur!DB120*Calculateur!DD120*VLOOKUP('Données projet'!$B$13,Paramètres!$A$1:$I$89,3,0)*0.475*44/12</f>
        <v>3.1206920371793032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27.119384615857975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236.00000000000003</v>
      </c>
      <c r="DP120" s="17">
        <f>DO120*VLOOKUP('Données projet'!$B$14,Paramètres!$A$1:$I$89,3,0)*VLOOKUP('Données projet'!$B$14,Paramètres!$A$1:$I$89,5,0)</f>
        <v>206.16960000000006</v>
      </c>
      <c r="DQ120" s="13">
        <f t="shared" si="97"/>
        <v>51.097652263007333</v>
      </c>
      <c r="DR120" s="20">
        <f t="shared" si="70"/>
        <v>448.07379769140448</v>
      </c>
      <c r="DS120" s="59">
        <f t="shared" si="71"/>
        <v>741.40713102473774</v>
      </c>
      <c r="DT120" s="59">
        <f ca="1">AVERAGE(OFFSET($DS$3,0,0,'Données projet'!$E$14+1,1))-AVERAGE(OFFSET($H$3,0,0,'Données projet'!$E$14+1,1))</f>
        <v>235.92135862353973</v>
      </c>
      <c r="DU120" s="59">
        <f t="shared" si="98"/>
        <v>270.64539221029258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31.801743960045116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31.801743960045116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266.99999999999983</v>
      </c>
      <c r="AJ121" s="13">
        <f>AI121*VLOOKUP('Données projet'!$B$10,Paramètres!$A$1:$I$89,3,0)*VLOOKUP('Données projet'!$B$10,Paramètres!$A$1:$I$89,5,0)</f>
        <v>216.59039999999987</v>
      </c>
      <c r="AK121" s="13">
        <f t="shared" si="89"/>
        <v>53.373153688190904</v>
      </c>
      <c r="AL121" s="20">
        <f t="shared" si="58"/>
        <v>470.18652267359886</v>
      </c>
      <c r="AM121" s="59">
        <f t="shared" si="59"/>
        <v>763.51985600693217</v>
      </c>
      <c r="AN121" s="59">
        <f ca="1">AVERAGE(OFFSET($AM$3,0,0,'Données projet'!$E$10+1,1))-AVERAGE(OFFSET($H$3,0,0,'Données projet'!$E$10+1,1))</f>
        <v>219.96569743439244</v>
      </c>
      <c r="AO121" s="59">
        <f t="shared" si="90"/>
        <v>219.27079214454579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16.910271307123306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16.910271307123306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325.55519999999984</v>
      </c>
      <c r="BE121" s="13">
        <f>BD121*VLOOKUP('Données projet'!$B$11,Paramètres!$A$1:$I$89,3,0)*VLOOKUP('Données projet'!$B$11,Paramètres!$A$1:$I$89,5,0)</f>
        <v>355.50627839999981</v>
      </c>
      <c r="BF121" s="13">
        <f t="shared" si="91"/>
        <v>82.695279049034994</v>
      </c>
      <c r="BG121" s="20">
        <f t="shared" si="61"/>
        <v>763.20104589040227</v>
      </c>
      <c r="BH121" s="59">
        <f t="shared" si="62"/>
        <v>1056.5343792237356</v>
      </c>
      <c r="BI121" s="59">
        <f ca="1">AVERAGE(OFFSET($BH$3,0,0,'Données projet'!$E$11+1,1))-AVERAGE(OFFSET($H$3,0,0,'Données projet'!$E$11+1,1))</f>
        <v>245.5026179711341</v>
      </c>
      <c r="BJ121" s="59">
        <f t="shared" si="92"/>
        <v>204.32077840562567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325.55519999999984</v>
      </c>
      <c r="BZ121" s="13">
        <f>BY121*VLOOKUP('Données projet'!$B$12,Paramètres!$A$1:$I$89,3,0)*VLOOKUP('Données projet'!$B$12,Paramètres!$A$1:$I$89,5,0)</f>
        <v>325.03431167999986</v>
      </c>
      <c r="CA121" s="13">
        <f t="shared" si="93"/>
        <v>76.399886588103072</v>
      </c>
      <c r="CB121" s="20">
        <f t="shared" si="64"/>
        <v>699.16456198361254</v>
      </c>
      <c r="CC121" s="59">
        <f t="shared" si="65"/>
        <v>992.49789531694591</v>
      </c>
      <c r="CD121" s="59">
        <f ca="1">AVERAGE(OFFSET($CC$3,0,0,'Données projet'!$E$12+1,1))-AVERAGE(OFFSET($H$3,0,0,'Données projet'!$E$12+1,1))</f>
        <v>221.46841827695107</v>
      </c>
      <c r="CE121" s="59">
        <f t="shared" si="94"/>
        <v>183.74298297204564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326.09691594978824</v>
      </c>
      <c r="CZ121" s="59">
        <f t="shared" si="96"/>
        <v>605.43570457920714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23.528092854967898</v>
      </c>
      <c r="DG121" s="21">
        <f>EXP(-LN(2)/25)*DG120+(1-EXP(-LN(2)/25))/(LN(2)/25)*Calculateur!DB121*Calculateur!DD121*VLOOKUP('Données projet'!$B$13,Paramètres!$A$1:$I$89,3,0)*0.475*44/12</f>
        <v>3.0353565493125734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26.563449404280473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236.00000000000003</v>
      </c>
      <c r="DP121" s="17">
        <f>DO121*VLOOKUP('Données projet'!$B$14,Paramètres!$A$1:$I$89,3,0)*VLOOKUP('Données projet'!$B$14,Paramètres!$A$1:$I$89,5,0)</f>
        <v>206.16960000000006</v>
      </c>
      <c r="DQ121" s="13">
        <f t="shared" si="97"/>
        <v>51.097652263007333</v>
      </c>
      <c r="DR121" s="20">
        <f t="shared" si="70"/>
        <v>448.07379769140448</v>
      </c>
      <c r="DS121" s="59">
        <f t="shared" si="71"/>
        <v>741.40713102473774</v>
      </c>
      <c r="DT121" s="59">
        <f ca="1">AVERAGE(OFFSET($DS$3,0,0,'Données projet'!$E$14+1,1))-AVERAGE(OFFSET($H$3,0,0,'Données projet'!$E$14+1,1))</f>
        <v>235.92135862353973</v>
      </c>
      <c r="DU121" s="59">
        <f t="shared" si="98"/>
        <v>270.64539221029258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31.178131158137138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31.178131158137138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266.99999999999983</v>
      </c>
      <c r="AJ122" s="13">
        <f>AI122*VLOOKUP('Données projet'!$B$10,Paramètres!$A$1:$I$89,3,0)*VLOOKUP('Données projet'!$B$10,Paramètres!$A$1:$I$89,5,0)</f>
        <v>216.59039999999987</v>
      </c>
      <c r="AK122" s="13">
        <f t="shared" si="89"/>
        <v>53.373153688190904</v>
      </c>
      <c r="AL122" s="20">
        <f t="shared" si="58"/>
        <v>470.18652267359886</v>
      </c>
      <c r="AM122" s="59">
        <f t="shared" si="59"/>
        <v>763.51985600693217</v>
      </c>
      <c r="AN122" s="59">
        <f ca="1">AVERAGE(OFFSET($AM$3,0,0,'Données projet'!$E$10+1,1))-AVERAGE(OFFSET($H$3,0,0,'Données projet'!$E$10+1,1))</f>
        <v>219.96569743439244</v>
      </c>
      <c r="AO122" s="59">
        <f t="shared" si="90"/>
        <v>219.27079214454579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16.578671201037668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16.578671201037668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325.55519999999984</v>
      </c>
      <c r="BE122" s="13">
        <f>BD122*VLOOKUP('Données projet'!$B$11,Paramètres!$A$1:$I$89,3,0)*VLOOKUP('Données projet'!$B$11,Paramètres!$A$1:$I$89,5,0)</f>
        <v>355.50627839999981</v>
      </c>
      <c r="BF122" s="13">
        <f t="shared" si="91"/>
        <v>82.695279049034994</v>
      </c>
      <c r="BG122" s="20">
        <f t="shared" si="61"/>
        <v>763.20104589040227</v>
      </c>
      <c r="BH122" s="59">
        <f t="shared" si="62"/>
        <v>1056.5343792237356</v>
      </c>
      <c r="BI122" s="59">
        <f ca="1">AVERAGE(OFFSET($BH$3,0,0,'Données projet'!$E$11+1,1))-AVERAGE(OFFSET($H$3,0,0,'Données projet'!$E$11+1,1))</f>
        <v>245.5026179711341</v>
      </c>
      <c r="BJ122" s="59">
        <f t="shared" si="92"/>
        <v>204.32077840562567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325.55519999999984</v>
      </c>
      <c r="BZ122" s="13">
        <f>BY122*VLOOKUP('Données projet'!$B$12,Paramètres!$A$1:$I$89,3,0)*VLOOKUP('Données projet'!$B$12,Paramètres!$A$1:$I$89,5,0)</f>
        <v>325.03431167999986</v>
      </c>
      <c r="CA122" s="13">
        <f t="shared" si="93"/>
        <v>76.399886588103072</v>
      </c>
      <c r="CB122" s="20">
        <f t="shared" si="64"/>
        <v>699.16456198361254</v>
      </c>
      <c r="CC122" s="59">
        <f t="shared" si="65"/>
        <v>992.49789531694591</v>
      </c>
      <c r="CD122" s="59">
        <f ca="1">AVERAGE(OFFSET($CC$3,0,0,'Données projet'!$E$12+1,1))-AVERAGE(OFFSET($H$3,0,0,'Données projet'!$E$12+1,1))</f>
        <v>221.46841827695107</v>
      </c>
      <c r="CE122" s="59">
        <f t="shared" si="94"/>
        <v>183.74298297204564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326.09691594978824</v>
      </c>
      <c r="CZ122" s="59">
        <f t="shared" si="96"/>
        <v>605.43570457920714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23.066721304801604</v>
      </c>
      <c r="DG122" s="21">
        <f>EXP(-LN(2)/25)*DG121+(1-EXP(-LN(2)/25))/(LN(2)/25)*Calculateur!DB122*Calculateur!DD122*VLOOKUP('Données projet'!$B$13,Paramètres!$A$1:$I$89,3,0)*0.475*44/12</f>
        <v>2.9523545648491574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26.019075869650763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236.00000000000003</v>
      </c>
      <c r="DP122" s="17">
        <f>DO122*VLOOKUP('Données projet'!$B$14,Paramètres!$A$1:$I$89,3,0)*VLOOKUP('Données projet'!$B$14,Paramètres!$A$1:$I$89,5,0)</f>
        <v>206.16960000000006</v>
      </c>
      <c r="DQ122" s="13">
        <f t="shared" si="97"/>
        <v>51.097652263007333</v>
      </c>
      <c r="DR122" s="20">
        <f t="shared" si="70"/>
        <v>448.07379769140448</v>
      </c>
      <c r="DS122" s="59">
        <f t="shared" si="71"/>
        <v>741.40713102473774</v>
      </c>
      <c r="DT122" s="59">
        <f ca="1">AVERAGE(OFFSET($DS$3,0,0,'Données projet'!$E$14+1,1))-AVERAGE(OFFSET($H$3,0,0,'Données projet'!$E$14+1,1))</f>
        <v>235.92135862353973</v>
      </c>
      <c r="DU122" s="59">
        <f t="shared" si="98"/>
        <v>270.64539221029258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30.566747022908324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30.566747022908324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266.99999999999983</v>
      </c>
      <c r="AJ123" s="13">
        <f>AI123*VLOOKUP('Données projet'!$B$10,Paramètres!$A$1:$I$89,3,0)*VLOOKUP('Données projet'!$B$10,Paramètres!$A$1:$I$89,5,0)</f>
        <v>216.59039999999987</v>
      </c>
      <c r="AK123" s="13">
        <f t="shared" si="89"/>
        <v>53.373153688190904</v>
      </c>
      <c r="AL123" s="20">
        <f t="shared" si="58"/>
        <v>470.18652267359886</v>
      </c>
      <c r="AM123" s="59">
        <f t="shared" si="59"/>
        <v>763.51985600693217</v>
      </c>
      <c r="AN123" s="59">
        <f ca="1">AVERAGE(OFFSET($AM$3,0,0,'Données projet'!$E$10+1,1))-AVERAGE(OFFSET($H$3,0,0,'Données projet'!$E$10+1,1))</f>
        <v>219.96569743439244</v>
      </c>
      <c r="AO123" s="59">
        <f t="shared" si="90"/>
        <v>219.27079214454579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16.253573570776275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16.253573570776275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325.55519999999984</v>
      </c>
      <c r="BE123" s="13">
        <f>BD123*VLOOKUP('Données projet'!$B$11,Paramètres!$A$1:$I$89,3,0)*VLOOKUP('Données projet'!$B$11,Paramètres!$A$1:$I$89,5,0)</f>
        <v>355.50627839999981</v>
      </c>
      <c r="BF123" s="13">
        <f t="shared" si="91"/>
        <v>82.695279049034994</v>
      </c>
      <c r="BG123" s="20">
        <f t="shared" si="61"/>
        <v>763.20104589040227</v>
      </c>
      <c r="BH123" s="59">
        <f t="shared" si="62"/>
        <v>1056.5343792237356</v>
      </c>
      <c r="BI123" s="59">
        <f ca="1">AVERAGE(OFFSET($BH$3,0,0,'Données projet'!$E$11+1,1))-AVERAGE(OFFSET($H$3,0,0,'Données projet'!$E$11+1,1))</f>
        <v>245.5026179711341</v>
      </c>
      <c r="BJ123" s="59">
        <f t="shared" si="92"/>
        <v>204.32077840562567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325.55519999999984</v>
      </c>
      <c r="BZ123" s="13">
        <f>BY123*VLOOKUP('Données projet'!$B$12,Paramètres!$A$1:$I$89,3,0)*VLOOKUP('Données projet'!$B$12,Paramètres!$A$1:$I$89,5,0)</f>
        <v>325.03431167999986</v>
      </c>
      <c r="CA123" s="13">
        <f t="shared" si="93"/>
        <v>76.399886588103072</v>
      </c>
      <c r="CB123" s="20">
        <f t="shared" si="64"/>
        <v>699.16456198361254</v>
      </c>
      <c r="CC123" s="59">
        <f t="shared" si="65"/>
        <v>992.49789531694591</v>
      </c>
      <c r="CD123" s="59">
        <f ca="1">AVERAGE(OFFSET($CC$3,0,0,'Données projet'!$E$12+1,1))-AVERAGE(OFFSET($H$3,0,0,'Données projet'!$E$12+1,1))</f>
        <v>221.46841827695107</v>
      </c>
      <c r="CE123" s="59">
        <f t="shared" si="94"/>
        <v>183.74298297204564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326.09691594978824</v>
      </c>
      <c r="CZ123" s="59">
        <f t="shared" si="96"/>
        <v>605.43570457920714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22.61439696932521</v>
      </c>
      <c r="DG123" s="21">
        <f>EXP(-LN(2)/25)*DG122+(1-EXP(-LN(2)/25))/(LN(2)/25)*Calculateur!DB123*Calculateur!DD123*VLOOKUP('Données projet'!$B$13,Paramètres!$A$1:$I$89,3,0)*0.475*44/12</f>
        <v>2.8716222740157784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25.486019243340987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236.00000000000003</v>
      </c>
      <c r="DP123" s="17">
        <f>DO123*VLOOKUP('Données projet'!$B$14,Paramètres!$A$1:$I$89,3,0)*VLOOKUP('Données projet'!$B$14,Paramètres!$A$1:$I$89,5,0)</f>
        <v>206.16960000000006</v>
      </c>
      <c r="DQ123" s="13">
        <f t="shared" si="97"/>
        <v>51.097652263007333</v>
      </c>
      <c r="DR123" s="20">
        <f t="shared" si="70"/>
        <v>448.07379769140448</v>
      </c>
      <c r="DS123" s="59">
        <f t="shared" si="71"/>
        <v>741.40713102473774</v>
      </c>
      <c r="DT123" s="59">
        <f ca="1">AVERAGE(OFFSET($DS$3,0,0,'Données projet'!$E$14+1,1))-AVERAGE(OFFSET($H$3,0,0,'Données projet'!$E$14+1,1))</f>
        <v>235.92135862353973</v>
      </c>
      <c r="DU123" s="59">
        <f t="shared" si="98"/>
        <v>270.64539221029258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29.967351757663845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29.967351757663845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266.99999999999983</v>
      </c>
      <c r="AJ124" s="13">
        <f>AI124*VLOOKUP('Données projet'!$B$10,Paramètres!$A$1:$I$89,3,0)*VLOOKUP('Données projet'!$B$10,Paramètres!$A$1:$I$89,5,0)</f>
        <v>216.59039999999987</v>
      </c>
      <c r="AK124" s="13">
        <f t="shared" si="89"/>
        <v>53.373153688190904</v>
      </c>
      <c r="AL124" s="20">
        <f t="shared" si="58"/>
        <v>470.18652267359886</v>
      </c>
      <c r="AM124" s="59">
        <f t="shared" si="59"/>
        <v>763.51985600693217</v>
      </c>
      <c r="AN124" s="59">
        <f ca="1">AVERAGE(OFFSET($AM$3,0,0,'Données projet'!$E$10+1,1))-AVERAGE(OFFSET($H$3,0,0,'Données projet'!$E$10+1,1))</f>
        <v>219.96569743439244</v>
      </c>
      <c r="AO124" s="59">
        <f t="shared" si="90"/>
        <v>219.27079214454579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15.934850906754335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15.934850906754335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325.55519999999984</v>
      </c>
      <c r="BE124" s="13">
        <f>BD124*VLOOKUP('Données projet'!$B$11,Paramètres!$A$1:$I$89,3,0)*VLOOKUP('Données projet'!$B$11,Paramètres!$A$1:$I$89,5,0)</f>
        <v>355.50627839999981</v>
      </c>
      <c r="BF124" s="13">
        <f t="shared" si="91"/>
        <v>82.695279049034994</v>
      </c>
      <c r="BG124" s="20">
        <f t="shared" si="61"/>
        <v>763.20104589040227</v>
      </c>
      <c r="BH124" s="59">
        <f t="shared" si="62"/>
        <v>1056.5343792237356</v>
      </c>
      <c r="BI124" s="59">
        <f ca="1">AVERAGE(OFFSET($BH$3,0,0,'Données projet'!$E$11+1,1))-AVERAGE(OFFSET($H$3,0,0,'Données projet'!$E$11+1,1))</f>
        <v>245.5026179711341</v>
      </c>
      <c r="BJ124" s="59">
        <f t="shared" si="92"/>
        <v>204.32077840562567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325.55519999999984</v>
      </c>
      <c r="BZ124" s="13">
        <f>BY124*VLOOKUP('Données projet'!$B$12,Paramètres!$A$1:$I$89,3,0)*VLOOKUP('Données projet'!$B$12,Paramètres!$A$1:$I$89,5,0)</f>
        <v>325.03431167999986</v>
      </c>
      <c r="CA124" s="13">
        <f t="shared" si="93"/>
        <v>76.399886588103072</v>
      </c>
      <c r="CB124" s="20">
        <f t="shared" si="64"/>
        <v>699.16456198361254</v>
      </c>
      <c r="CC124" s="59">
        <f t="shared" si="65"/>
        <v>992.49789531694591</v>
      </c>
      <c r="CD124" s="59">
        <f ca="1">AVERAGE(OFFSET($CC$3,0,0,'Données projet'!$E$12+1,1))-AVERAGE(OFFSET($H$3,0,0,'Données projet'!$E$12+1,1))</f>
        <v>221.46841827695107</v>
      </c>
      <c r="CE124" s="59">
        <f t="shared" si="94"/>
        <v>183.74298297204564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326.09691594978824</v>
      </c>
      <c r="CZ124" s="59">
        <f t="shared" si="96"/>
        <v>605.43570457920714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22.170942438176905</v>
      </c>
      <c r="DG124" s="21">
        <f>EXP(-LN(2)/25)*DG123+(1-EXP(-LN(2)/25))/(LN(2)/25)*Calculateur!DB124*Calculateur!DD124*VLOOKUP('Données projet'!$B$13,Paramètres!$A$1:$I$89,3,0)*0.475*44/12</f>
        <v>2.7930976119207647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24.964040050097669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236.00000000000003</v>
      </c>
      <c r="DP124" s="17">
        <f>DO124*VLOOKUP('Données projet'!$B$14,Paramètres!$A$1:$I$89,3,0)*VLOOKUP('Données projet'!$B$14,Paramètres!$A$1:$I$89,5,0)</f>
        <v>206.16960000000006</v>
      </c>
      <c r="DQ124" s="13">
        <f t="shared" si="97"/>
        <v>51.097652263007333</v>
      </c>
      <c r="DR124" s="20">
        <f t="shared" si="70"/>
        <v>448.07379769140448</v>
      </c>
      <c r="DS124" s="59">
        <f t="shared" si="71"/>
        <v>741.40713102473774</v>
      </c>
      <c r="DT124" s="59">
        <f ca="1">AVERAGE(OFFSET($DS$3,0,0,'Données projet'!$E$14+1,1))-AVERAGE(OFFSET($H$3,0,0,'Données projet'!$E$14+1,1))</f>
        <v>235.92135862353973</v>
      </c>
      <c r="DU124" s="59">
        <f t="shared" si="98"/>
        <v>270.64539221029258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29.379710267975799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29.379710267975799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266.99999999999983</v>
      </c>
      <c r="AJ125" s="13">
        <f>AI125*VLOOKUP('Données projet'!$B$10,Paramètres!$A$1:$I$89,3,0)*VLOOKUP('Données projet'!$B$10,Paramètres!$A$1:$I$89,5,0)</f>
        <v>216.59039999999987</v>
      </c>
      <c r="AK125" s="13">
        <f t="shared" si="89"/>
        <v>53.373153688190904</v>
      </c>
      <c r="AL125" s="20">
        <f t="shared" si="58"/>
        <v>470.18652267359886</v>
      </c>
      <c r="AM125" s="59">
        <f t="shared" si="59"/>
        <v>763.51985600693217</v>
      </c>
      <c r="AN125" s="59">
        <f ca="1">AVERAGE(OFFSET($AM$3,0,0,'Données projet'!$E$10+1,1))-AVERAGE(OFFSET($H$3,0,0,'Données projet'!$E$10+1,1))</f>
        <v>219.96569743439244</v>
      </c>
      <c r="AO125" s="59">
        <f t="shared" si="90"/>
        <v>219.27079214454579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15.622378199772234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15.622378199772234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325.55519999999984</v>
      </c>
      <c r="BE125" s="13">
        <f>BD125*VLOOKUP('Données projet'!$B$11,Paramètres!$A$1:$I$89,3,0)*VLOOKUP('Données projet'!$B$11,Paramètres!$A$1:$I$89,5,0)</f>
        <v>355.50627839999981</v>
      </c>
      <c r="BF125" s="13">
        <f t="shared" si="91"/>
        <v>82.695279049034994</v>
      </c>
      <c r="BG125" s="20">
        <f t="shared" si="61"/>
        <v>763.20104589040227</v>
      </c>
      <c r="BH125" s="59">
        <f t="shared" si="62"/>
        <v>1056.5343792237356</v>
      </c>
      <c r="BI125" s="59">
        <f ca="1">AVERAGE(OFFSET($BH$3,0,0,'Données projet'!$E$11+1,1))-AVERAGE(OFFSET($H$3,0,0,'Données projet'!$E$11+1,1))</f>
        <v>245.5026179711341</v>
      </c>
      <c r="BJ125" s="59">
        <f t="shared" si="92"/>
        <v>204.32077840562567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325.55519999999984</v>
      </c>
      <c r="BZ125" s="13">
        <f>BY125*VLOOKUP('Données projet'!$B$12,Paramètres!$A$1:$I$89,3,0)*VLOOKUP('Données projet'!$B$12,Paramètres!$A$1:$I$89,5,0)</f>
        <v>325.03431167999986</v>
      </c>
      <c r="CA125" s="13">
        <f t="shared" si="93"/>
        <v>76.399886588103072</v>
      </c>
      <c r="CB125" s="20">
        <f t="shared" si="64"/>
        <v>699.16456198361254</v>
      </c>
      <c r="CC125" s="59">
        <f t="shared" si="65"/>
        <v>992.49789531694591</v>
      </c>
      <c r="CD125" s="59">
        <f ca="1">AVERAGE(OFFSET($CC$3,0,0,'Données projet'!$E$12+1,1))-AVERAGE(OFFSET($H$3,0,0,'Données projet'!$E$12+1,1))</f>
        <v>221.46841827695107</v>
      </c>
      <c r="CE125" s="59">
        <f t="shared" si="94"/>
        <v>183.74298297204564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326.09691594978824</v>
      </c>
      <c r="CZ125" s="59">
        <f t="shared" si="96"/>
        <v>605.43570457920714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21.736183779903865</v>
      </c>
      <c r="DG125" s="21">
        <f>EXP(-LN(2)/25)*DG124+(1-EXP(-LN(2)/25))/(LN(2)/25)*Calculateur!DB125*Calculateur!DD125*VLOOKUP('Données projet'!$B$13,Paramètres!$A$1:$I$89,3,0)*0.475*44/12</f>
        <v>2.7167202108401716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24.452903990744037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236.00000000000003</v>
      </c>
      <c r="DP125" s="17">
        <f>DO125*VLOOKUP('Données projet'!$B$14,Paramètres!$A$1:$I$89,3,0)*VLOOKUP('Données projet'!$B$14,Paramètres!$A$1:$I$89,5,0)</f>
        <v>206.16960000000006</v>
      </c>
      <c r="DQ125" s="13">
        <f t="shared" si="97"/>
        <v>51.097652263007333</v>
      </c>
      <c r="DR125" s="20">
        <f t="shared" si="70"/>
        <v>448.07379769140448</v>
      </c>
      <c r="DS125" s="59">
        <f t="shared" si="71"/>
        <v>741.40713102473774</v>
      </c>
      <c r="DT125" s="59">
        <f ca="1">AVERAGE(OFFSET($DS$3,0,0,'Données projet'!$E$14+1,1))-AVERAGE(OFFSET($H$3,0,0,'Données projet'!$E$14+1,1))</f>
        <v>235.92135862353973</v>
      </c>
      <c r="DU125" s="59">
        <f t="shared" si="98"/>
        <v>270.64539221029258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28.803592069474618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28.803592069474618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266.99999999999983</v>
      </c>
      <c r="AJ126" s="13">
        <f>AI126*VLOOKUP('Données projet'!$B$10,Paramètres!$A$1:$I$89,3,0)*VLOOKUP('Données projet'!$B$10,Paramètres!$A$1:$I$89,5,0)</f>
        <v>216.59039999999987</v>
      </c>
      <c r="AK126" s="13">
        <f t="shared" si="89"/>
        <v>53.373153688190904</v>
      </c>
      <c r="AL126" s="20">
        <f t="shared" si="58"/>
        <v>470.18652267359886</v>
      </c>
      <c r="AM126" s="59">
        <f t="shared" si="59"/>
        <v>763.51985600693217</v>
      </c>
      <c r="AN126" s="59">
        <f ca="1">AVERAGE(OFFSET($AM$3,0,0,'Données projet'!$E$10+1,1))-AVERAGE(OFFSET($H$3,0,0,'Données projet'!$E$10+1,1))</f>
        <v>219.96569743439244</v>
      </c>
      <c r="AO126" s="59">
        <f t="shared" si="90"/>
        <v>219.27079214454579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15.31603289198452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15.31603289198452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325.55519999999984</v>
      </c>
      <c r="BE126" s="13">
        <f>BD126*VLOOKUP('Données projet'!$B$11,Paramètres!$A$1:$I$89,3,0)*VLOOKUP('Données projet'!$B$11,Paramètres!$A$1:$I$89,5,0)</f>
        <v>355.50627839999981</v>
      </c>
      <c r="BF126" s="13">
        <f t="shared" si="91"/>
        <v>82.695279049034994</v>
      </c>
      <c r="BG126" s="20">
        <f t="shared" si="61"/>
        <v>763.20104589040227</v>
      </c>
      <c r="BH126" s="59">
        <f t="shared" si="62"/>
        <v>1056.5343792237356</v>
      </c>
      <c r="BI126" s="59">
        <f ca="1">AVERAGE(OFFSET($BH$3,0,0,'Données projet'!$E$11+1,1))-AVERAGE(OFFSET($H$3,0,0,'Données projet'!$E$11+1,1))</f>
        <v>245.5026179711341</v>
      </c>
      <c r="BJ126" s="59">
        <f t="shared" si="92"/>
        <v>204.32077840562567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325.55519999999984</v>
      </c>
      <c r="BZ126" s="13">
        <f>BY126*VLOOKUP('Données projet'!$B$12,Paramètres!$A$1:$I$89,3,0)*VLOOKUP('Données projet'!$B$12,Paramètres!$A$1:$I$89,5,0)</f>
        <v>325.03431167999986</v>
      </c>
      <c r="CA126" s="13">
        <f t="shared" si="93"/>
        <v>76.399886588103072</v>
      </c>
      <c r="CB126" s="20">
        <f t="shared" si="64"/>
        <v>699.16456198361254</v>
      </c>
      <c r="CC126" s="59">
        <f t="shared" si="65"/>
        <v>992.49789531694591</v>
      </c>
      <c r="CD126" s="59">
        <f ca="1">AVERAGE(OFFSET($CC$3,0,0,'Données projet'!$E$12+1,1))-AVERAGE(OFFSET($H$3,0,0,'Données projet'!$E$12+1,1))</f>
        <v>221.46841827695107</v>
      </c>
      <c r="CE126" s="59">
        <f t="shared" si="94"/>
        <v>183.74298297204564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326.09691594978824</v>
      </c>
      <c r="CZ126" s="59">
        <f t="shared" si="96"/>
        <v>605.43570457920714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21.309950473742962</v>
      </c>
      <c r="DG126" s="21">
        <f>EXP(-LN(2)/25)*DG125+(1-EXP(-LN(2)/25))/(LN(2)/25)*Calculateur!DB126*Calculateur!DD126*VLOOKUP('Données projet'!$B$13,Paramètres!$A$1:$I$89,3,0)*0.475*44/12</f>
        <v>2.6424313538086404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23.952381827551601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236.00000000000003</v>
      </c>
      <c r="DP126" s="17">
        <f>DO126*VLOOKUP('Données projet'!$B$14,Paramètres!$A$1:$I$89,3,0)*VLOOKUP('Données projet'!$B$14,Paramètres!$A$1:$I$89,5,0)</f>
        <v>206.16960000000006</v>
      </c>
      <c r="DQ126" s="13">
        <f t="shared" si="97"/>
        <v>51.097652263007333</v>
      </c>
      <c r="DR126" s="20">
        <f t="shared" si="70"/>
        <v>448.07379769140448</v>
      </c>
      <c r="DS126" s="59">
        <f t="shared" si="71"/>
        <v>741.40713102473774</v>
      </c>
      <c r="DT126" s="59">
        <f ca="1">AVERAGE(OFFSET($DS$3,0,0,'Données projet'!$E$14+1,1))-AVERAGE(OFFSET($H$3,0,0,'Données projet'!$E$14+1,1))</f>
        <v>235.92135862353973</v>
      </c>
      <c r="DU126" s="59">
        <f t="shared" si="98"/>
        <v>270.64539221029258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28.238771197448642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28.238771197448642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266.99999999999983</v>
      </c>
      <c r="AJ127" s="13">
        <f>AI127*VLOOKUP('Données projet'!$B$10,Paramètres!$A$1:$I$89,3,0)*VLOOKUP('Données projet'!$B$10,Paramètres!$A$1:$I$89,5,0)</f>
        <v>216.59039999999987</v>
      </c>
      <c r="AK127" s="13">
        <f t="shared" si="89"/>
        <v>53.373153688190904</v>
      </c>
      <c r="AL127" s="20">
        <f t="shared" si="58"/>
        <v>470.18652267359886</v>
      </c>
      <c r="AM127" s="59">
        <f t="shared" si="59"/>
        <v>763.51985600693217</v>
      </c>
      <c r="AN127" s="59">
        <f ca="1">AVERAGE(OFFSET($AM$3,0,0,'Données projet'!$E$10+1,1))-AVERAGE(OFFSET($H$3,0,0,'Données projet'!$E$10+1,1))</f>
        <v>219.96569743439244</v>
      </c>
      <c r="AO127" s="59">
        <f t="shared" si="90"/>
        <v>219.27079214454579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15.015694828830336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15.015694828830336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325.55519999999984</v>
      </c>
      <c r="BE127" s="13">
        <f>BD127*VLOOKUP('Données projet'!$B$11,Paramètres!$A$1:$I$89,3,0)*VLOOKUP('Données projet'!$B$11,Paramètres!$A$1:$I$89,5,0)</f>
        <v>355.50627839999981</v>
      </c>
      <c r="BF127" s="13">
        <f t="shared" si="91"/>
        <v>82.695279049034994</v>
      </c>
      <c r="BG127" s="20">
        <f t="shared" si="61"/>
        <v>763.20104589040227</v>
      </c>
      <c r="BH127" s="59">
        <f t="shared" si="62"/>
        <v>1056.5343792237356</v>
      </c>
      <c r="BI127" s="59">
        <f ca="1">AVERAGE(OFFSET($BH$3,0,0,'Données projet'!$E$11+1,1))-AVERAGE(OFFSET($H$3,0,0,'Données projet'!$E$11+1,1))</f>
        <v>245.5026179711341</v>
      </c>
      <c r="BJ127" s="59">
        <f t="shared" si="92"/>
        <v>204.32077840562567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325.55519999999984</v>
      </c>
      <c r="BZ127" s="13">
        <f>BY127*VLOOKUP('Données projet'!$B$12,Paramètres!$A$1:$I$89,3,0)*VLOOKUP('Données projet'!$B$12,Paramètres!$A$1:$I$89,5,0)</f>
        <v>325.03431167999986</v>
      </c>
      <c r="CA127" s="13">
        <f t="shared" si="93"/>
        <v>76.399886588103072</v>
      </c>
      <c r="CB127" s="20">
        <f t="shared" si="64"/>
        <v>699.16456198361254</v>
      </c>
      <c r="CC127" s="59">
        <f t="shared" si="65"/>
        <v>992.49789531694591</v>
      </c>
      <c r="CD127" s="59">
        <f ca="1">AVERAGE(OFFSET($CC$3,0,0,'Données projet'!$E$12+1,1))-AVERAGE(OFFSET($H$3,0,0,'Données projet'!$E$12+1,1))</f>
        <v>221.46841827695107</v>
      </c>
      <c r="CE127" s="59">
        <f t="shared" si="94"/>
        <v>183.74298297204564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326.09691594978824</v>
      </c>
      <c r="CZ127" s="59">
        <f t="shared" si="96"/>
        <v>605.43570457920714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20.892075342739226</v>
      </c>
      <c r="DG127" s="21">
        <f>EXP(-LN(2)/25)*DG126+(1-EXP(-LN(2)/25))/(LN(2)/25)*Calculateur!DB127*Calculateur!DD127*VLOOKUP('Données projet'!$B$13,Paramètres!$A$1:$I$89,3,0)*0.475*44/12</f>
        <v>2.5701739294793176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23.462249272218543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236.00000000000003</v>
      </c>
      <c r="DP127" s="17">
        <f>DO127*VLOOKUP('Données projet'!$B$14,Paramètres!$A$1:$I$89,3,0)*VLOOKUP('Données projet'!$B$14,Paramètres!$A$1:$I$89,5,0)</f>
        <v>206.16960000000006</v>
      </c>
      <c r="DQ127" s="13">
        <f t="shared" si="97"/>
        <v>51.097652263007333</v>
      </c>
      <c r="DR127" s="20">
        <f t="shared" si="70"/>
        <v>448.07379769140448</v>
      </c>
      <c r="DS127" s="59">
        <f t="shared" si="71"/>
        <v>741.40713102473774</v>
      </c>
      <c r="DT127" s="59">
        <f ca="1">AVERAGE(OFFSET($DS$3,0,0,'Données projet'!$E$14+1,1))-AVERAGE(OFFSET($H$3,0,0,'Données projet'!$E$14+1,1))</f>
        <v>235.92135862353973</v>
      </c>
      <c r="DU127" s="59">
        <f t="shared" si="98"/>
        <v>270.64539221029258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27.685026118216381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27.685026118216381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266.99999999999983</v>
      </c>
      <c r="AJ128" s="13">
        <f>AI128*VLOOKUP('Données projet'!$B$10,Paramètres!$A$1:$I$89,3,0)*VLOOKUP('Données projet'!$B$10,Paramètres!$A$1:$I$89,5,0)</f>
        <v>216.59039999999987</v>
      </c>
      <c r="AK128" s="13">
        <f t="shared" si="89"/>
        <v>53.373153688190904</v>
      </c>
      <c r="AL128" s="20">
        <f t="shared" si="58"/>
        <v>470.18652267359886</v>
      </c>
      <c r="AM128" s="59">
        <f t="shared" si="59"/>
        <v>763.51985600693217</v>
      </c>
      <c r="AN128" s="59">
        <f ca="1">AVERAGE(OFFSET($AM$3,0,0,'Données projet'!$E$10+1,1))-AVERAGE(OFFSET($H$3,0,0,'Données projet'!$E$10+1,1))</f>
        <v>219.96569743439244</v>
      </c>
      <c r="AO128" s="59">
        <f t="shared" si="90"/>
        <v>219.27079214454579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14.721246211906475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14.721246211906475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325.55519999999984</v>
      </c>
      <c r="BE128" s="13">
        <f>BD128*VLOOKUP('Données projet'!$B$11,Paramètres!$A$1:$I$89,3,0)*VLOOKUP('Données projet'!$B$11,Paramètres!$A$1:$I$89,5,0)</f>
        <v>355.50627839999981</v>
      </c>
      <c r="BF128" s="13">
        <f t="shared" si="91"/>
        <v>82.695279049034994</v>
      </c>
      <c r="BG128" s="20">
        <f t="shared" si="61"/>
        <v>763.20104589040227</v>
      </c>
      <c r="BH128" s="59">
        <f t="shared" si="62"/>
        <v>1056.5343792237356</v>
      </c>
      <c r="BI128" s="59">
        <f ca="1">AVERAGE(OFFSET($BH$3,0,0,'Données projet'!$E$11+1,1))-AVERAGE(OFFSET($H$3,0,0,'Données projet'!$E$11+1,1))</f>
        <v>245.5026179711341</v>
      </c>
      <c r="BJ128" s="59">
        <f t="shared" si="92"/>
        <v>204.32077840562567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325.55519999999984</v>
      </c>
      <c r="BZ128" s="13">
        <f>BY128*VLOOKUP('Données projet'!$B$12,Paramètres!$A$1:$I$89,3,0)*VLOOKUP('Données projet'!$B$12,Paramètres!$A$1:$I$89,5,0)</f>
        <v>325.03431167999986</v>
      </c>
      <c r="CA128" s="13">
        <f t="shared" si="93"/>
        <v>76.399886588103072</v>
      </c>
      <c r="CB128" s="20">
        <f t="shared" si="64"/>
        <v>699.16456198361254</v>
      </c>
      <c r="CC128" s="59">
        <f t="shared" si="65"/>
        <v>992.49789531694591</v>
      </c>
      <c r="CD128" s="59">
        <f ca="1">AVERAGE(OFFSET($CC$3,0,0,'Données projet'!$E$12+1,1))-AVERAGE(OFFSET($H$3,0,0,'Données projet'!$E$12+1,1))</f>
        <v>221.46841827695107</v>
      </c>
      <c r="CE128" s="59">
        <f t="shared" si="94"/>
        <v>183.74298297204564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326.09691594978824</v>
      </c>
      <c r="CZ128" s="59">
        <f t="shared" si="96"/>
        <v>605.43570457920714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20.48239448817581</v>
      </c>
      <c r="DG128" s="21">
        <f>EXP(-LN(2)/25)*DG127+(1-EXP(-LN(2)/25))/(LN(2)/25)*Calculateur!DB128*Calculateur!DD128*VLOOKUP('Données projet'!$B$13,Paramètres!$A$1:$I$89,3,0)*0.475*44/12</f>
        <v>2.4998923882181328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22.982286876393943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236.00000000000003</v>
      </c>
      <c r="DP128" s="17">
        <f>DO128*VLOOKUP('Données projet'!$B$14,Paramètres!$A$1:$I$89,3,0)*VLOOKUP('Données projet'!$B$14,Paramètres!$A$1:$I$89,5,0)</f>
        <v>206.16960000000006</v>
      </c>
      <c r="DQ128" s="13">
        <f t="shared" si="97"/>
        <v>51.097652263007333</v>
      </c>
      <c r="DR128" s="20">
        <f t="shared" si="70"/>
        <v>448.07379769140448</v>
      </c>
      <c r="DS128" s="59">
        <f t="shared" si="71"/>
        <v>741.40713102473774</v>
      </c>
      <c r="DT128" s="59">
        <f ca="1">AVERAGE(OFFSET($DS$3,0,0,'Données projet'!$E$14+1,1))-AVERAGE(OFFSET($H$3,0,0,'Données projet'!$E$14+1,1))</f>
        <v>235.92135862353973</v>
      </c>
      <c r="DU128" s="59">
        <f t="shared" si="98"/>
        <v>270.64539221029258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27.142139642236717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27.142139642236717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266.99999999999983</v>
      </c>
      <c r="AJ129" s="13">
        <f>AI129*VLOOKUP('Données projet'!$B$10,Paramètres!$A$1:$I$89,3,0)*VLOOKUP('Données projet'!$B$10,Paramètres!$A$1:$I$89,5,0)</f>
        <v>216.59039999999987</v>
      </c>
      <c r="AK129" s="13">
        <f t="shared" si="89"/>
        <v>53.373153688190904</v>
      </c>
      <c r="AL129" s="20">
        <f t="shared" si="58"/>
        <v>470.18652267359886</v>
      </c>
      <c r="AM129" s="59">
        <f t="shared" si="59"/>
        <v>763.51985600693217</v>
      </c>
      <c r="AN129" s="59">
        <f ca="1">AVERAGE(OFFSET($AM$3,0,0,'Données projet'!$E$10+1,1))-AVERAGE(OFFSET($H$3,0,0,'Données projet'!$E$10+1,1))</f>
        <v>219.96569743439244</v>
      </c>
      <c r="AO129" s="59">
        <f t="shared" si="90"/>
        <v>219.27079214454579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14.432571552764569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14.432571552764569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325.55519999999984</v>
      </c>
      <c r="BE129" s="13">
        <f>BD129*VLOOKUP('Données projet'!$B$11,Paramètres!$A$1:$I$89,3,0)*VLOOKUP('Données projet'!$B$11,Paramètres!$A$1:$I$89,5,0)</f>
        <v>355.50627839999981</v>
      </c>
      <c r="BF129" s="13">
        <f t="shared" si="91"/>
        <v>82.695279049034994</v>
      </c>
      <c r="BG129" s="20">
        <f t="shared" si="61"/>
        <v>763.20104589040227</v>
      </c>
      <c r="BH129" s="59">
        <f t="shared" si="62"/>
        <v>1056.5343792237356</v>
      </c>
      <c r="BI129" s="59">
        <f ca="1">AVERAGE(OFFSET($BH$3,0,0,'Données projet'!$E$11+1,1))-AVERAGE(OFFSET($H$3,0,0,'Données projet'!$E$11+1,1))</f>
        <v>245.5026179711341</v>
      </c>
      <c r="BJ129" s="59">
        <f t="shared" si="92"/>
        <v>204.32077840562567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325.55519999999984</v>
      </c>
      <c r="BZ129" s="13">
        <f>BY129*VLOOKUP('Données projet'!$B$12,Paramètres!$A$1:$I$89,3,0)*VLOOKUP('Données projet'!$B$12,Paramètres!$A$1:$I$89,5,0)</f>
        <v>325.03431167999986</v>
      </c>
      <c r="CA129" s="13">
        <f t="shared" si="93"/>
        <v>76.399886588103072</v>
      </c>
      <c r="CB129" s="20">
        <f t="shared" si="64"/>
        <v>699.16456198361254</v>
      </c>
      <c r="CC129" s="59">
        <f t="shared" si="65"/>
        <v>992.49789531694591</v>
      </c>
      <c r="CD129" s="59">
        <f ca="1">AVERAGE(OFFSET($CC$3,0,0,'Données projet'!$E$12+1,1))-AVERAGE(OFFSET($H$3,0,0,'Données projet'!$E$12+1,1))</f>
        <v>221.46841827695107</v>
      </c>
      <c r="CE129" s="59">
        <f t="shared" si="94"/>
        <v>183.74298297204564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326.09691594978824</v>
      </c>
      <c r="CZ129" s="59">
        <f t="shared" si="96"/>
        <v>605.43570457920714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20.080747225289738</v>
      </c>
      <c r="DG129" s="21">
        <f>EXP(-LN(2)/25)*DG128+(1-EXP(-LN(2)/25))/(LN(2)/25)*Calculateur!DB129*Calculateur!DD129*VLOOKUP('Données projet'!$B$13,Paramètres!$A$1:$I$89,3,0)*0.475*44/12</f>
        <v>2.431532699398681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22.512279924688418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236.00000000000003</v>
      </c>
      <c r="DP129" s="17">
        <f>DO129*VLOOKUP('Données projet'!$B$14,Paramètres!$A$1:$I$89,3,0)*VLOOKUP('Données projet'!$B$14,Paramètres!$A$1:$I$89,5,0)</f>
        <v>206.16960000000006</v>
      </c>
      <c r="DQ129" s="13">
        <f t="shared" si="97"/>
        <v>51.097652263007333</v>
      </c>
      <c r="DR129" s="20">
        <f t="shared" si="70"/>
        <v>448.07379769140448</v>
      </c>
      <c r="DS129" s="59">
        <f t="shared" si="71"/>
        <v>741.40713102473774</v>
      </c>
      <c r="DT129" s="59">
        <f ca="1">AVERAGE(OFFSET($DS$3,0,0,'Données projet'!$E$14+1,1))-AVERAGE(OFFSET($H$3,0,0,'Données projet'!$E$14+1,1))</f>
        <v>235.92135862353973</v>
      </c>
      <c r="DU129" s="59">
        <f t="shared" si="98"/>
        <v>270.64539221029258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26.609898838922959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26.609898838922959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266.99999999999983</v>
      </c>
      <c r="AJ130" s="13">
        <f>AI130*VLOOKUP('Données projet'!$B$10,Paramètres!$A$1:$I$89,3,0)*VLOOKUP('Données projet'!$B$10,Paramètres!$A$1:$I$89,5,0)</f>
        <v>216.59039999999987</v>
      </c>
      <c r="AK130" s="13">
        <f t="shared" si="89"/>
        <v>53.373153688190904</v>
      </c>
      <c r="AL130" s="20">
        <f t="shared" si="58"/>
        <v>470.18652267359886</v>
      </c>
      <c r="AM130" s="59">
        <f t="shared" si="59"/>
        <v>763.51985600693217</v>
      </c>
      <c r="AN130" s="59">
        <f ca="1">AVERAGE(OFFSET($AM$3,0,0,'Données projet'!$E$10+1,1))-AVERAGE(OFFSET($H$3,0,0,'Données projet'!$E$10+1,1))</f>
        <v>219.96569743439244</v>
      </c>
      <c r="AO130" s="59">
        <f t="shared" si="90"/>
        <v>219.27079214454579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14.14955762761428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14.14955762761428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325.55519999999984</v>
      </c>
      <c r="BE130" s="13">
        <f>BD130*VLOOKUP('Données projet'!$B$11,Paramètres!$A$1:$I$89,3,0)*VLOOKUP('Données projet'!$B$11,Paramètres!$A$1:$I$89,5,0)</f>
        <v>355.50627839999981</v>
      </c>
      <c r="BF130" s="13">
        <f t="shared" si="91"/>
        <v>82.695279049034994</v>
      </c>
      <c r="BG130" s="20">
        <f t="shared" si="61"/>
        <v>763.20104589040227</v>
      </c>
      <c r="BH130" s="59">
        <f t="shared" si="62"/>
        <v>1056.5343792237356</v>
      </c>
      <c r="BI130" s="59">
        <f ca="1">AVERAGE(OFFSET($BH$3,0,0,'Données projet'!$E$11+1,1))-AVERAGE(OFFSET($H$3,0,0,'Données projet'!$E$11+1,1))</f>
        <v>245.5026179711341</v>
      </c>
      <c r="BJ130" s="59">
        <f t="shared" si="92"/>
        <v>204.32077840562567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325.55519999999984</v>
      </c>
      <c r="BZ130" s="13">
        <f>BY130*VLOOKUP('Données projet'!$B$12,Paramètres!$A$1:$I$89,3,0)*VLOOKUP('Données projet'!$B$12,Paramètres!$A$1:$I$89,5,0)</f>
        <v>325.03431167999986</v>
      </c>
      <c r="CA130" s="13">
        <f t="shared" si="93"/>
        <v>76.399886588103072</v>
      </c>
      <c r="CB130" s="20">
        <f t="shared" si="64"/>
        <v>699.16456198361254</v>
      </c>
      <c r="CC130" s="59">
        <f t="shared" si="65"/>
        <v>992.49789531694591</v>
      </c>
      <c r="CD130" s="59">
        <f ca="1">AVERAGE(OFFSET($CC$3,0,0,'Données projet'!$E$12+1,1))-AVERAGE(OFFSET($H$3,0,0,'Données projet'!$E$12+1,1))</f>
        <v>221.46841827695107</v>
      </c>
      <c r="CE130" s="59">
        <f t="shared" si="94"/>
        <v>183.74298297204564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326.09691594978824</v>
      </c>
      <c r="CZ130" s="59">
        <f t="shared" si="96"/>
        <v>605.43570457920714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19.68697602024822</v>
      </c>
      <c r="DG130" s="21">
        <f>EXP(-LN(2)/25)*DG129+(1-EXP(-LN(2)/25))/(LN(2)/25)*Calculateur!DB130*Calculateur!DD130*VLOOKUP('Données projet'!$B$13,Paramètres!$A$1:$I$89,3,0)*0.475*44/12</f>
        <v>2.3650423098648767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22.052018330113096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236.00000000000003</v>
      </c>
      <c r="DP130" s="17">
        <f>DO130*VLOOKUP('Données projet'!$B$14,Paramètres!$A$1:$I$89,3,0)*VLOOKUP('Données projet'!$B$14,Paramètres!$A$1:$I$89,5,0)</f>
        <v>206.16960000000006</v>
      </c>
      <c r="DQ130" s="13">
        <f t="shared" si="97"/>
        <v>51.097652263007333</v>
      </c>
      <c r="DR130" s="20">
        <f t="shared" si="70"/>
        <v>448.07379769140448</v>
      </c>
      <c r="DS130" s="59">
        <f t="shared" si="71"/>
        <v>741.40713102473774</v>
      </c>
      <c r="DT130" s="59">
        <f ca="1">AVERAGE(OFFSET($DS$3,0,0,'Données projet'!$E$14+1,1))-AVERAGE(OFFSET($H$3,0,0,'Données projet'!$E$14+1,1))</f>
        <v>235.92135862353973</v>
      </c>
      <c r="DU130" s="59">
        <f t="shared" si="98"/>
        <v>270.64539221029258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26.088094953127349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26.088094953127349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266.99999999999983</v>
      </c>
      <c r="AJ131" s="13">
        <f>AI131*VLOOKUP('Données projet'!$B$10,Paramètres!$A$1:$I$89,3,0)*VLOOKUP('Données projet'!$B$10,Paramètres!$A$1:$I$89,5,0)</f>
        <v>216.59039999999987</v>
      </c>
      <c r="AK131" s="13">
        <f t="shared" si="89"/>
        <v>53.373153688190904</v>
      </c>
      <c r="AL131" s="20">
        <f t="shared" si="58"/>
        <v>470.18652267359886</v>
      </c>
      <c r="AM131" s="59">
        <f t="shared" si="59"/>
        <v>763.51985600693217</v>
      </c>
      <c r="AN131" s="59">
        <f ca="1">AVERAGE(OFFSET($AM$3,0,0,'Données projet'!$E$10+1,1))-AVERAGE(OFFSET($H$3,0,0,'Données projet'!$E$10+1,1))</f>
        <v>219.96569743439244</v>
      </c>
      <c r="AO131" s="59">
        <f t="shared" si="90"/>
        <v>219.27079214454579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13.872093432914738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13.872093432914738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325.55519999999984</v>
      </c>
      <c r="BE131" s="13">
        <f>BD131*VLOOKUP('Données projet'!$B$11,Paramètres!$A$1:$I$89,3,0)*VLOOKUP('Données projet'!$B$11,Paramètres!$A$1:$I$89,5,0)</f>
        <v>355.50627839999981</v>
      </c>
      <c r="BF131" s="13">
        <f t="shared" si="91"/>
        <v>82.695279049034994</v>
      </c>
      <c r="BG131" s="20">
        <f t="shared" si="61"/>
        <v>763.20104589040227</v>
      </c>
      <c r="BH131" s="59">
        <f t="shared" si="62"/>
        <v>1056.5343792237356</v>
      </c>
      <c r="BI131" s="59">
        <f ca="1">AVERAGE(OFFSET($BH$3,0,0,'Données projet'!$E$11+1,1))-AVERAGE(OFFSET($H$3,0,0,'Données projet'!$E$11+1,1))</f>
        <v>245.5026179711341</v>
      </c>
      <c r="BJ131" s="59">
        <f t="shared" si="92"/>
        <v>204.32077840562567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325.55519999999984</v>
      </c>
      <c r="BZ131" s="13">
        <f>BY131*VLOOKUP('Données projet'!$B$12,Paramètres!$A$1:$I$89,3,0)*VLOOKUP('Données projet'!$B$12,Paramètres!$A$1:$I$89,5,0)</f>
        <v>325.03431167999986</v>
      </c>
      <c r="CA131" s="13">
        <f t="shared" si="93"/>
        <v>76.399886588103072</v>
      </c>
      <c r="CB131" s="20">
        <f t="shared" si="64"/>
        <v>699.16456198361254</v>
      </c>
      <c r="CC131" s="59">
        <f t="shared" si="65"/>
        <v>992.49789531694591</v>
      </c>
      <c r="CD131" s="59">
        <f ca="1">AVERAGE(OFFSET($CC$3,0,0,'Données projet'!$E$12+1,1))-AVERAGE(OFFSET($H$3,0,0,'Données projet'!$E$12+1,1))</f>
        <v>221.46841827695107</v>
      </c>
      <c r="CE131" s="59">
        <f t="shared" si="94"/>
        <v>183.74298297204564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326.09691594978824</v>
      </c>
      <c r="CZ131" s="59">
        <f t="shared" si="96"/>
        <v>605.43570457920714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19.300926428360846</v>
      </c>
      <c r="DG131" s="21">
        <f>EXP(-LN(2)/25)*DG130+(1-EXP(-LN(2)/25))/(LN(2)/25)*Calculateur!DB131*Calculateur!DD131*VLOOKUP('Données projet'!$B$13,Paramètres!$A$1:$I$89,3,0)*0.475*44/12</f>
        <v>2.3003701035294521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21.601296531890299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236.00000000000003</v>
      </c>
      <c r="DP131" s="17">
        <f>DO131*VLOOKUP('Données projet'!$B$14,Paramètres!$A$1:$I$89,3,0)*VLOOKUP('Données projet'!$B$14,Paramètres!$A$1:$I$89,5,0)</f>
        <v>206.16960000000006</v>
      </c>
      <c r="DQ131" s="13">
        <f t="shared" si="97"/>
        <v>51.097652263007333</v>
      </c>
      <c r="DR131" s="20">
        <f t="shared" si="70"/>
        <v>448.07379769140448</v>
      </c>
      <c r="DS131" s="59">
        <f t="shared" si="71"/>
        <v>741.40713102473774</v>
      </c>
      <c r="DT131" s="59">
        <f ca="1">AVERAGE(OFFSET($DS$3,0,0,'Données projet'!$E$14+1,1))-AVERAGE(OFFSET($H$3,0,0,'Données projet'!$E$14+1,1))</f>
        <v>235.92135862353973</v>
      </c>
      <c r="DU131" s="59">
        <f t="shared" si="98"/>
        <v>270.64539221029258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25.576523323263249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25.576523323263249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266.99999999999983</v>
      </c>
      <c r="AJ132" s="13">
        <f>AI132*VLOOKUP('Données projet'!$B$10,Paramètres!$A$1:$I$89,3,0)*VLOOKUP('Données projet'!$B$10,Paramètres!$A$1:$I$89,5,0)</f>
        <v>216.59039999999987</v>
      </c>
      <c r="AK132" s="13">
        <f t="shared" si="89"/>
        <v>53.373153688190904</v>
      </c>
      <c r="AL132" s="20">
        <f t="shared" ref="AL132:AL153" si="112">(AJ132+AK132)*0.475*44/12</f>
        <v>470.18652267359886</v>
      </c>
      <c r="AM132" s="59">
        <f t="shared" ref="AM132:AM195" si="113">AL132+(AD132+AE132)*44/12</f>
        <v>763.51985600693217</v>
      </c>
      <c r="AN132" s="59">
        <f ca="1">AVERAGE(OFFSET($AM$3,0,0,'Données projet'!$E$10+1,1))-AVERAGE(OFFSET($H$3,0,0,'Données projet'!$E$10+1,1))</f>
        <v>219.96569743439244</v>
      </c>
      <c r="AO132" s="59">
        <f t="shared" si="90"/>
        <v>219.27079214454579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13.600070141836806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13.600070141836806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325.55519999999984</v>
      </c>
      <c r="BE132" s="13">
        <f>BD132*VLOOKUP('Données projet'!$B$11,Paramètres!$A$1:$I$89,3,0)*VLOOKUP('Données projet'!$B$11,Paramètres!$A$1:$I$89,5,0)</f>
        <v>355.50627839999981</v>
      </c>
      <c r="BF132" s="13">
        <f t="shared" si="91"/>
        <v>82.695279049034994</v>
      </c>
      <c r="BG132" s="20">
        <f t="shared" ref="BG132:BG153" si="115">(BE132+BF132)*0.475*44/12</f>
        <v>763.20104589040227</v>
      </c>
      <c r="BH132" s="59">
        <f t="shared" ref="BH132:BH195" si="116">BG132+(AY132+AZ132)*44/12</f>
        <v>1056.5343792237356</v>
      </c>
      <c r="BI132" s="59">
        <f ca="1">AVERAGE(OFFSET($BH$3,0,0,'Données projet'!$E$11+1,1))-AVERAGE(OFFSET($H$3,0,0,'Données projet'!$E$11+1,1))</f>
        <v>245.5026179711341</v>
      </c>
      <c r="BJ132" s="59">
        <f t="shared" si="92"/>
        <v>204.32077840562567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325.55519999999984</v>
      </c>
      <c r="BZ132" s="13">
        <f>BY132*VLOOKUP('Données projet'!$B$12,Paramètres!$A$1:$I$89,3,0)*VLOOKUP('Données projet'!$B$12,Paramètres!$A$1:$I$89,5,0)</f>
        <v>325.03431167999986</v>
      </c>
      <c r="CA132" s="13">
        <f t="shared" si="93"/>
        <v>76.399886588103072</v>
      </c>
      <c r="CB132" s="20">
        <f t="shared" ref="CB132:CB153" si="118">(BZ132+CA132)*0.475*44/12</f>
        <v>699.16456198361254</v>
      </c>
      <c r="CC132" s="59">
        <f t="shared" ref="CC132:CC195" si="119">CB132+(BT132+BU132)*44/12</f>
        <v>992.49789531694591</v>
      </c>
      <c r="CD132" s="59">
        <f ca="1">AVERAGE(OFFSET($CC$3,0,0,'Données projet'!$E$12+1,1))-AVERAGE(OFFSET($H$3,0,0,'Données projet'!$E$12+1,1))</f>
        <v>221.46841827695107</v>
      </c>
      <c r="CE132" s="59">
        <f t="shared" si="94"/>
        <v>183.74298297204564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326.09691594978824</v>
      </c>
      <c r="CZ132" s="59">
        <f t="shared" si="96"/>
        <v>605.43570457920714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18.922447033503381</v>
      </c>
      <c r="DG132" s="21">
        <f>EXP(-LN(2)/25)*DG131+(1-EXP(-LN(2)/25))/(LN(2)/25)*Calculateur!DB132*Calculateur!DD132*VLOOKUP('Données projet'!$B$13,Paramètres!$A$1:$I$89,3,0)*0.475*44/12</f>
        <v>2.237466362077233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21.159913395580613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236.00000000000003</v>
      </c>
      <c r="DP132" s="17">
        <f>DO132*VLOOKUP('Données projet'!$B$14,Paramètres!$A$1:$I$89,3,0)*VLOOKUP('Données projet'!$B$14,Paramètres!$A$1:$I$89,5,0)</f>
        <v>206.16960000000006</v>
      </c>
      <c r="DQ132" s="13">
        <f t="shared" si="97"/>
        <v>51.097652263007333</v>
      </c>
      <c r="DR132" s="20">
        <f t="shared" ref="DR132:DR153" si="124">(DP132+DQ132)*0.475*44/12</f>
        <v>448.07379769140448</v>
      </c>
      <c r="DS132" s="59">
        <f t="shared" ref="DS132:DS195" si="125">DR132+(DJ132+DK132)*44/12</f>
        <v>741.40713102473774</v>
      </c>
      <c r="DT132" s="59">
        <f ca="1">AVERAGE(OFFSET($DS$3,0,0,'Données projet'!$E$14+1,1))-AVERAGE(OFFSET($H$3,0,0,'Données projet'!$E$14+1,1))</f>
        <v>235.92135862353973</v>
      </c>
      <c r="DU132" s="59">
        <f t="shared" si="98"/>
        <v>270.64539221029258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25.074983301032898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25.074983301032898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266.99999999999983</v>
      </c>
      <c r="AJ133" s="13">
        <f>AI133*VLOOKUP('Données projet'!$B$10,Paramètres!$A$1:$I$89,3,0)*VLOOKUP('Données projet'!$B$10,Paramètres!$A$1:$I$89,5,0)</f>
        <v>216.59039999999987</v>
      </c>
      <c r="AK133" s="13">
        <f t="shared" ref="AK133:AK153" si="143">EXP(-1.0587+0.8836*LN(AJ133)+0.284)</f>
        <v>53.373153688190904</v>
      </c>
      <c r="AL133" s="20">
        <f t="shared" si="112"/>
        <v>470.18652267359886</v>
      </c>
      <c r="AM133" s="59">
        <f t="shared" si="113"/>
        <v>763.51985600693217</v>
      </c>
      <c r="AN133" s="59">
        <f ca="1">AVERAGE(OFFSET($AM$3,0,0,'Données projet'!$E$10+1,1))-AVERAGE(OFFSET($H$3,0,0,'Données projet'!$E$10+1,1))</f>
        <v>219.96569743439244</v>
      </c>
      <c r="AO133" s="59">
        <f t="shared" ref="AO133:AO196" si="144">$AO$3</f>
        <v>219.27079214454579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13.333381061579088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13.333381061579088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325.55519999999984</v>
      </c>
      <c r="BE133" s="13">
        <f>BD133*VLOOKUP('Données projet'!$B$11,Paramètres!$A$1:$I$89,3,0)*VLOOKUP('Données projet'!$B$11,Paramètres!$A$1:$I$89,5,0)</f>
        <v>355.50627839999981</v>
      </c>
      <c r="BF133" s="13">
        <f t="shared" ref="BF133:BF153" si="145">EXP(-1.0587+0.8836*LN(BE133)+0.284)</f>
        <v>82.695279049034994</v>
      </c>
      <c r="BG133" s="20">
        <f t="shared" si="115"/>
        <v>763.20104589040227</v>
      </c>
      <c r="BH133" s="59">
        <f t="shared" si="116"/>
        <v>1056.5343792237356</v>
      </c>
      <c r="BI133" s="59">
        <f ca="1">AVERAGE(OFFSET($BH$3,0,0,'Données projet'!$E$11+1,1))-AVERAGE(OFFSET($H$3,0,0,'Données projet'!$E$11+1,1))</f>
        <v>245.5026179711341</v>
      </c>
      <c r="BJ133" s="59">
        <f t="shared" ref="BJ133:BJ196" si="146">$BJ$3</f>
        <v>204.32077840562567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325.55519999999984</v>
      </c>
      <c r="BZ133" s="13">
        <f>BY133*VLOOKUP('Données projet'!$B$12,Paramètres!$A$1:$I$89,3,0)*VLOOKUP('Données projet'!$B$12,Paramètres!$A$1:$I$89,5,0)</f>
        <v>325.03431167999986</v>
      </c>
      <c r="CA133" s="13">
        <f t="shared" ref="CA133:CA153" si="147">EXP(-1.0587+0.8836*LN(BZ133)+0.284)</f>
        <v>76.399886588103072</v>
      </c>
      <c r="CB133" s="20">
        <f t="shared" si="118"/>
        <v>699.16456198361254</v>
      </c>
      <c r="CC133" s="59">
        <f t="shared" si="119"/>
        <v>992.49789531694591</v>
      </c>
      <c r="CD133" s="59">
        <f ca="1">AVERAGE(OFFSET($CC$3,0,0,'Données projet'!$E$12+1,1))-AVERAGE(OFFSET($H$3,0,0,'Données projet'!$E$12+1,1))</f>
        <v>221.46841827695107</v>
      </c>
      <c r="CE133" s="59">
        <f t="shared" ref="CE133:CE196" si="148">$CE$3</f>
        <v>183.74298297204564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326.09691594978824</v>
      </c>
      <c r="CZ133" s="59">
        <f t="shared" ref="CZ133:CZ196" si="150">$CZ$3</f>
        <v>605.43570457920714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18.551389388729437</v>
      </c>
      <c r="DG133" s="21">
        <f>EXP(-LN(2)/25)*DG132+(1-EXP(-LN(2)/25))/(LN(2)/25)*Calculateur!DB133*Calculateur!DD133*VLOOKUP('Données projet'!$B$13,Paramètres!$A$1:$I$89,3,0)*0.475*44/12</f>
        <v>2.1762827267429889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20.727672115472426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236.00000000000003</v>
      </c>
      <c r="DP133" s="17">
        <f>DO133*VLOOKUP('Données projet'!$B$14,Paramètres!$A$1:$I$89,3,0)*VLOOKUP('Données projet'!$B$14,Paramètres!$A$1:$I$89,5,0)</f>
        <v>206.16960000000006</v>
      </c>
      <c r="DQ133" s="13">
        <f t="shared" ref="DQ133:DQ153" si="151">EXP(-1.0587+0.8836*LN(DP133)+0.284)</f>
        <v>51.097652263007333</v>
      </c>
      <c r="DR133" s="20">
        <f t="shared" si="124"/>
        <v>448.07379769140448</v>
      </c>
      <c r="DS133" s="59">
        <f t="shared" si="125"/>
        <v>741.40713102473774</v>
      </c>
      <c r="DT133" s="59">
        <f ca="1">AVERAGE(OFFSET($DS$3,0,0,'Données projet'!$E$14+1,1))-AVERAGE(OFFSET($H$3,0,0,'Données projet'!$E$14+1,1))</f>
        <v>235.92135862353973</v>
      </c>
      <c r="DU133" s="59">
        <f t="shared" ref="DU133:DU196" si="152">$DU$3</f>
        <v>270.64539221029258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24.583278172729276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24.583278172729276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266.99999999999983</v>
      </c>
      <c r="AJ134" s="13">
        <f>AI134*VLOOKUP('Données projet'!$B$10,Paramètres!$A$1:$I$89,3,0)*VLOOKUP('Données projet'!$B$10,Paramètres!$A$1:$I$89,5,0)</f>
        <v>216.59039999999987</v>
      </c>
      <c r="AK134" s="13">
        <f t="shared" si="143"/>
        <v>53.373153688190904</v>
      </c>
      <c r="AL134" s="20">
        <f t="shared" si="112"/>
        <v>470.18652267359886</v>
      </c>
      <c r="AM134" s="59">
        <f t="shared" si="113"/>
        <v>763.51985600693217</v>
      </c>
      <c r="AN134" s="59">
        <f ca="1">AVERAGE(OFFSET($AM$3,0,0,'Données projet'!$E$10+1,1))-AVERAGE(OFFSET($H$3,0,0,'Données projet'!$E$10+1,1))</f>
        <v>219.96569743439244</v>
      </c>
      <c r="AO134" s="59">
        <f t="shared" si="144"/>
        <v>219.27079214454579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13.071921591520946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13.071921591520946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325.55519999999984</v>
      </c>
      <c r="BE134" s="13">
        <f>BD134*VLOOKUP('Données projet'!$B$11,Paramètres!$A$1:$I$89,3,0)*VLOOKUP('Données projet'!$B$11,Paramètres!$A$1:$I$89,5,0)</f>
        <v>355.50627839999981</v>
      </c>
      <c r="BF134" s="13">
        <f t="shared" si="145"/>
        <v>82.695279049034994</v>
      </c>
      <c r="BG134" s="20">
        <f t="shared" si="115"/>
        <v>763.20104589040227</v>
      </c>
      <c r="BH134" s="59">
        <f t="shared" si="116"/>
        <v>1056.5343792237356</v>
      </c>
      <c r="BI134" s="59">
        <f ca="1">AVERAGE(OFFSET($BH$3,0,0,'Données projet'!$E$11+1,1))-AVERAGE(OFFSET($H$3,0,0,'Données projet'!$E$11+1,1))</f>
        <v>245.5026179711341</v>
      </c>
      <c r="BJ134" s="59">
        <f t="shared" si="146"/>
        <v>204.32077840562567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325.55519999999984</v>
      </c>
      <c r="BZ134" s="13">
        <f>BY134*VLOOKUP('Données projet'!$B$12,Paramètres!$A$1:$I$89,3,0)*VLOOKUP('Données projet'!$B$12,Paramètres!$A$1:$I$89,5,0)</f>
        <v>325.03431167999986</v>
      </c>
      <c r="CA134" s="13">
        <f t="shared" si="147"/>
        <v>76.399886588103072</v>
      </c>
      <c r="CB134" s="20">
        <f t="shared" si="118"/>
        <v>699.16456198361254</v>
      </c>
      <c r="CC134" s="59">
        <f t="shared" si="119"/>
        <v>992.49789531694591</v>
      </c>
      <c r="CD134" s="59">
        <f ca="1">AVERAGE(OFFSET($CC$3,0,0,'Données projet'!$E$12+1,1))-AVERAGE(OFFSET($H$3,0,0,'Données projet'!$E$12+1,1))</f>
        <v>221.46841827695107</v>
      </c>
      <c r="CE134" s="59">
        <f t="shared" si="148"/>
        <v>183.74298297204564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326.09691594978824</v>
      </c>
      <c r="CZ134" s="59">
        <f t="shared" si="150"/>
        <v>605.43570457920714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18.187607958046694</v>
      </c>
      <c r="DG134" s="21">
        <f>EXP(-LN(2)/25)*DG133+(1-EXP(-LN(2)/25))/(LN(2)/25)*Calculateur!DB134*Calculateur!DD134*VLOOKUP('Données projet'!$B$13,Paramètres!$A$1:$I$89,3,0)*0.475*44/12</f>
        <v>2.1167721611344672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20.304380119181161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236.00000000000003</v>
      </c>
      <c r="DP134" s="17">
        <f>DO134*VLOOKUP('Données projet'!$B$14,Paramètres!$A$1:$I$89,3,0)*VLOOKUP('Données projet'!$B$14,Paramètres!$A$1:$I$89,5,0)</f>
        <v>206.16960000000006</v>
      </c>
      <c r="DQ134" s="13">
        <f t="shared" si="151"/>
        <v>51.097652263007333</v>
      </c>
      <c r="DR134" s="20">
        <f t="shared" si="124"/>
        <v>448.07379769140448</v>
      </c>
      <c r="DS134" s="59">
        <f t="shared" si="125"/>
        <v>741.40713102473774</v>
      </c>
      <c r="DT134" s="59">
        <f ca="1">AVERAGE(OFFSET($DS$3,0,0,'Données projet'!$E$14+1,1))-AVERAGE(OFFSET($H$3,0,0,'Données projet'!$E$14+1,1))</f>
        <v>235.92135862353973</v>
      </c>
      <c r="DU134" s="59">
        <f t="shared" si="152"/>
        <v>270.64539221029258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24.101215082081175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24.101215082081175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266.99999999999983</v>
      </c>
      <c r="AJ135" s="13">
        <f>AI135*VLOOKUP('Données projet'!$B$10,Paramètres!$A$1:$I$89,3,0)*VLOOKUP('Données projet'!$B$10,Paramètres!$A$1:$I$89,5,0)</f>
        <v>216.59039999999987</v>
      </c>
      <c r="AK135" s="13">
        <f t="shared" si="143"/>
        <v>53.373153688190904</v>
      </c>
      <c r="AL135" s="20">
        <f t="shared" si="112"/>
        <v>470.18652267359886</v>
      </c>
      <c r="AM135" s="59">
        <f t="shared" si="113"/>
        <v>763.51985600693217</v>
      </c>
      <c r="AN135" s="59">
        <f ca="1">AVERAGE(OFFSET($AM$3,0,0,'Données projet'!$E$10+1,1))-AVERAGE(OFFSET($H$3,0,0,'Données projet'!$E$10+1,1))</f>
        <v>219.96569743439244</v>
      </c>
      <c r="AO135" s="59">
        <f t="shared" si="144"/>
        <v>219.27079214454579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12.815589182196113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12.815589182196113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325.55519999999984</v>
      </c>
      <c r="BE135" s="13">
        <f>BD135*VLOOKUP('Données projet'!$B$11,Paramètres!$A$1:$I$89,3,0)*VLOOKUP('Données projet'!$B$11,Paramètres!$A$1:$I$89,5,0)</f>
        <v>355.50627839999981</v>
      </c>
      <c r="BF135" s="13">
        <f t="shared" si="145"/>
        <v>82.695279049034994</v>
      </c>
      <c r="BG135" s="20">
        <f t="shared" si="115"/>
        <v>763.20104589040227</v>
      </c>
      <c r="BH135" s="59">
        <f t="shared" si="116"/>
        <v>1056.5343792237356</v>
      </c>
      <c r="BI135" s="59">
        <f ca="1">AVERAGE(OFFSET($BH$3,0,0,'Données projet'!$E$11+1,1))-AVERAGE(OFFSET($H$3,0,0,'Données projet'!$E$11+1,1))</f>
        <v>245.5026179711341</v>
      </c>
      <c r="BJ135" s="59">
        <f t="shared" si="146"/>
        <v>204.32077840562567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325.55519999999984</v>
      </c>
      <c r="BZ135" s="13">
        <f>BY135*VLOOKUP('Données projet'!$B$12,Paramètres!$A$1:$I$89,3,0)*VLOOKUP('Données projet'!$B$12,Paramètres!$A$1:$I$89,5,0)</f>
        <v>325.03431167999986</v>
      </c>
      <c r="CA135" s="13">
        <f t="shared" si="147"/>
        <v>76.399886588103072</v>
      </c>
      <c r="CB135" s="20">
        <f t="shared" si="118"/>
        <v>699.16456198361254</v>
      </c>
      <c r="CC135" s="59">
        <f t="shared" si="119"/>
        <v>992.49789531694591</v>
      </c>
      <c r="CD135" s="59">
        <f ca="1">AVERAGE(OFFSET($CC$3,0,0,'Données projet'!$E$12+1,1))-AVERAGE(OFFSET($H$3,0,0,'Données projet'!$E$12+1,1))</f>
        <v>221.46841827695107</v>
      </c>
      <c r="CE135" s="59">
        <f t="shared" si="148"/>
        <v>183.74298297204564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326.09691594978824</v>
      </c>
      <c r="CZ135" s="59">
        <f t="shared" si="150"/>
        <v>605.43570457920714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17.830960059334878</v>
      </c>
      <c r="DG135" s="21">
        <f>EXP(-LN(2)/25)*DG134+(1-EXP(-LN(2)/25))/(LN(2)/25)*Calculateur!DB135*Calculateur!DD135*VLOOKUP('Données projet'!$B$13,Paramètres!$A$1:$I$89,3,0)*0.475*44/12</f>
        <v>2.0588889150720351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19.889848974406913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236.00000000000003</v>
      </c>
      <c r="DP135" s="17">
        <f>DO135*VLOOKUP('Données projet'!$B$14,Paramètres!$A$1:$I$89,3,0)*VLOOKUP('Données projet'!$B$14,Paramètres!$A$1:$I$89,5,0)</f>
        <v>206.16960000000006</v>
      </c>
      <c r="DQ135" s="13">
        <f t="shared" si="151"/>
        <v>51.097652263007333</v>
      </c>
      <c r="DR135" s="20">
        <f t="shared" si="124"/>
        <v>448.07379769140448</v>
      </c>
      <c r="DS135" s="59">
        <f t="shared" si="125"/>
        <v>741.40713102473774</v>
      </c>
      <c r="DT135" s="59">
        <f ca="1">AVERAGE(OFFSET($DS$3,0,0,'Données projet'!$E$14+1,1))-AVERAGE(OFFSET($H$3,0,0,'Données projet'!$E$14+1,1))</f>
        <v>235.92135862353973</v>
      </c>
      <c r="DU135" s="59">
        <f t="shared" si="152"/>
        <v>270.64539221029258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23.62860495461123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23.62860495461123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266.99999999999983</v>
      </c>
      <c r="AJ136" s="13">
        <f>AI136*VLOOKUP('Données projet'!$B$10,Paramètres!$A$1:$I$89,3,0)*VLOOKUP('Données projet'!$B$10,Paramètres!$A$1:$I$89,5,0)</f>
        <v>216.59039999999987</v>
      </c>
      <c r="AK136" s="13">
        <f t="shared" si="143"/>
        <v>53.373153688190904</v>
      </c>
      <c r="AL136" s="20">
        <f t="shared" si="112"/>
        <v>470.18652267359886</v>
      </c>
      <c r="AM136" s="59">
        <f t="shared" si="113"/>
        <v>763.51985600693217</v>
      </c>
      <c r="AN136" s="59">
        <f ca="1">AVERAGE(OFFSET($AM$3,0,0,'Données projet'!$E$10+1,1))-AVERAGE(OFFSET($H$3,0,0,'Données projet'!$E$10+1,1))</f>
        <v>219.96569743439244</v>
      </c>
      <c r="AO136" s="59">
        <f t="shared" si="144"/>
        <v>219.27079214454579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12.56428329507081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12.56428329507081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325.55519999999984</v>
      </c>
      <c r="BE136" s="13">
        <f>BD136*VLOOKUP('Données projet'!$B$11,Paramètres!$A$1:$I$89,3,0)*VLOOKUP('Données projet'!$B$11,Paramètres!$A$1:$I$89,5,0)</f>
        <v>355.50627839999981</v>
      </c>
      <c r="BF136" s="13">
        <f t="shared" si="145"/>
        <v>82.695279049034994</v>
      </c>
      <c r="BG136" s="20">
        <f t="shared" si="115"/>
        <v>763.20104589040227</v>
      </c>
      <c r="BH136" s="59">
        <f t="shared" si="116"/>
        <v>1056.5343792237356</v>
      </c>
      <c r="BI136" s="59">
        <f ca="1">AVERAGE(OFFSET($BH$3,0,0,'Données projet'!$E$11+1,1))-AVERAGE(OFFSET($H$3,0,0,'Données projet'!$E$11+1,1))</f>
        <v>245.5026179711341</v>
      </c>
      <c r="BJ136" s="59">
        <f t="shared" si="146"/>
        <v>204.32077840562567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325.55519999999984</v>
      </c>
      <c r="BZ136" s="13">
        <f>BY136*VLOOKUP('Données projet'!$B$12,Paramètres!$A$1:$I$89,3,0)*VLOOKUP('Données projet'!$B$12,Paramètres!$A$1:$I$89,5,0)</f>
        <v>325.03431167999986</v>
      </c>
      <c r="CA136" s="13">
        <f t="shared" si="147"/>
        <v>76.399886588103072</v>
      </c>
      <c r="CB136" s="20">
        <f t="shared" si="118"/>
        <v>699.16456198361254</v>
      </c>
      <c r="CC136" s="59">
        <f t="shared" si="119"/>
        <v>992.49789531694591</v>
      </c>
      <c r="CD136" s="59">
        <f ca="1">AVERAGE(OFFSET($CC$3,0,0,'Données projet'!$E$12+1,1))-AVERAGE(OFFSET($H$3,0,0,'Données projet'!$E$12+1,1))</f>
        <v>221.46841827695107</v>
      </c>
      <c r="CE136" s="59">
        <f t="shared" si="148"/>
        <v>183.74298297204564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326.09691594978824</v>
      </c>
      <c r="CZ136" s="59">
        <f t="shared" si="150"/>
        <v>605.43570457920714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17.481305808383059</v>
      </c>
      <c r="DG136" s="21">
        <f>EXP(-LN(2)/25)*DG135+(1-EXP(-LN(2)/25))/(LN(2)/25)*Calculateur!DB136*Calculateur!DD136*VLOOKUP('Données projet'!$B$13,Paramètres!$A$1:$I$89,3,0)*0.475*44/12</f>
        <v>2.002588489417128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19.483894297800187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236.00000000000003</v>
      </c>
      <c r="DP136" s="17">
        <f>DO136*VLOOKUP('Données projet'!$B$14,Paramètres!$A$1:$I$89,3,0)*VLOOKUP('Données projet'!$B$14,Paramètres!$A$1:$I$89,5,0)</f>
        <v>206.16960000000006</v>
      </c>
      <c r="DQ136" s="13">
        <f t="shared" si="151"/>
        <v>51.097652263007333</v>
      </c>
      <c r="DR136" s="20">
        <f t="shared" si="124"/>
        <v>448.07379769140448</v>
      </c>
      <c r="DS136" s="59">
        <f t="shared" si="125"/>
        <v>741.40713102473774</v>
      </c>
      <c r="DT136" s="59">
        <f ca="1">AVERAGE(OFFSET($DS$3,0,0,'Données projet'!$E$14+1,1))-AVERAGE(OFFSET($H$3,0,0,'Données projet'!$E$14+1,1))</f>
        <v>235.92135862353973</v>
      </c>
      <c r="DU136" s="59">
        <f t="shared" si="152"/>
        <v>270.64539221029258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23.165262423477255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23.165262423477255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266.99999999999983</v>
      </c>
      <c r="AJ137" s="13">
        <f>AI137*VLOOKUP('Données projet'!$B$10,Paramètres!$A$1:$I$89,3,0)*VLOOKUP('Données projet'!$B$10,Paramètres!$A$1:$I$89,5,0)</f>
        <v>216.59039999999987</v>
      </c>
      <c r="AK137" s="13">
        <f t="shared" si="143"/>
        <v>53.373153688190904</v>
      </c>
      <c r="AL137" s="20">
        <f t="shared" si="112"/>
        <v>470.18652267359886</v>
      </c>
      <c r="AM137" s="59">
        <f t="shared" si="113"/>
        <v>763.51985600693217</v>
      </c>
      <c r="AN137" s="59">
        <f ca="1">AVERAGE(OFFSET($AM$3,0,0,'Données projet'!$E$10+1,1))-AVERAGE(OFFSET($H$3,0,0,'Données projet'!$E$10+1,1))</f>
        <v>219.96569743439244</v>
      </c>
      <c r="AO137" s="59">
        <f t="shared" si="144"/>
        <v>219.27079214454579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12.317905363110578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12.317905363110578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325.55519999999984</v>
      </c>
      <c r="BE137" s="13">
        <f>BD137*VLOOKUP('Données projet'!$B$11,Paramètres!$A$1:$I$89,3,0)*VLOOKUP('Données projet'!$B$11,Paramètres!$A$1:$I$89,5,0)</f>
        <v>355.50627839999981</v>
      </c>
      <c r="BF137" s="13">
        <f t="shared" si="145"/>
        <v>82.695279049034994</v>
      </c>
      <c r="BG137" s="20">
        <f t="shared" si="115"/>
        <v>763.20104589040227</v>
      </c>
      <c r="BH137" s="59">
        <f t="shared" si="116"/>
        <v>1056.5343792237356</v>
      </c>
      <c r="BI137" s="59">
        <f ca="1">AVERAGE(OFFSET($BH$3,0,0,'Données projet'!$E$11+1,1))-AVERAGE(OFFSET($H$3,0,0,'Données projet'!$E$11+1,1))</f>
        <v>245.5026179711341</v>
      </c>
      <c r="BJ137" s="59">
        <f t="shared" si="146"/>
        <v>204.32077840562567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325.55519999999984</v>
      </c>
      <c r="BZ137" s="13">
        <f>BY137*VLOOKUP('Données projet'!$B$12,Paramètres!$A$1:$I$89,3,0)*VLOOKUP('Données projet'!$B$12,Paramètres!$A$1:$I$89,5,0)</f>
        <v>325.03431167999986</v>
      </c>
      <c r="CA137" s="13">
        <f t="shared" si="147"/>
        <v>76.399886588103072</v>
      </c>
      <c r="CB137" s="20">
        <f t="shared" si="118"/>
        <v>699.16456198361254</v>
      </c>
      <c r="CC137" s="59">
        <f t="shared" si="119"/>
        <v>992.49789531694591</v>
      </c>
      <c r="CD137" s="59">
        <f ca="1">AVERAGE(OFFSET($CC$3,0,0,'Données projet'!$E$12+1,1))-AVERAGE(OFFSET($H$3,0,0,'Données projet'!$E$12+1,1))</f>
        <v>221.46841827695107</v>
      </c>
      <c r="CE137" s="59">
        <f t="shared" si="148"/>
        <v>183.74298297204564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326.09691594978824</v>
      </c>
      <c r="CZ137" s="59">
        <f t="shared" si="150"/>
        <v>605.43570457920714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17.138508064024371</v>
      </c>
      <c r="DG137" s="21">
        <f>EXP(-LN(2)/25)*DG136+(1-EXP(-LN(2)/25))/(LN(2)/25)*Calculateur!DB137*Calculateur!DD137*VLOOKUP('Données projet'!$B$13,Paramètres!$A$1:$I$89,3,0)*0.475*44/12</f>
        <v>1.947827601862465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19.086335665886835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236.00000000000003</v>
      </c>
      <c r="DP137" s="17">
        <f>DO137*VLOOKUP('Données projet'!$B$14,Paramètres!$A$1:$I$89,3,0)*VLOOKUP('Données projet'!$B$14,Paramètres!$A$1:$I$89,5,0)</f>
        <v>206.16960000000006</v>
      </c>
      <c r="DQ137" s="13">
        <f t="shared" si="151"/>
        <v>51.097652263007333</v>
      </c>
      <c r="DR137" s="20">
        <f t="shared" si="124"/>
        <v>448.07379769140448</v>
      </c>
      <c r="DS137" s="59">
        <f t="shared" si="125"/>
        <v>741.40713102473774</v>
      </c>
      <c r="DT137" s="59">
        <f ca="1">AVERAGE(OFFSET($DS$3,0,0,'Données projet'!$E$14+1,1))-AVERAGE(OFFSET($H$3,0,0,'Données projet'!$E$14+1,1))</f>
        <v>235.92135862353973</v>
      </c>
      <c r="DU137" s="59">
        <f t="shared" si="152"/>
        <v>270.64539221029258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22.711005756767779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22.711005756767779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266.99999999999983</v>
      </c>
      <c r="AJ138" s="13">
        <f>AI138*VLOOKUP('Données projet'!$B$10,Paramètres!$A$1:$I$89,3,0)*VLOOKUP('Données projet'!$B$10,Paramètres!$A$1:$I$89,5,0)</f>
        <v>216.59039999999987</v>
      </c>
      <c r="AK138" s="13">
        <f t="shared" si="143"/>
        <v>53.373153688190904</v>
      </c>
      <c r="AL138" s="20">
        <f t="shared" si="112"/>
        <v>470.18652267359886</v>
      </c>
      <c r="AM138" s="59">
        <f t="shared" si="113"/>
        <v>763.51985600693217</v>
      </c>
      <c r="AN138" s="59">
        <f ca="1">AVERAGE(OFFSET($AM$3,0,0,'Données projet'!$E$10+1,1))-AVERAGE(OFFSET($H$3,0,0,'Données projet'!$E$10+1,1))</f>
        <v>219.96569743439244</v>
      </c>
      <c r="AO138" s="59">
        <f t="shared" si="144"/>
        <v>219.27079214454579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12.076358752120386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12.076358752120386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325.55519999999984</v>
      </c>
      <c r="BE138" s="13">
        <f>BD138*VLOOKUP('Données projet'!$B$11,Paramètres!$A$1:$I$89,3,0)*VLOOKUP('Données projet'!$B$11,Paramètres!$A$1:$I$89,5,0)</f>
        <v>355.50627839999981</v>
      </c>
      <c r="BF138" s="13">
        <f t="shared" si="145"/>
        <v>82.695279049034994</v>
      </c>
      <c r="BG138" s="20">
        <f t="shared" si="115"/>
        <v>763.20104589040227</v>
      </c>
      <c r="BH138" s="59">
        <f t="shared" si="116"/>
        <v>1056.5343792237356</v>
      </c>
      <c r="BI138" s="59">
        <f ca="1">AVERAGE(OFFSET($BH$3,0,0,'Données projet'!$E$11+1,1))-AVERAGE(OFFSET($H$3,0,0,'Données projet'!$E$11+1,1))</f>
        <v>245.5026179711341</v>
      </c>
      <c r="BJ138" s="59">
        <f t="shared" si="146"/>
        <v>204.32077840562567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325.55519999999984</v>
      </c>
      <c r="BZ138" s="13">
        <f>BY138*VLOOKUP('Données projet'!$B$12,Paramètres!$A$1:$I$89,3,0)*VLOOKUP('Données projet'!$B$12,Paramètres!$A$1:$I$89,5,0)</f>
        <v>325.03431167999986</v>
      </c>
      <c r="CA138" s="13">
        <f t="shared" si="147"/>
        <v>76.399886588103072</v>
      </c>
      <c r="CB138" s="20">
        <f t="shared" si="118"/>
        <v>699.16456198361254</v>
      </c>
      <c r="CC138" s="59">
        <f t="shared" si="119"/>
        <v>992.49789531694591</v>
      </c>
      <c r="CD138" s="59">
        <f ca="1">AVERAGE(OFFSET($CC$3,0,0,'Données projet'!$E$12+1,1))-AVERAGE(OFFSET($H$3,0,0,'Données projet'!$E$12+1,1))</f>
        <v>221.46841827695107</v>
      </c>
      <c r="CE138" s="59">
        <f t="shared" si="148"/>
        <v>183.74298297204564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326.09691594978824</v>
      </c>
      <c r="CZ138" s="59">
        <f t="shared" si="150"/>
        <v>605.43570457920714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16.80243237434658</v>
      </c>
      <c r="DG138" s="21">
        <f>EXP(-LN(2)/25)*DG137+(1-EXP(-LN(2)/25))/(LN(2)/25)*Calculateur!DB138*Calculateur!DD138*VLOOKUP('Données projet'!$B$13,Paramètres!$A$1:$I$89,3,0)*0.475*44/12</f>
        <v>1.894564153657734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18.696996528004313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236.00000000000003</v>
      </c>
      <c r="DP138" s="17">
        <f>DO138*VLOOKUP('Données projet'!$B$14,Paramètres!$A$1:$I$89,3,0)*VLOOKUP('Données projet'!$B$14,Paramètres!$A$1:$I$89,5,0)</f>
        <v>206.16960000000006</v>
      </c>
      <c r="DQ138" s="13">
        <f t="shared" si="151"/>
        <v>51.097652263007333</v>
      </c>
      <c r="DR138" s="20">
        <f t="shared" si="124"/>
        <v>448.07379769140448</v>
      </c>
      <c r="DS138" s="59">
        <f t="shared" si="125"/>
        <v>741.40713102473774</v>
      </c>
      <c r="DT138" s="59">
        <f ca="1">AVERAGE(OFFSET($DS$3,0,0,'Données projet'!$E$14+1,1))-AVERAGE(OFFSET($H$3,0,0,'Données projet'!$E$14+1,1))</f>
        <v>235.92135862353973</v>
      </c>
      <c r="DU138" s="59">
        <f t="shared" si="152"/>
        <v>270.64539221029258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22.265656786223268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22.265656786223268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266.99999999999983</v>
      </c>
      <c r="AJ139" s="13">
        <f>AI139*VLOOKUP('Données projet'!$B$10,Paramètres!$A$1:$I$89,3,0)*VLOOKUP('Données projet'!$B$10,Paramètres!$A$1:$I$89,5,0)</f>
        <v>216.59039999999987</v>
      </c>
      <c r="AK139" s="13">
        <f t="shared" si="143"/>
        <v>53.373153688190904</v>
      </c>
      <c r="AL139" s="20">
        <f t="shared" si="112"/>
        <v>470.18652267359886</v>
      </c>
      <c r="AM139" s="59">
        <f t="shared" si="113"/>
        <v>763.51985600693217</v>
      </c>
      <c r="AN139" s="59">
        <f ca="1">AVERAGE(OFFSET($AM$3,0,0,'Données projet'!$E$10+1,1))-AVERAGE(OFFSET($H$3,0,0,'Données projet'!$E$10+1,1))</f>
        <v>219.96569743439244</v>
      </c>
      <c r="AO139" s="59">
        <f t="shared" si="144"/>
        <v>219.27079214454579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11.839548722842826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11.839548722842826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325.55519999999984</v>
      </c>
      <c r="BE139" s="13">
        <f>BD139*VLOOKUP('Données projet'!$B$11,Paramètres!$A$1:$I$89,3,0)*VLOOKUP('Données projet'!$B$11,Paramètres!$A$1:$I$89,5,0)</f>
        <v>355.50627839999981</v>
      </c>
      <c r="BF139" s="13">
        <f t="shared" si="145"/>
        <v>82.695279049034994</v>
      </c>
      <c r="BG139" s="20">
        <f t="shared" si="115"/>
        <v>763.20104589040227</v>
      </c>
      <c r="BH139" s="59">
        <f t="shared" si="116"/>
        <v>1056.5343792237356</v>
      </c>
      <c r="BI139" s="59">
        <f ca="1">AVERAGE(OFFSET($BH$3,0,0,'Données projet'!$E$11+1,1))-AVERAGE(OFFSET($H$3,0,0,'Données projet'!$E$11+1,1))</f>
        <v>245.5026179711341</v>
      </c>
      <c r="BJ139" s="59">
        <f t="shared" si="146"/>
        <v>204.32077840562567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325.55519999999984</v>
      </c>
      <c r="BZ139" s="13">
        <f>BY139*VLOOKUP('Données projet'!$B$12,Paramètres!$A$1:$I$89,3,0)*VLOOKUP('Données projet'!$B$12,Paramètres!$A$1:$I$89,5,0)</f>
        <v>325.03431167999986</v>
      </c>
      <c r="CA139" s="13">
        <f t="shared" si="147"/>
        <v>76.399886588103072</v>
      </c>
      <c r="CB139" s="20">
        <f t="shared" si="118"/>
        <v>699.16456198361254</v>
      </c>
      <c r="CC139" s="59">
        <f t="shared" si="119"/>
        <v>992.49789531694591</v>
      </c>
      <c r="CD139" s="59">
        <f ca="1">AVERAGE(OFFSET($CC$3,0,0,'Données projet'!$E$12+1,1))-AVERAGE(OFFSET($H$3,0,0,'Données projet'!$E$12+1,1))</f>
        <v>221.46841827695107</v>
      </c>
      <c r="CE139" s="59">
        <f t="shared" si="148"/>
        <v>183.74298297204564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326.09691594978824</v>
      </c>
      <c r="CZ139" s="59">
        <f t="shared" si="150"/>
        <v>605.43570457920714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16.472946923957441</v>
      </c>
      <c r="DG139" s="21">
        <f>EXP(-LN(2)/25)*DG138+(1-EXP(-LN(2)/25))/(LN(2)/25)*Calculateur!DB139*Calculateur!DD139*VLOOKUP('Données projet'!$B$13,Paramètres!$A$1:$I$89,3,0)*0.475*44/12</f>
        <v>1.8427571972451646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18.315704121202604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236.00000000000003</v>
      </c>
      <c r="DP139" s="17">
        <f>DO139*VLOOKUP('Données projet'!$B$14,Paramètres!$A$1:$I$89,3,0)*VLOOKUP('Données projet'!$B$14,Paramètres!$A$1:$I$89,5,0)</f>
        <v>206.16960000000006</v>
      </c>
      <c r="DQ139" s="13">
        <f t="shared" si="151"/>
        <v>51.097652263007333</v>
      </c>
      <c r="DR139" s="20">
        <f t="shared" si="124"/>
        <v>448.07379769140448</v>
      </c>
      <c r="DS139" s="59">
        <f t="shared" si="125"/>
        <v>741.40713102473774</v>
      </c>
      <c r="DT139" s="59">
        <f ca="1">AVERAGE(OFFSET($DS$3,0,0,'Données projet'!$E$14+1,1))-AVERAGE(OFFSET($H$3,0,0,'Données projet'!$E$14+1,1))</f>
        <v>235.92135862353973</v>
      </c>
      <c r="DU139" s="59">
        <f t="shared" si="152"/>
        <v>270.64539221029258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21.829040837355084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21.829040837355084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266.99999999999983</v>
      </c>
      <c r="AJ140" s="13">
        <f>AI140*VLOOKUP('Données projet'!$B$10,Paramètres!$A$1:$I$89,3,0)*VLOOKUP('Données projet'!$B$10,Paramètres!$A$1:$I$89,5,0)</f>
        <v>216.59039999999987</v>
      </c>
      <c r="AK140" s="13">
        <f t="shared" si="143"/>
        <v>53.373153688190904</v>
      </c>
      <c r="AL140" s="20">
        <f t="shared" si="112"/>
        <v>470.18652267359886</v>
      </c>
      <c r="AM140" s="59">
        <f t="shared" si="113"/>
        <v>763.51985600693217</v>
      </c>
      <c r="AN140" s="59">
        <f ca="1">AVERAGE(OFFSET($AM$3,0,0,'Données projet'!$E$10+1,1))-AVERAGE(OFFSET($H$3,0,0,'Données projet'!$E$10+1,1))</f>
        <v>219.96569743439244</v>
      </c>
      <c r="AO140" s="59">
        <f t="shared" si="144"/>
        <v>219.27079214454579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11.607382393799544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11.607382393799544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325.55519999999984</v>
      </c>
      <c r="BE140" s="13">
        <f>BD140*VLOOKUP('Données projet'!$B$11,Paramètres!$A$1:$I$89,3,0)*VLOOKUP('Données projet'!$B$11,Paramètres!$A$1:$I$89,5,0)</f>
        <v>355.50627839999981</v>
      </c>
      <c r="BF140" s="13">
        <f t="shared" si="145"/>
        <v>82.695279049034994</v>
      </c>
      <c r="BG140" s="20">
        <f t="shared" si="115"/>
        <v>763.20104589040227</v>
      </c>
      <c r="BH140" s="59">
        <f t="shared" si="116"/>
        <v>1056.5343792237356</v>
      </c>
      <c r="BI140" s="59">
        <f ca="1">AVERAGE(OFFSET($BH$3,0,0,'Données projet'!$E$11+1,1))-AVERAGE(OFFSET($H$3,0,0,'Données projet'!$E$11+1,1))</f>
        <v>245.5026179711341</v>
      </c>
      <c r="BJ140" s="59">
        <f t="shared" si="146"/>
        <v>204.32077840562567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325.55519999999984</v>
      </c>
      <c r="BZ140" s="13">
        <f>BY140*VLOOKUP('Données projet'!$B$12,Paramètres!$A$1:$I$89,3,0)*VLOOKUP('Données projet'!$B$12,Paramètres!$A$1:$I$89,5,0)</f>
        <v>325.03431167999986</v>
      </c>
      <c r="CA140" s="13">
        <f t="shared" si="147"/>
        <v>76.399886588103072</v>
      </c>
      <c r="CB140" s="20">
        <f t="shared" si="118"/>
        <v>699.16456198361254</v>
      </c>
      <c r="CC140" s="59">
        <f t="shared" si="119"/>
        <v>992.49789531694591</v>
      </c>
      <c r="CD140" s="59">
        <f ca="1">AVERAGE(OFFSET($CC$3,0,0,'Données projet'!$E$12+1,1))-AVERAGE(OFFSET($H$3,0,0,'Données projet'!$E$12+1,1))</f>
        <v>221.46841827695107</v>
      </c>
      <c r="CE140" s="59">
        <f t="shared" si="148"/>
        <v>183.74298297204564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326.09691594978824</v>
      </c>
      <c r="CZ140" s="59">
        <f t="shared" si="150"/>
        <v>605.43570457920714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16.149922482284151</v>
      </c>
      <c r="DG140" s="21">
        <f>EXP(-LN(2)/25)*DG139+(1-EXP(-LN(2)/25))/(LN(2)/25)*Calculateur!DB140*Calculateur!DD140*VLOOKUP('Données projet'!$B$13,Paramètres!$A$1:$I$89,3,0)*0.475*44/12</f>
        <v>1.7923669047801063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17.942289387064257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236.00000000000003</v>
      </c>
      <c r="DP140" s="17">
        <f>DO140*VLOOKUP('Données projet'!$B$14,Paramètres!$A$1:$I$89,3,0)*VLOOKUP('Données projet'!$B$14,Paramètres!$A$1:$I$89,5,0)</f>
        <v>206.16960000000006</v>
      </c>
      <c r="DQ140" s="13">
        <f t="shared" si="151"/>
        <v>51.097652263007333</v>
      </c>
      <c r="DR140" s="20">
        <f t="shared" si="124"/>
        <v>448.07379769140448</v>
      </c>
      <c r="DS140" s="59">
        <f t="shared" si="125"/>
        <v>741.40713102473774</v>
      </c>
      <c r="DT140" s="59">
        <f ca="1">AVERAGE(OFFSET($DS$3,0,0,'Données projet'!$E$14+1,1))-AVERAGE(OFFSET($H$3,0,0,'Données projet'!$E$14+1,1))</f>
        <v>235.92135862353973</v>
      </c>
      <c r="DU140" s="59">
        <f t="shared" si="152"/>
        <v>270.64539221029258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21.400986660934773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21.400986660934773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266.99999999999983</v>
      </c>
      <c r="AJ141" s="13">
        <f>AI141*VLOOKUP('Données projet'!$B$10,Paramètres!$A$1:$I$89,3,0)*VLOOKUP('Données projet'!$B$10,Paramètres!$A$1:$I$89,5,0)</f>
        <v>216.59039999999987</v>
      </c>
      <c r="AK141" s="13">
        <f t="shared" si="143"/>
        <v>53.373153688190904</v>
      </c>
      <c r="AL141" s="20">
        <f t="shared" si="112"/>
        <v>470.18652267359886</v>
      </c>
      <c r="AM141" s="59">
        <f t="shared" si="113"/>
        <v>763.51985600693217</v>
      </c>
      <c r="AN141" s="59">
        <f ca="1">AVERAGE(OFFSET($AM$3,0,0,'Données projet'!$E$10+1,1))-AVERAGE(OFFSET($H$3,0,0,'Données projet'!$E$10+1,1))</f>
        <v>219.96569743439244</v>
      </c>
      <c r="AO141" s="59">
        <f t="shared" si="144"/>
        <v>219.27079214454579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11.379768704861322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11.379768704861322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325.55519999999984</v>
      </c>
      <c r="BE141" s="13">
        <f>BD141*VLOOKUP('Données projet'!$B$11,Paramètres!$A$1:$I$89,3,0)*VLOOKUP('Données projet'!$B$11,Paramètres!$A$1:$I$89,5,0)</f>
        <v>355.50627839999981</v>
      </c>
      <c r="BF141" s="13">
        <f t="shared" si="145"/>
        <v>82.695279049034994</v>
      </c>
      <c r="BG141" s="20">
        <f t="shared" si="115"/>
        <v>763.20104589040227</v>
      </c>
      <c r="BH141" s="59">
        <f t="shared" si="116"/>
        <v>1056.5343792237356</v>
      </c>
      <c r="BI141" s="59">
        <f ca="1">AVERAGE(OFFSET($BH$3,0,0,'Données projet'!$E$11+1,1))-AVERAGE(OFFSET($H$3,0,0,'Données projet'!$E$11+1,1))</f>
        <v>245.5026179711341</v>
      </c>
      <c r="BJ141" s="59">
        <f t="shared" si="146"/>
        <v>204.32077840562567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325.55519999999984</v>
      </c>
      <c r="BZ141" s="13">
        <f>BY141*VLOOKUP('Données projet'!$B$12,Paramètres!$A$1:$I$89,3,0)*VLOOKUP('Données projet'!$B$12,Paramètres!$A$1:$I$89,5,0)</f>
        <v>325.03431167999986</v>
      </c>
      <c r="CA141" s="13">
        <f t="shared" si="147"/>
        <v>76.399886588103072</v>
      </c>
      <c r="CB141" s="20">
        <f t="shared" si="118"/>
        <v>699.16456198361254</v>
      </c>
      <c r="CC141" s="59">
        <f t="shared" si="119"/>
        <v>992.49789531694591</v>
      </c>
      <c r="CD141" s="59">
        <f ca="1">AVERAGE(OFFSET($CC$3,0,0,'Données projet'!$E$12+1,1))-AVERAGE(OFFSET($H$3,0,0,'Données projet'!$E$12+1,1))</f>
        <v>221.46841827695107</v>
      </c>
      <c r="CE141" s="59">
        <f t="shared" si="148"/>
        <v>183.74298297204564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326.09691594978824</v>
      </c>
      <c r="CZ141" s="59">
        <f t="shared" si="150"/>
        <v>605.43570457920714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15.833232352886618</v>
      </c>
      <c r="DG141" s="21">
        <f>EXP(-LN(2)/25)*DG140+(1-EXP(-LN(2)/25))/(LN(2)/25)*Calculateur!DB141*Calculateur!DD141*VLOOKUP('Données projet'!$B$13,Paramètres!$A$1:$I$89,3,0)*0.475*44/12</f>
        <v>1.7433545375124153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17.576586890399035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236.00000000000003</v>
      </c>
      <c r="DP141" s="17">
        <f>DO141*VLOOKUP('Données projet'!$B$14,Paramètres!$A$1:$I$89,3,0)*VLOOKUP('Données projet'!$B$14,Paramètres!$A$1:$I$89,5,0)</f>
        <v>206.16960000000006</v>
      </c>
      <c r="DQ141" s="13">
        <f t="shared" si="151"/>
        <v>51.097652263007333</v>
      </c>
      <c r="DR141" s="20">
        <f t="shared" si="124"/>
        <v>448.07379769140448</v>
      </c>
      <c r="DS141" s="59">
        <f t="shared" si="125"/>
        <v>741.40713102473774</v>
      </c>
      <c r="DT141" s="59">
        <f ca="1">AVERAGE(OFFSET($DS$3,0,0,'Données projet'!$E$14+1,1))-AVERAGE(OFFSET($H$3,0,0,'Données projet'!$E$14+1,1))</f>
        <v>235.92135862353973</v>
      </c>
      <c r="DU141" s="59">
        <f t="shared" si="152"/>
        <v>270.64539221029258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20.981326365826799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20.981326365826799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266.99999999999983</v>
      </c>
      <c r="AJ142" s="13">
        <f>AI142*VLOOKUP('Données projet'!$B$10,Paramètres!$A$1:$I$89,3,0)*VLOOKUP('Données projet'!$B$10,Paramètres!$A$1:$I$89,5,0)</f>
        <v>216.59039999999987</v>
      </c>
      <c r="AK142" s="13">
        <f t="shared" si="143"/>
        <v>53.373153688190904</v>
      </c>
      <c r="AL142" s="20">
        <f t="shared" si="112"/>
        <v>470.18652267359886</v>
      </c>
      <c r="AM142" s="59">
        <f t="shared" si="113"/>
        <v>763.51985600693217</v>
      </c>
      <c r="AN142" s="59">
        <f ca="1">AVERAGE(OFFSET($AM$3,0,0,'Données projet'!$E$10+1,1))-AVERAGE(OFFSET($H$3,0,0,'Données projet'!$E$10+1,1))</f>
        <v>219.96569743439244</v>
      </c>
      <c r="AO142" s="59">
        <f t="shared" si="144"/>
        <v>219.27079214454579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11.156618381532537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11.156618381532537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325.55519999999984</v>
      </c>
      <c r="BE142" s="13">
        <f>BD142*VLOOKUP('Données projet'!$B$11,Paramètres!$A$1:$I$89,3,0)*VLOOKUP('Données projet'!$B$11,Paramètres!$A$1:$I$89,5,0)</f>
        <v>355.50627839999981</v>
      </c>
      <c r="BF142" s="13">
        <f t="shared" si="145"/>
        <v>82.695279049034994</v>
      </c>
      <c r="BG142" s="20">
        <f t="shared" si="115"/>
        <v>763.20104589040227</v>
      </c>
      <c r="BH142" s="59">
        <f t="shared" si="116"/>
        <v>1056.5343792237356</v>
      </c>
      <c r="BI142" s="59">
        <f ca="1">AVERAGE(OFFSET($BH$3,0,0,'Données projet'!$E$11+1,1))-AVERAGE(OFFSET($H$3,0,0,'Données projet'!$E$11+1,1))</f>
        <v>245.5026179711341</v>
      </c>
      <c r="BJ142" s="59">
        <f t="shared" si="146"/>
        <v>204.32077840562567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325.55519999999984</v>
      </c>
      <c r="BZ142" s="13">
        <f>BY142*VLOOKUP('Données projet'!$B$12,Paramètres!$A$1:$I$89,3,0)*VLOOKUP('Données projet'!$B$12,Paramètres!$A$1:$I$89,5,0)</f>
        <v>325.03431167999986</v>
      </c>
      <c r="CA142" s="13">
        <f t="shared" si="147"/>
        <v>76.399886588103072</v>
      </c>
      <c r="CB142" s="20">
        <f t="shared" si="118"/>
        <v>699.16456198361254</v>
      </c>
      <c r="CC142" s="59">
        <f t="shared" si="119"/>
        <v>992.49789531694591</v>
      </c>
      <c r="CD142" s="59">
        <f ca="1">AVERAGE(OFFSET($CC$3,0,0,'Données projet'!$E$12+1,1))-AVERAGE(OFFSET($H$3,0,0,'Données projet'!$E$12+1,1))</f>
        <v>221.46841827695107</v>
      </c>
      <c r="CE142" s="59">
        <f t="shared" si="148"/>
        <v>183.74298297204564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326.09691594978824</v>
      </c>
      <c r="CZ142" s="59">
        <f t="shared" si="150"/>
        <v>605.43570457920714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15.522752323764665</v>
      </c>
      <c r="DG142" s="21">
        <f>EXP(-LN(2)/25)*DG141+(1-EXP(-LN(2)/25))/(LN(2)/25)*Calculateur!DB142*Calculateur!DD142*VLOOKUP('Données projet'!$B$13,Paramètres!$A$1:$I$89,3,0)*0.475*44/12</f>
        <v>1.6956824160051076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17.218434739769773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236.00000000000003</v>
      </c>
      <c r="DP142" s="17">
        <f>DO142*VLOOKUP('Données projet'!$B$14,Paramètres!$A$1:$I$89,3,0)*VLOOKUP('Données projet'!$B$14,Paramètres!$A$1:$I$89,5,0)</f>
        <v>206.16960000000006</v>
      </c>
      <c r="DQ142" s="13">
        <f t="shared" si="151"/>
        <v>51.097652263007333</v>
      </c>
      <c r="DR142" s="20">
        <f t="shared" si="124"/>
        <v>448.07379769140448</v>
      </c>
      <c r="DS142" s="59">
        <f t="shared" si="125"/>
        <v>741.40713102473774</v>
      </c>
      <c r="DT142" s="59">
        <f ca="1">AVERAGE(OFFSET($DS$3,0,0,'Données projet'!$E$14+1,1))-AVERAGE(OFFSET($H$3,0,0,'Données projet'!$E$14+1,1))</f>
        <v>235.92135862353973</v>
      </c>
      <c r="DU142" s="59">
        <f t="shared" si="152"/>
        <v>270.64539221029258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20.569895353138385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20.569895353138385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266.99999999999983</v>
      </c>
      <c r="AJ143" s="13">
        <f>AI143*VLOOKUP('Données projet'!$B$10,Paramètres!$A$1:$I$89,3,0)*VLOOKUP('Données projet'!$B$10,Paramètres!$A$1:$I$89,5,0)</f>
        <v>216.59039999999987</v>
      </c>
      <c r="AK143" s="13">
        <f t="shared" si="143"/>
        <v>53.373153688190904</v>
      </c>
      <c r="AL143" s="20">
        <f t="shared" si="112"/>
        <v>470.18652267359886</v>
      </c>
      <c r="AM143" s="59">
        <f t="shared" si="113"/>
        <v>763.51985600693217</v>
      </c>
      <c r="AN143" s="59">
        <f ca="1">AVERAGE(OFFSET($AM$3,0,0,'Données projet'!$E$10+1,1))-AVERAGE(OFFSET($H$3,0,0,'Données projet'!$E$10+1,1))</f>
        <v>219.96569743439244</v>
      </c>
      <c r="AO143" s="59">
        <f t="shared" si="144"/>
        <v>219.27079214454579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10.937843899935972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10.937843899935972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325.55519999999984</v>
      </c>
      <c r="BE143" s="13">
        <f>BD143*VLOOKUP('Données projet'!$B$11,Paramètres!$A$1:$I$89,3,0)*VLOOKUP('Données projet'!$B$11,Paramètres!$A$1:$I$89,5,0)</f>
        <v>355.50627839999981</v>
      </c>
      <c r="BF143" s="13">
        <f t="shared" si="145"/>
        <v>82.695279049034994</v>
      </c>
      <c r="BG143" s="20">
        <f t="shared" si="115"/>
        <v>763.20104589040227</v>
      </c>
      <c r="BH143" s="59">
        <f t="shared" si="116"/>
        <v>1056.5343792237356</v>
      </c>
      <c r="BI143" s="59">
        <f ca="1">AVERAGE(OFFSET($BH$3,0,0,'Données projet'!$E$11+1,1))-AVERAGE(OFFSET($H$3,0,0,'Données projet'!$E$11+1,1))</f>
        <v>245.5026179711341</v>
      </c>
      <c r="BJ143" s="59">
        <f t="shared" si="146"/>
        <v>204.32077840562567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325.55519999999984</v>
      </c>
      <c r="BZ143" s="13">
        <f>BY143*VLOOKUP('Données projet'!$B$12,Paramètres!$A$1:$I$89,3,0)*VLOOKUP('Données projet'!$B$12,Paramètres!$A$1:$I$89,5,0)</f>
        <v>325.03431167999986</v>
      </c>
      <c r="CA143" s="13">
        <f t="shared" si="147"/>
        <v>76.399886588103072</v>
      </c>
      <c r="CB143" s="20">
        <f t="shared" si="118"/>
        <v>699.16456198361254</v>
      </c>
      <c r="CC143" s="59">
        <f t="shared" si="119"/>
        <v>992.49789531694591</v>
      </c>
      <c r="CD143" s="59">
        <f ca="1">AVERAGE(OFFSET($CC$3,0,0,'Données projet'!$E$12+1,1))-AVERAGE(OFFSET($H$3,0,0,'Données projet'!$E$12+1,1))</f>
        <v>221.46841827695107</v>
      </c>
      <c r="CE143" s="59">
        <f t="shared" si="148"/>
        <v>183.74298297204564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326.09691594978824</v>
      </c>
      <c r="CZ143" s="59">
        <f t="shared" si="150"/>
        <v>605.43570457920714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15.218360618639675</v>
      </c>
      <c r="DG143" s="21">
        <f>EXP(-LN(2)/25)*DG142+(1-EXP(-LN(2)/25))/(LN(2)/25)*Calculateur!DB143*Calculateur!DD143*VLOOKUP('Données projet'!$B$13,Paramètres!$A$1:$I$89,3,0)*0.475*44/12</f>
        <v>1.6493138911673852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16.86767450980706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236.00000000000003</v>
      </c>
      <c r="DP143" s="17">
        <f>DO143*VLOOKUP('Données projet'!$B$14,Paramètres!$A$1:$I$89,3,0)*VLOOKUP('Données projet'!$B$14,Paramètres!$A$1:$I$89,5,0)</f>
        <v>206.16960000000006</v>
      </c>
      <c r="DQ143" s="13">
        <f t="shared" si="151"/>
        <v>51.097652263007333</v>
      </c>
      <c r="DR143" s="20">
        <f t="shared" si="124"/>
        <v>448.07379769140448</v>
      </c>
      <c r="DS143" s="59">
        <f t="shared" si="125"/>
        <v>741.40713102473774</v>
      </c>
      <c r="DT143" s="59">
        <f ca="1">AVERAGE(OFFSET($DS$3,0,0,'Données projet'!$E$14+1,1))-AVERAGE(OFFSET($H$3,0,0,'Données projet'!$E$14+1,1))</f>
        <v>235.92135862353973</v>
      </c>
      <c r="DU143" s="59">
        <f t="shared" si="152"/>
        <v>270.64539221029258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20.166532251660652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20.166532251660652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266.99999999999983</v>
      </c>
      <c r="AJ144" s="13">
        <f>AI144*VLOOKUP('Données projet'!$B$10,Paramètres!$A$1:$I$89,3,0)*VLOOKUP('Données projet'!$B$10,Paramètres!$A$1:$I$89,5,0)</f>
        <v>216.59039999999987</v>
      </c>
      <c r="AK144" s="13">
        <f t="shared" si="143"/>
        <v>53.373153688190904</v>
      </c>
      <c r="AL144" s="20">
        <f t="shared" si="112"/>
        <v>470.18652267359886</v>
      </c>
      <c r="AM144" s="59">
        <f t="shared" si="113"/>
        <v>763.51985600693217</v>
      </c>
      <c r="AN144" s="59">
        <f ca="1">AVERAGE(OFFSET($AM$3,0,0,'Données projet'!$E$10+1,1))-AVERAGE(OFFSET($H$3,0,0,'Données projet'!$E$10+1,1))</f>
        <v>219.96569743439244</v>
      </c>
      <c r="AO144" s="59">
        <f t="shared" si="144"/>
        <v>219.27079214454579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10.723359452484258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10.723359452484258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325.55519999999984</v>
      </c>
      <c r="BE144" s="13">
        <f>BD144*VLOOKUP('Données projet'!$B$11,Paramètres!$A$1:$I$89,3,0)*VLOOKUP('Données projet'!$B$11,Paramètres!$A$1:$I$89,5,0)</f>
        <v>355.50627839999981</v>
      </c>
      <c r="BF144" s="13">
        <f t="shared" si="145"/>
        <v>82.695279049034994</v>
      </c>
      <c r="BG144" s="20">
        <f t="shared" si="115"/>
        <v>763.20104589040227</v>
      </c>
      <c r="BH144" s="59">
        <f t="shared" si="116"/>
        <v>1056.5343792237356</v>
      </c>
      <c r="BI144" s="59">
        <f ca="1">AVERAGE(OFFSET($BH$3,0,0,'Données projet'!$E$11+1,1))-AVERAGE(OFFSET($H$3,0,0,'Données projet'!$E$11+1,1))</f>
        <v>245.5026179711341</v>
      </c>
      <c r="BJ144" s="59">
        <f t="shared" si="146"/>
        <v>204.32077840562567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325.55519999999984</v>
      </c>
      <c r="BZ144" s="13">
        <f>BY144*VLOOKUP('Données projet'!$B$12,Paramètres!$A$1:$I$89,3,0)*VLOOKUP('Données projet'!$B$12,Paramètres!$A$1:$I$89,5,0)</f>
        <v>325.03431167999986</v>
      </c>
      <c r="CA144" s="13">
        <f t="shared" si="147"/>
        <v>76.399886588103072</v>
      </c>
      <c r="CB144" s="20">
        <f t="shared" si="118"/>
        <v>699.16456198361254</v>
      </c>
      <c r="CC144" s="59">
        <f t="shared" si="119"/>
        <v>992.49789531694591</v>
      </c>
      <c r="CD144" s="59">
        <f ca="1">AVERAGE(OFFSET($CC$3,0,0,'Données projet'!$E$12+1,1))-AVERAGE(OFFSET($H$3,0,0,'Données projet'!$E$12+1,1))</f>
        <v>221.46841827695107</v>
      </c>
      <c r="CE144" s="59">
        <f t="shared" si="148"/>
        <v>183.74298297204564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326.09691594978824</v>
      </c>
      <c r="CZ144" s="59">
        <f t="shared" si="150"/>
        <v>605.43570457920714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14.919937849191578</v>
      </c>
      <c r="DG144" s="21">
        <f>EXP(-LN(2)/25)*DG143+(1-EXP(-LN(2)/25))/(LN(2)/25)*Calculateur!DB144*Calculateur!DD144*VLOOKUP('Données projet'!$B$13,Paramètres!$A$1:$I$89,3,0)*0.475*44/12</f>
        <v>1.6042133160797651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16.524151165271345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236.00000000000003</v>
      </c>
      <c r="DP144" s="17">
        <f>DO144*VLOOKUP('Données projet'!$B$14,Paramètres!$A$1:$I$89,3,0)*VLOOKUP('Données projet'!$B$14,Paramètres!$A$1:$I$89,5,0)</f>
        <v>206.16960000000006</v>
      </c>
      <c r="DQ144" s="13">
        <f t="shared" si="151"/>
        <v>51.097652263007333</v>
      </c>
      <c r="DR144" s="20">
        <f t="shared" si="124"/>
        <v>448.07379769140448</v>
      </c>
      <c r="DS144" s="59">
        <f t="shared" si="125"/>
        <v>741.40713102473774</v>
      </c>
      <c r="DT144" s="59">
        <f ca="1">AVERAGE(OFFSET($DS$3,0,0,'Données projet'!$E$14+1,1))-AVERAGE(OFFSET($H$3,0,0,'Données projet'!$E$14+1,1))</f>
        <v>235.92135862353973</v>
      </c>
      <c r="DU144" s="59">
        <f t="shared" si="152"/>
        <v>270.64539221029258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19.771078854575698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19.771078854575698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266.99999999999983</v>
      </c>
      <c r="AJ145" s="13">
        <f>AI145*VLOOKUP('Données projet'!$B$10,Paramètres!$A$1:$I$89,3,0)*VLOOKUP('Données projet'!$B$10,Paramètres!$A$1:$I$89,5,0)</f>
        <v>216.59039999999987</v>
      </c>
      <c r="AK145" s="13">
        <f t="shared" si="143"/>
        <v>53.373153688190904</v>
      </c>
      <c r="AL145" s="20">
        <f t="shared" si="112"/>
        <v>470.18652267359886</v>
      </c>
      <c r="AM145" s="59">
        <f t="shared" si="113"/>
        <v>763.51985600693217</v>
      </c>
      <c r="AN145" s="59">
        <f ca="1">AVERAGE(OFFSET($AM$3,0,0,'Données projet'!$E$10+1,1))-AVERAGE(OFFSET($H$3,0,0,'Données projet'!$E$10+1,1))</f>
        <v>219.96569743439244</v>
      </c>
      <c r="AO145" s="59">
        <f t="shared" si="144"/>
        <v>219.27079214454579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10.513080914224478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10.513080914224478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325.55519999999984</v>
      </c>
      <c r="BE145" s="13">
        <f>BD145*VLOOKUP('Données projet'!$B$11,Paramètres!$A$1:$I$89,3,0)*VLOOKUP('Données projet'!$B$11,Paramètres!$A$1:$I$89,5,0)</f>
        <v>355.50627839999981</v>
      </c>
      <c r="BF145" s="13">
        <f t="shared" si="145"/>
        <v>82.695279049034994</v>
      </c>
      <c r="BG145" s="20">
        <f t="shared" si="115"/>
        <v>763.20104589040227</v>
      </c>
      <c r="BH145" s="59">
        <f t="shared" si="116"/>
        <v>1056.5343792237356</v>
      </c>
      <c r="BI145" s="59">
        <f ca="1">AVERAGE(OFFSET($BH$3,0,0,'Données projet'!$E$11+1,1))-AVERAGE(OFFSET($H$3,0,0,'Données projet'!$E$11+1,1))</f>
        <v>245.5026179711341</v>
      </c>
      <c r="BJ145" s="59">
        <f t="shared" si="146"/>
        <v>204.32077840562567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325.55519999999984</v>
      </c>
      <c r="BZ145" s="13">
        <f>BY145*VLOOKUP('Données projet'!$B$12,Paramètres!$A$1:$I$89,3,0)*VLOOKUP('Données projet'!$B$12,Paramètres!$A$1:$I$89,5,0)</f>
        <v>325.03431167999986</v>
      </c>
      <c r="CA145" s="13">
        <f t="shared" si="147"/>
        <v>76.399886588103072</v>
      </c>
      <c r="CB145" s="20">
        <f t="shared" si="118"/>
        <v>699.16456198361254</v>
      </c>
      <c r="CC145" s="59">
        <f t="shared" si="119"/>
        <v>992.49789531694591</v>
      </c>
      <c r="CD145" s="59">
        <f ca="1">AVERAGE(OFFSET($CC$3,0,0,'Données projet'!$E$12+1,1))-AVERAGE(OFFSET($H$3,0,0,'Données projet'!$E$12+1,1))</f>
        <v>221.46841827695107</v>
      </c>
      <c r="CE145" s="59">
        <f t="shared" si="148"/>
        <v>183.74298297204564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326.09691594978824</v>
      </c>
      <c r="CZ145" s="59">
        <f t="shared" si="150"/>
        <v>605.43570457920714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14.627366968232444</v>
      </c>
      <c r="DG145" s="21">
        <f>EXP(-LN(2)/25)*DG144+(1-EXP(-LN(2)/25))/(LN(2)/25)*Calculateur!DB145*Calculateur!DD145*VLOOKUP('Données projet'!$B$13,Paramètres!$A$1:$I$89,3,0)*0.475*44/12</f>
        <v>1.5603460185896521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16.187712986822095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236.00000000000003</v>
      </c>
      <c r="DP145" s="17">
        <f>DO145*VLOOKUP('Données projet'!$B$14,Paramètres!$A$1:$I$89,3,0)*VLOOKUP('Données projet'!$B$14,Paramètres!$A$1:$I$89,5,0)</f>
        <v>206.16960000000006</v>
      </c>
      <c r="DQ145" s="13">
        <f t="shared" si="151"/>
        <v>51.097652263007333</v>
      </c>
      <c r="DR145" s="20">
        <f t="shared" si="124"/>
        <v>448.07379769140448</v>
      </c>
      <c r="DS145" s="59">
        <f t="shared" si="125"/>
        <v>741.40713102473774</v>
      </c>
      <c r="DT145" s="59">
        <f ca="1">AVERAGE(OFFSET($DS$3,0,0,'Données projet'!$E$14+1,1))-AVERAGE(OFFSET($H$3,0,0,'Données projet'!$E$14+1,1))</f>
        <v>235.92135862353973</v>
      </c>
      <c r="DU145" s="59">
        <f t="shared" si="152"/>
        <v>270.64539221029258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19.383380057404825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19.383380057404825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266.99999999999983</v>
      </c>
      <c r="AJ146" s="13">
        <f>AI146*VLOOKUP('Données projet'!$B$10,Paramètres!$A$1:$I$89,3,0)*VLOOKUP('Données projet'!$B$10,Paramètres!$A$1:$I$89,5,0)</f>
        <v>216.59039999999987</v>
      </c>
      <c r="AK146" s="13">
        <f t="shared" si="143"/>
        <v>53.373153688190904</v>
      </c>
      <c r="AL146" s="20">
        <f t="shared" si="112"/>
        <v>470.18652267359886</v>
      </c>
      <c r="AM146" s="59">
        <f t="shared" si="113"/>
        <v>763.51985600693217</v>
      </c>
      <c r="AN146" s="59">
        <f ca="1">AVERAGE(OFFSET($AM$3,0,0,'Données projet'!$E$10+1,1))-AVERAGE(OFFSET($H$3,0,0,'Données projet'!$E$10+1,1))</f>
        <v>219.96569743439244</v>
      </c>
      <c r="AO146" s="59">
        <f t="shared" si="144"/>
        <v>219.27079214454579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10.306925809842728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10.306925809842728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325.55519999999984</v>
      </c>
      <c r="BE146" s="13">
        <f>BD146*VLOOKUP('Données projet'!$B$11,Paramètres!$A$1:$I$89,3,0)*VLOOKUP('Données projet'!$B$11,Paramètres!$A$1:$I$89,5,0)</f>
        <v>355.50627839999981</v>
      </c>
      <c r="BF146" s="13">
        <f t="shared" si="145"/>
        <v>82.695279049034994</v>
      </c>
      <c r="BG146" s="20">
        <f t="shared" si="115"/>
        <v>763.20104589040227</v>
      </c>
      <c r="BH146" s="59">
        <f t="shared" si="116"/>
        <v>1056.5343792237356</v>
      </c>
      <c r="BI146" s="59">
        <f ca="1">AVERAGE(OFFSET($BH$3,0,0,'Données projet'!$E$11+1,1))-AVERAGE(OFFSET($H$3,0,0,'Données projet'!$E$11+1,1))</f>
        <v>245.5026179711341</v>
      </c>
      <c r="BJ146" s="59">
        <f t="shared" si="146"/>
        <v>204.32077840562567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325.55519999999984</v>
      </c>
      <c r="BZ146" s="13">
        <f>BY146*VLOOKUP('Données projet'!$B$12,Paramètres!$A$1:$I$89,3,0)*VLOOKUP('Données projet'!$B$12,Paramètres!$A$1:$I$89,5,0)</f>
        <v>325.03431167999986</v>
      </c>
      <c r="CA146" s="13">
        <f t="shared" si="147"/>
        <v>76.399886588103072</v>
      </c>
      <c r="CB146" s="20">
        <f t="shared" si="118"/>
        <v>699.16456198361254</v>
      </c>
      <c r="CC146" s="59">
        <f t="shared" si="119"/>
        <v>992.49789531694591</v>
      </c>
      <c r="CD146" s="59">
        <f ca="1">AVERAGE(OFFSET($CC$3,0,0,'Données projet'!$E$12+1,1))-AVERAGE(OFFSET($H$3,0,0,'Données projet'!$E$12+1,1))</f>
        <v>221.46841827695107</v>
      </c>
      <c r="CE146" s="59">
        <f t="shared" si="148"/>
        <v>183.74298297204564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326.09691594978824</v>
      </c>
      <c r="CZ146" s="59">
        <f t="shared" si="150"/>
        <v>605.43570457920714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14.3405332237983</v>
      </c>
      <c r="DG146" s="21">
        <f>EXP(-LN(2)/25)*DG145+(1-EXP(-LN(2)/25))/(LN(2)/25)*Calculateur!DB146*Calculateur!DD146*VLOOKUP('Données projet'!$B$13,Paramètres!$A$1:$I$89,3,0)*0.475*44/12</f>
        <v>1.5176782746562871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15.858211498454587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236.00000000000003</v>
      </c>
      <c r="DP146" s="17">
        <f>DO146*VLOOKUP('Données projet'!$B$14,Paramètres!$A$1:$I$89,3,0)*VLOOKUP('Données projet'!$B$14,Paramètres!$A$1:$I$89,5,0)</f>
        <v>206.16960000000006</v>
      </c>
      <c r="DQ146" s="13">
        <f t="shared" si="151"/>
        <v>51.097652263007333</v>
      </c>
      <c r="DR146" s="20">
        <f t="shared" si="124"/>
        <v>448.07379769140448</v>
      </c>
      <c r="DS146" s="59">
        <f t="shared" si="125"/>
        <v>741.40713102473774</v>
      </c>
      <c r="DT146" s="59">
        <f ca="1">AVERAGE(OFFSET($DS$3,0,0,'Données projet'!$E$14+1,1))-AVERAGE(OFFSET($H$3,0,0,'Données projet'!$E$14+1,1))</f>
        <v>235.92135862353973</v>
      </c>
      <c r="DU146" s="59">
        <f t="shared" si="152"/>
        <v>270.64539221029258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19.003283797173555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19.003283797173555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266.99999999999983</v>
      </c>
      <c r="AJ147" s="13">
        <f>AI147*VLOOKUP('Données projet'!$B$10,Paramètres!$A$1:$I$89,3,0)*VLOOKUP('Données projet'!$B$10,Paramètres!$A$1:$I$89,5,0)</f>
        <v>216.59039999999987</v>
      </c>
      <c r="AK147" s="13">
        <f t="shared" si="143"/>
        <v>53.373153688190904</v>
      </c>
      <c r="AL147" s="20">
        <f t="shared" si="112"/>
        <v>470.18652267359886</v>
      </c>
      <c r="AM147" s="59">
        <f t="shared" si="113"/>
        <v>763.51985600693217</v>
      </c>
      <c r="AN147" s="59">
        <f ca="1">AVERAGE(OFFSET($AM$3,0,0,'Données projet'!$E$10+1,1))-AVERAGE(OFFSET($H$3,0,0,'Données projet'!$E$10+1,1))</f>
        <v>219.96569743439244</v>
      </c>
      <c r="AO147" s="59">
        <f t="shared" si="144"/>
        <v>219.27079214454579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10.104813281315705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10.104813281315705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325.55519999999984</v>
      </c>
      <c r="BE147" s="13">
        <f>BD147*VLOOKUP('Données projet'!$B$11,Paramètres!$A$1:$I$89,3,0)*VLOOKUP('Données projet'!$B$11,Paramètres!$A$1:$I$89,5,0)</f>
        <v>355.50627839999981</v>
      </c>
      <c r="BF147" s="13">
        <f t="shared" si="145"/>
        <v>82.695279049034994</v>
      </c>
      <c r="BG147" s="20">
        <f t="shared" si="115"/>
        <v>763.20104589040227</v>
      </c>
      <c r="BH147" s="59">
        <f t="shared" si="116"/>
        <v>1056.5343792237356</v>
      </c>
      <c r="BI147" s="59">
        <f ca="1">AVERAGE(OFFSET($BH$3,0,0,'Données projet'!$E$11+1,1))-AVERAGE(OFFSET($H$3,0,0,'Données projet'!$E$11+1,1))</f>
        <v>245.5026179711341</v>
      </c>
      <c r="BJ147" s="59">
        <f t="shared" si="146"/>
        <v>204.32077840562567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325.55519999999984</v>
      </c>
      <c r="BZ147" s="13">
        <f>BY147*VLOOKUP('Données projet'!$B$12,Paramètres!$A$1:$I$89,3,0)*VLOOKUP('Données projet'!$B$12,Paramètres!$A$1:$I$89,5,0)</f>
        <v>325.03431167999986</v>
      </c>
      <c r="CA147" s="13">
        <f t="shared" si="147"/>
        <v>76.399886588103072</v>
      </c>
      <c r="CB147" s="20">
        <f t="shared" si="118"/>
        <v>699.16456198361254</v>
      </c>
      <c r="CC147" s="59">
        <f t="shared" si="119"/>
        <v>992.49789531694591</v>
      </c>
      <c r="CD147" s="59">
        <f ca="1">AVERAGE(OFFSET($CC$3,0,0,'Données projet'!$E$12+1,1))-AVERAGE(OFFSET($H$3,0,0,'Données projet'!$E$12+1,1))</f>
        <v>221.46841827695107</v>
      </c>
      <c r="CE147" s="59">
        <f t="shared" si="148"/>
        <v>183.74298297204564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326.09691594978824</v>
      </c>
      <c r="CZ147" s="59">
        <f t="shared" si="150"/>
        <v>605.43570457920714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14.059324114141202</v>
      </c>
      <c r="DG147" s="21">
        <f>EXP(-LN(2)/25)*DG146+(1-EXP(-LN(2)/25))/(LN(2)/25)*Calculateur!DB147*Calculateur!DD147*VLOOKUP('Données projet'!$B$13,Paramètres!$A$1:$I$89,3,0)*0.475*44/12</f>
        <v>1.4761772824245791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15.535501396565781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236.00000000000003</v>
      </c>
      <c r="DP147" s="17">
        <f>DO147*VLOOKUP('Données projet'!$B$14,Paramètres!$A$1:$I$89,3,0)*VLOOKUP('Données projet'!$B$14,Paramètres!$A$1:$I$89,5,0)</f>
        <v>206.16960000000006</v>
      </c>
      <c r="DQ147" s="13">
        <f t="shared" si="151"/>
        <v>51.097652263007333</v>
      </c>
      <c r="DR147" s="20">
        <f t="shared" si="124"/>
        <v>448.07379769140448</v>
      </c>
      <c r="DS147" s="59">
        <f t="shared" si="125"/>
        <v>741.40713102473774</v>
      </c>
      <c r="DT147" s="59">
        <f ca="1">AVERAGE(OFFSET($DS$3,0,0,'Données projet'!$E$14+1,1))-AVERAGE(OFFSET($H$3,0,0,'Données projet'!$E$14+1,1))</f>
        <v>235.92135862353973</v>
      </c>
      <c r="DU147" s="59">
        <f t="shared" si="152"/>
        <v>270.64539221029258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18.630640992769596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18.630640992769596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266.99999999999983</v>
      </c>
      <c r="AJ148" s="13">
        <f>AI148*VLOOKUP('Données projet'!$B$10,Paramètres!$A$1:$I$89,3,0)*VLOOKUP('Données projet'!$B$10,Paramètres!$A$1:$I$89,5,0)</f>
        <v>216.59039999999987</v>
      </c>
      <c r="AK148" s="13">
        <f t="shared" si="143"/>
        <v>53.373153688190904</v>
      </c>
      <c r="AL148" s="20">
        <f t="shared" si="112"/>
        <v>470.18652267359886</v>
      </c>
      <c r="AM148" s="59">
        <f t="shared" si="113"/>
        <v>763.51985600693217</v>
      </c>
      <c r="AN148" s="59">
        <f ca="1">AVERAGE(OFFSET($AM$3,0,0,'Données projet'!$E$10+1,1))-AVERAGE(OFFSET($H$3,0,0,'Données projet'!$E$10+1,1))</f>
        <v>219.96569743439244</v>
      </c>
      <c r="AO148" s="59">
        <f t="shared" si="144"/>
        <v>219.27079214454579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9.906664056196627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9.906664056196627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325.55519999999984</v>
      </c>
      <c r="BE148" s="13">
        <f>BD148*VLOOKUP('Données projet'!$B$11,Paramètres!$A$1:$I$89,3,0)*VLOOKUP('Données projet'!$B$11,Paramètres!$A$1:$I$89,5,0)</f>
        <v>355.50627839999981</v>
      </c>
      <c r="BF148" s="13">
        <f t="shared" si="145"/>
        <v>82.695279049034994</v>
      </c>
      <c r="BG148" s="20">
        <f t="shared" si="115"/>
        <v>763.20104589040227</v>
      </c>
      <c r="BH148" s="59">
        <f t="shared" si="116"/>
        <v>1056.5343792237356</v>
      </c>
      <c r="BI148" s="59">
        <f ca="1">AVERAGE(OFFSET($BH$3,0,0,'Données projet'!$E$11+1,1))-AVERAGE(OFFSET($H$3,0,0,'Données projet'!$E$11+1,1))</f>
        <v>245.5026179711341</v>
      </c>
      <c r="BJ148" s="59">
        <f t="shared" si="146"/>
        <v>204.32077840562567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325.55519999999984</v>
      </c>
      <c r="BZ148" s="13">
        <f>BY148*VLOOKUP('Données projet'!$B$12,Paramètres!$A$1:$I$89,3,0)*VLOOKUP('Données projet'!$B$12,Paramètres!$A$1:$I$89,5,0)</f>
        <v>325.03431167999986</v>
      </c>
      <c r="CA148" s="13">
        <f t="shared" si="147"/>
        <v>76.399886588103072</v>
      </c>
      <c r="CB148" s="20">
        <f t="shared" si="118"/>
        <v>699.16456198361254</v>
      </c>
      <c r="CC148" s="59">
        <f t="shared" si="119"/>
        <v>992.49789531694591</v>
      </c>
      <c r="CD148" s="59">
        <f ca="1">AVERAGE(OFFSET($CC$3,0,0,'Données projet'!$E$12+1,1))-AVERAGE(OFFSET($H$3,0,0,'Données projet'!$E$12+1,1))</f>
        <v>221.46841827695107</v>
      </c>
      <c r="CE148" s="59">
        <f t="shared" si="148"/>
        <v>183.74298297204564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326.09691594978824</v>
      </c>
      <c r="CZ148" s="59">
        <f t="shared" si="150"/>
        <v>605.43570457920714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13.783629343603858</v>
      </c>
      <c r="DG148" s="21">
        <f>EXP(-LN(2)/25)*DG147+(1-EXP(-LN(2)/25))/(LN(2)/25)*Calculateur!DB148*Calculateur!DD148*VLOOKUP('Données projet'!$B$13,Paramètres!$A$1:$I$89,3,0)*0.475*44/12</f>
        <v>1.4358111370078896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15.219440480611748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236.00000000000003</v>
      </c>
      <c r="DP148" s="17">
        <f>DO148*VLOOKUP('Données projet'!$B$14,Paramètres!$A$1:$I$89,3,0)*VLOOKUP('Données projet'!$B$14,Paramètres!$A$1:$I$89,5,0)</f>
        <v>206.16960000000006</v>
      </c>
      <c r="DQ148" s="13">
        <f t="shared" si="151"/>
        <v>51.097652263007333</v>
      </c>
      <c r="DR148" s="20">
        <f t="shared" si="124"/>
        <v>448.07379769140448</v>
      </c>
      <c r="DS148" s="59">
        <f t="shared" si="125"/>
        <v>741.40713102473774</v>
      </c>
      <c r="DT148" s="59">
        <f ca="1">AVERAGE(OFFSET($DS$3,0,0,'Données projet'!$E$14+1,1))-AVERAGE(OFFSET($H$3,0,0,'Données projet'!$E$14+1,1))</f>
        <v>235.92135862353973</v>
      </c>
      <c r="DU148" s="59">
        <f t="shared" si="152"/>
        <v>270.64539221029258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18.265305486470332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18.265305486470332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266.99999999999983</v>
      </c>
      <c r="AJ149" s="13">
        <f>AI149*VLOOKUP('Données projet'!$B$10,Paramètres!$A$1:$I$89,3,0)*VLOOKUP('Données projet'!$B$10,Paramètres!$A$1:$I$89,5,0)</f>
        <v>216.59039999999987</v>
      </c>
      <c r="AK149" s="13">
        <f t="shared" si="143"/>
        <v>53.373153688190904</v>
      </c>
      <c r="AL149" s="20">
        <f t="shared" si="112"/>
        <v>470.18652267359886</v>
      </c>
      <c r="AM149" s="59">
        <f t="shared" si="113"/>
        <v>763.51985600693217</v>
      </c>
      <c r="AN149" s="59">
        <f ca="1">AVERAGE(OFFSET($AM$3,0,0,'Données projet'!$E$10+1,1))-AVERAGE(OFFSET($H$3,0,0,'Données projet'!$E$10+1,1))</f>
        <v>219.96569743439244</v>
      </c>
      <c r="AO149" s="59">
        <f t="shared" si="144"/>
        <v>219.27079214454579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9.7124004165230406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9.7124004165230406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325.55519999999984</v>
      </c>
      <c r="BE149" s="13">
        <f>BD149*VLOOKUP('Données projet'!$B$11,Paramètres!$A$1:$I$89,3,0)*VLOOKUP('Données projet'!$B$11,Paramètres!$A$1:$I$89,5,0)</f>
        <v>355.50627839999981</v>
      </c>
      <c r="BF149" s="13">
        <f t="shared" si="145"/>
        <v>82.695279049034994</v>
      </c>
      <c r="BG149" s="20">
        <f t="shared" si="115"/>
        <v>763.20104589040227</v>
      </c>
      <c r="BH149" s="59">
        <f t="shared" si="116"/>
        <v>1056.5343792237356</v>
      </c>
      <c r="BI149" s="59">
        <f ca="1">AVERAGE(OFFSET($BH$3,0,0,'Données projet'!$E$11+1,1))-AVERAGE(OFFSET($H$3,0,0,'Données projet'!$E$11+1,1))</f>
        <v>245.5026179711341</v>
      </c>
      <c r="BJ149" s="59">
        <f t="shared" si="146"/>
        <v>204.32077840562567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325.55519999999984</v>
      </c>
      <c r="BZ149" s="13">
        <f>BY149*VLOOKUP('Données projet'!$B$12,Paramètres!$A$1:$I$89,3,0)*VLOOKUP('Données projet'!$B$12,Paramètres!$A$1:$I$89,5,0)</f>
        <v>325.03431167999986</v>
      </c>
      <c r="CA149" s="13">
        <f t="shared" si="147"/>
        <v>76.399886588103072</v>
      </c>
      <c r="CB149" s="20">
        <f t="shared" si="118"/>
        <v>699.16456198361254</v>
      </c>
      <c r="CC149" s="59">
        <f t="shared" si="119"/>
        <v>992.49789531694591</v>
      </c>
      <c r="CD149" s="59">
        <f ca="1">AVERAGE(OFFSET($CC$3,0,0,'Données projet'!$E$12+1,1))-AVERAGE(OFFSET($H$3,0,0,'Données projet'!$E$12+1,1))</f>
        <v>221.46841827695107</v>
      </c>
      <c r="CE149" s="59">
        <f t="shared" si="148"/>
        <v>183.74298297204564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326.09691594978824</v>
      </c>
      <c r="CZ149" s="59">
        <f t="shared" si="150"/>
        <v>605.43570457920714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13.513340779359545</v>
      </c>
      <c r="DG149" s="21">
        <f>EXP(-LN(2)/25)*DG148+(1-EXP(-LN(2)/25))/(LN(2)/25)*Calculateur!DB149*Calculateur!DD149*VLOOKUP('Données projet'!$B$13,Paramètres!$A$1:$I$89,3,0)*0.475*44/12</f>
        <v>1.3965488059603828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14.909889585319927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236.00000000000003</v>
      </c>
      <c r="DP149" s="17">
        <f>DO149*VLOOKUP('Données projet'!$B$14,Paramètres!$A$1:$I$89,3,0)*VLOOKUP('Données projet'!$B$14,Paramètres!$A$1:$I$89,5,0)</f>
        <v>206.16960000000006</v>
      </c>
      <c r="DQ149" s="13">
        <f t="shared" si="151"/>
        <v>51.097652263007333</v>
      </c>
      <c r="DR149" s="20">
        <f t="shared" si="124"/>
        <v>448.07379769140448</v>
      </c>
      <c r="DS149" s="59">
        <f t="shared" si="125"/>
        <v>741.40713102473774</v>
      </c>
      <c r="DT149" s="59">
        <f ca="1">AVERAGE(OFFSET($DS$3,0,0,'Données projet'!$E$14+1,1))-AVERAGE(OFFSET($H$3,0,0,'Données projet'!$E$14+1,1))</f>
        <v>235.92135862353973</v>
      </c>
      <c r="DU149" s="59">
        <f t="shared" si="152"/>
        <v>270.64539221029258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17.907133986616941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17.907133986616941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266.99999999999983</v>
      </c>
      <c r="AJ150" s="13">
        <f>AI150*VLOOKUP('Données projet'!$B$10,Paramètres!$A$1:$I$89,3,0)*VLOOKUP('Données projet'!$B$10,Paramètres!$A$1:$I$89,5,0)</f>
        <v>216.59039999999987</v>
      </c>
      <c r="AK150" s="13">
        <f t="shared" si="143"/>
        <v>53.373153688190904</v>
      </c>
      <c r="AL150" s="20">
        <f t="shared" si="112"/>
        <v>470.18652267359886</v>
      </c>
      <c r="AM150" s="59">
        <f t="shared" si="113"/>
        <v>763.51985600693217</v>
      </c>
      <c r="AN150" s="59">
        <f ca="1">AVERAGE(OFFSET($AM$3,0,0,'Données projet'!$E$10+1,1))-AVERAGE(OFFSET($H$3,0,0,'Données projet'!$E$10+1,1))</f>
        <v>219.96569743439244</v>
      </c>
      <c r="AO150" s="59">
        <f t="shared" si="144"/>
        <v>219.27079214454579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9.5219461683343329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9.5219461683343329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325.55519999999984</v>
      </c>
      <c r="BE150" s="13">
        <f>BD150*VLOOKUP('Données projet'!$B$11,Paramètres!$A$1:$I$89,3,0)*VLOOKUP('Données projet'!$B$11,Paramètres!$A$1:$I$89,5,0)</f>
        <v>355.50627839999981</v>
      </c>
      <c r="BF150" s="13">
        <f t="shared" si="145"/>
        <v>82.695279049034994</v>
      </c>
      <c r="BG150" s="20">
        <f t="shared" si="115"/>
        <v>763.20104589040227</v>
      </c>
      <c r="BH150" s="59">
        <f t="shared" si="116"/>
        <v>1056.5343792237356</v>
      </c>
      <c r="BI150" s="59">
        <f ca="1">AVERAGE(OFFSET($BH$3,0,0,'Données projet'!$E$11+1,1))-AVERAGE(OFFSET($H$3,0,0,'Données projet'!$E$11+1,1))</f>
        <v>245.5026179711341</v>
      </c>
      <c r="BJ150" s="59">
        <f t="shared" si="146"/>
        <v>204.32077840562567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325.55519999999984</v>
      </c>
      <c r="BZ150" s="13">
        <f>BY150*VLOOKUP('Données projet'!$B$12,Paramètres!$A$1:$I$89,3,0)*VLOOKUP('Données projet'!$B$12,Paramètres!$A$1:$I$89,5,0)</f>
        <v>325.03431167999986</v>
      </c>
      <c r="CA150" s="13">
        <f t="shared" si="147"/>
        <v>76.399886588103072</v>
      </c>
      <c r="CB150" s="20">
        <f t="shared" si="118"/>
        <v>699.16456198361254</v>
      </c>
      <c r="CC150" s="59">
        <f t="shared" si="119"/>
        <v>992.49789531694591</v>
      </c>
      <c r="CD150" s="59">
        <f ca="1">AVERAGE(OFFSET($CC$3,0,0,'Données projet'!$E$12+1,1))-AVERAGE(OFFSET($H$3,0,0,'Données projet'!$E$12+1,1))</f>
        <v>221.46841827695107</v>
      </c>
      <c r="CE150" s="59">
        <f t="shared" si="148"/>
        <v>183.74298297204564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326.09691594978824</v>
      </c>
      <c r="CZ150" s="59">
        <f t="shared" si="150"/>
        <v>605.43570457920714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13.248352409000319</v>
      </c>
      <c r="DG150" s="21">
        <f>EXP(-LN(2)/25)*DG149+(1-EXP(-LN(2)/25))/(LN(2)/25)*Calculateur!DB150*Calculateur!DD150*VLOOKUP('Données projet'!$B$13,Paramètres!$A$1:$I$89,3,0)*0.475*44/12</f>
        <v>1.3583601054200862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14.606712514420405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236.00000000000003</v>
      </c>
      <c r="DP150" s="17">
        <f>DO150*VLOOKUP('Données projet'!$B$14,Paramètres!$A$1:$I$89,3,0)*VLOOKUP('Données projet'!$B$14,Paramètres!$A$1:$I$89,5,0)</f>
        <v>206.16960000000006</v>
      </c>
      <c r="DQ150" s="13">
        <f t="shared" si="151"/>
        <v>51.097652263007333</v>
      </c>
      <c r="DR150" s="20">
        <f t="shared" si="124"/>
        <v>448.07379769140448</v>
      </c>
      <c r="DS150" s="59">
        <f t="shared" si="125"/>
        <v>741.40713102473774</v>
      </c>
      <c r="DT150" s="59">
        <f ca="1">AVERAGE(OFFSET($DS$3,0,0,'Données projet'!$E$14+1,1))-AVERAGE(OFFSET($H$3,0,0,'Données projet'!$E$14+1,1))</f>
        <v>235.92135862353973</v>
      </c>
      <c r="DU150" s="59">
        <f t="shared" si="152"/>
        <v>270.64539221029258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17.555986011412628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17.555986011412628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266.99999999999983</v>
      </c>
      <c r="AJ151" s="13">
        <f>AI151*VLOOKUP('Données projet'!$B$10,Paramètres!$A$1:$I$89,3,0)*VLOOKUP('Données projet'!$B$10,Paramètres!$A$1:$I$89,5,0)</f>
        <v>216.59039999999987</v>
      </c>
      <c r="AK151" s="13">
        <f t="shared" si="143"/>
        <v>53.373153688190904</v>
      </c>
      <c r="AL151" s="20">
        <f t="shared" si="112"/>
        <v>470.18652267359886</v>
      </c>
      <c r="AM151" s="59">
        <f t="shared" si="113"/>
        <v>763.51985600693217</v>
      </c>
      <c r="AN151" s="59">
        <f ca="1">AVERAGE(OFFSET($AM$3,0,0,'Données projet'!$E$10+1,1))-AVERAGE(OFFSET($H$3,0,0,'Données projet'!$E$10+1,1))</f>
        <v>219.96569743439244</v>
      </c>
      <c r="AO151" s="59">
        <f t="shared" si="144"/>
        <v>219.27079214454579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9.335226611786986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9.335226611786986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325.55519999999984</v>
      </c>
      <c r="BE151" s="13">
        <f>BD151*VLOOKUP('Données projet'!$B$11,Paramètres!$A$1:$I$89,3,0)*VLOOKUP('Données projet'!$B$11,Paramètres!$A$1:$I$89,5,0)</f>
        <v>355.50627839999981</v>
      </c>
      <c r="BF151" s="13">
        <f t="shared" si="145"/>
        <v>82.695279049034994</v>
      </c>
      <c r="BG151" s="20">
        <f t="shared" si="115"/>
        <v>763.20104589040227</v>
      </c>
      <c r="BH151" s="59">
        <f t="shared" si="116"/>
        <v>1056.5343792237356</v>
      </c>
      <c r="BI151" s="59">
        <f ca="1">AVERAGE(OFFSET($BH$3,0,0,'Données projet'!$E$11+1,1))-AVERAGE(OFFSET($H$3,0,0,'Données projet'!$E$11+1,1))</f>
        <v>245.5026179711341</v>
      </c>
      <c r="BJ151" s="59">
        <f t="shared" si="146"/>
        <v>204.32077840562567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325.55519999999984</v>
      </c>
      <c r="BZ151" s="13">
        <f>BY151*VLOOKUP('Données projet'!$B$12,Paramètres!$A$1:$I$89,3,0)*VLOOKUP('Données projet'!$B$12,Paramètres!$A$1:$I$89,5,0)</f>
        <v>325.03431167999986</v>
      </c>
      <c r="CA151" s="13">
        <f t="shared" si="147"/>
        <v>76.399886588103072</v>
      </c>
      <c r="CB151" s="20">
        <f t="shared" si="118"/>
        <v>699.16456198361254</v>
      </c>
      <c r="CC151" s="59">
        <f t="shared" si="119"/>
        <v>992.49789531694591</v>
      </c>
      <c r="CD151" s="59">
        <f ca="1">AVERAGE(OFFSET($CC$3,0,0,'Données projet'!$E$12+1,1))-AVERAGE(OFFSET($H$3,0,0,'Données projet'!$E$12+1,1))</f>
        <v>221.46841827695107</v>
      </c>
      <c r="CE151" s="59">
        <f t="shared" si="148"/>
        <v>183.74298297204564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326.09691594978824</v>
      </c>
      <c r="CZ151" s="59">
        <f t="shared" si="150"/>
        <v>605.43570457920714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12.988560298956889</v>
      </c>
      <c r="DG151" s="21">
        <f>EXP(-LN(2)/25)*DG150+(1-EXP(-LN(2)/25))/(LN(2)/25)*Calculateur!DB151*Calculateur!DD151*VLOOKUP('Données projet'!$B$13,Paramètres!$A$1:$I$89,3,0)*0.475*44/12</f>
        <v>1.3212156769043206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14.309775975861211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236.00000000000003</v>
      </c>
      <c r="DP151" s="17">
        <f>DO151*VLOOKUP('Données projet'!$B$14,Paramètres!$A$1:$I$89,3,0)*VLOOKUP('Données projet'!$B$14,Paramètres!$A$1:$I$89,5,0)</f>
        <v>206.16960000000006</v>
      </c>
      <c r="DQ151" s="13">
        <f t="shared" si="151"/>
        <v>51.097652263007333</v>
      </c>
      <c r="DR151" s="20">
        <f t="shared" si="124"/>
        <v>448.07379769140448</v>
      </c>
      <c r="DS151" s="59">
        <f t="shared" si="125"/>
        <v>741.40713102473774</v>
      </c>
      <c r="DT151" s="59">
        <f ca="1">AVERAGE(OFFSET($DS$3,0,0,'Données projet'!$E$14+1,1))-AVERAGE(OFFSET($H$3,0,0,'Données projet'!$E$14+1,1))</f>
        <v>235.92135862353973</v>
      </c>
      <c r="DU151" s="59">
        <f t="shared" si="152"/>
        <v>270.64539221029258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17.211723833822958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17.211723833822958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266.99999999999983</v>
      </c>
      <c r="AJ152" s="13">
        <f>AI152*VLOOKUP('Données projet'!$B$10,Paramètres!$A$1:$I$89,3,0)*VLOOKUP('Données projet'!$B$10,Paramètres!$A$1:$I$89,5,0)</f>
        <v>216.59039999999987</v>
      </c>
      <c r="AK152" s="13">
        <f t="shared" si="143"/>
        <v>53.373153688190904</v>
      </c>
      <c r="AL152" s="20">
        <f t="shared" si="112"/>
        <v>470.18652267359886</v>
      </c>
      <c r="AM152" s="59">
        <f t="shared" si="113"/>
        <v>763.51985600693217</v>
      </c>
      <c r="AN152" s="59">
        <f ca="1">AVERAGE(OFFSET($AM$3,0,0,'Données projet'!$E$10+1,1))-AVERAGE(OFFSET($H$3,0,0,'Données projet'!$E$10+1,1))</f>
        <v>219.96569743439244</v>
      </c>
      <c r="AO152" s="59">
        <f t="shared" si="144"/>
        <v>219.27079214454579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9.152168511855848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9.152168511855848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325.55519999999984</v>
      </c>
      <c r="BE152" s="13">
        <f>BD152*VLOOKUP('Données projet'!$B$11,Paramètres!$A$1:$I$89,3,0)*VLOOKUP('Données projet'!$B$11,Paramètres!$A$1:$I$89,5,0)</f>
        <v>355.50627839999981</v>
      </c>
      <c r="BF152" s="13">
        <f t="shared" si="145"/>
        <v>82.695279049034994</v>
      </c>
      <c r="BG152" s="20">
        <f t="shared" si="115"/>
        <v>763.20104589040227</v>
      </c>
      <c r="BH152" s="59">
        <f t="shared" si="116"/>
        <v>1056.5343792237356</v>
      </c>
      <c r="BI152" s="59">
        <f ca="1">AVERAGE(OFFSET($BH$3,0,0,'Données projet'!$E$11+1,1))-AVERAGE(OFFSET($H$3,0,0,'Données projet'!$E$11+1,1))</f>
        <v>245.5026179711341</v>
      </c>
      <c r="BJ152" s="59">
        <f t="shared" si="146"/>
        <v>204.32077840562567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325.55519999999984</v>
      </c>
      <c r="BZ152" s="13">
        <f>BY152*VLOOKUP('Données projet'!$B$12,Paramètres!$A$1:$I$89,3,0)*VLOOKUP('Données projet'!$B$12,Paramètres!$A$1:$I$89,5,0)</f>
        <v>325.03431167999986</v>
      </c>
      <c r="CA152" s="13">
        <f t="shared" si="147"/>
        <v>76.399886588103072</v>
      </c>
      <c r="CB152" s="20">
        <f t="shared" si="118"/>
        <v>699.16456198361254</v>
      </c>
      <c r="CC152" s="59">
        <f t="shared" si="119"/>
        <v>992.49789531694591</v>
      </c>
      <c r="CD152" s="59">
        <f ca="1">AVERAGE(OFFSET($CC$3,0,0,'Données projet'!$E$12+1,1))-AVERAGE(OFFSET($H$3,0,0,'Données projet'!$E$12+1,1))</f>
        <v>221.46841827695107</v>
      </c>
      <c r="CE152" s="59">
        <f t="shared" si="148"/>
        <v>183.74298297204564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326.09691594978824</v>
      </c>
      <c r="CZ152" s="59">
        <f t="shared" si="150"/>
        <v>605.43570457920714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12.733862553733871</v>
      </c>
      <c r="DG152" s="21">
        <f>EXP(-LN(2)/25)*DG151+(1-EXP(-LN(2)/25))/(LN(2)/25)*Calculateur!DB152*Calculateur!DD152*VLOOKUP('Données projet'!$B$13,Paramètres!$A$1:$I$89,3,0)*0.475*44/12</f>
        <v>1.2850869647396592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14.01894951847353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236.00000000000003</v>
      </c>
      <c r="DP152" s="17">
        <f>DO152*VLOOKUP('Données projet'!$B$14,Paramètres!$A$1:$I$89,3,0)*VLOOKUP('Données projet'!$B$14,Paramètres!$A$1:$I$89,5,0)</f>
        <v>206.16960000000006</v>
      </c>
      <c r="DQ152" s="13">
        <f t="shared" si="151"/>
        <v>51.097652263007333</v>
      </c>
      <c r="DR152" s="20">
        <f t="shared" si="124"/>
        <v>448.07379769140448</v>
      </c>
      <c r="DS152" s="59">
        <f t="shared" si="125"/>
        <v>741.40713102473774</v>
      </c>
      <c r="DT152" s="59">
        <f ca="1">AVERAGE(OFFSET($DS$3,0,0,'Données projet'!$E$14+1,1))-AVERAGE(OFFSET($H$3,0,0,'Données projet'!$E$14+1,1))</f>
        <v>235.92135862353973</v>
      </c>
      <c r="DU152" s="59">
        <f t="shared" si="152"/>
        <v>270.64539221029258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16.874212427556625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16.874212427556625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266.99999999999983</v>
      </c>
      <c r="AJ153" s="13">
        <f>AI153*VLOOKUP('Données projet'!$B$10,Paramètres!$A$1:$I$89,3,0)*VLOOKUP('Données projet'!$B$10,Paramètres!$A$1:$I$89,5,0)</f>
        <v>216.59039999999987</v>
      </c>
      <c r="AK153" s="13">
        <f t="shared" si="143"/>
        <v>53.373153688190904</v>
      </c>
      <c r="AL153" s="20">
        <f t="shared" si="112"/>
        <v>470.18652267359886</v>
      </c>
      <c r="AM153" s="59">
        <f t="shared" si="113"/>
        <v>763.51985600693217</v>
      </c>
      <c r="AN153" s="59">
        <f ca="1">AVERAGE(OFFSET($AM$3,0,0,'Données projet'!$E$10+1,1))-AVERAGE(OFFSET($H$3,0,0,'Données projet'!$E$10+1,1))</f>
        <v>219.96569743439244</v>
      </c>
      <c r="AO153" s="59">
        <f t="shared" si="144"/>
        <v>219.27079214454579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8.9727000696099442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8.9727000696099442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325.55519999999984</v>
      </c>
      <c r="BE153" s="13">
        <f>BD153*VLOOKUP('Données projet'!$B$11,Paramètres!$A$1:$I$89,3,0)*VLOOKUP('Données projet'!$B$11,Paramètres!$A$1:$I$89,5,0)</f>
        <v>355.50627839999981</v>
      </c>
      <c r="BF153" s="13">
        <f t="shared" si="145"/>
        <v>82.695279049034994</v>
      </c>
      <c r="BG153" s="20">
        <f t="shared" si="115"/>
        <v>763.20104589040227</v>
      </c>
      <c r="BH153" s="59">
        <f t="shared" si="116"/>
        <v>1056.5343792237356</v>
      </c>
      <c r="BI153" s="59">
        <f ca="1">AVERAGE(OFFSET($BH$3,0,0,'Données projet'!$E$11+1,1))-AVERAGE(OFFSET($H$3,0,0,'Données projet'!$E$11+1,1))</f>
        <v>245.5026179711341</v>
      </c>
      <c r="BJ153" s="59">
        <f t="shared" si="146"/>
        <v>204.32077840562567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325.55519999999984</v>
      </c>
      <c r="BZ153" s="13">
        <f>BY153*VLOOKUP('Données projet'!$B$12,Paramètres!$A$1:$I$89,3,0)*VLOOKUP('Données projet'!$B$12,Paramètres!$A$1:$I$89,5,0)</f>
        <v>325.03431167999986</v>
      </c>
      <c r="CA153" s="13">
        <f t="shared" si="147"/>
        <v>76.399886588103072</v>
      </c>
      <c r="CB153" s="20">
        <f t="shared" si="118"/>
        <v>699.16456198361254</v>
      </c>
      <c r="CC153" s="59">
        <f t="shared" si="119"/>
        <v>992.49789531694591</v>
      </c>
      <c r="CD153" s="59">
        <f ca="1">AVERAGE(OFFSET($CC$3,0,0,'Données projet'!$E$12+1,1))-AVERAGE(OFFSET($H$3,0,0,'Données projet'!$E$12+1,1))</f>
        <v>221.46841827695107</v>
      </c>
      <c r="CE153" s="59">
        <f t="shared" si="148"/>
        <v>183.74298297204564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326.09691594978824</v>
      </c>
      <c r="CZ153" s="59">
        <f t="shared" si="150"/>
        <v>605.43570457920714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12.484159275944391</v>
      </c>
      <c r="DG153" s="21">
        <f>EXP(-LN(2)/25)*DG152+(1-EXP(-LN(2)/25))/(LN(2)/25)*Calculateur!DB153*Calculateur!DD153*VLOOKUP('Données projet'!$B$13,Paramètres!$A$1:$I$89,3,0)*0.475*44/12</f>
        <v>1.2499461941090668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13.734105470053457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236.00000000000003</v>
      </c>
      <c r="DP153" s="17">
        <f>DO153*VLOOKUP('Données projet'!$B$14,Paramètres!$A$1:$I$89,3,0)*VLOOKUP('Données projet'!$B$14,Paramètres!$A$1:$I$89,5,0)</f>
        <v>206.16960000000006</v>
      </c>
      <c r="DQ153" s="13">
        <f t="shared" si="151"/>
        <v>51.097652263007333</v>
      </c>
      <c r="DR153" s="20">
        <f t="shared" si="124"/>
        <v>448.07379769140448</v>
      </c>
      <c r="DS153" s="59">
        <f t="shared" si="125"/>
        <v>741.40713102473774</v>
      </c>
      <c r="DT153" s="59">
        <f ca="1">AVERAGE(OFFSET($DS$3,0,0,'Données projet'!$E$14+1,1))-AVERAGE(OFFSET($H$3,0,0,'Données projet'!$E$14+1,1))</f>
        <v>235.92135862353973</v>
      </c>
      <c r="DU153" s="59">
        <f t="shared" si="152"/>
        <v>270.64539221029258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16.543319414105543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16.543319414105543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266.99999999999983</v>
      </c>
      <c r="AJ154" s="13">
        <f>AI154*VLOOKUP('Données projet'!$B$10,Paramètres!$A$1:$I$89,3,0)*VLOOKUP('Données projet'!$B$10,Paramètres!$A$1:$I$89,5,0)</f>
        <v>216.59039999999987</v>
      </c>
      <c r="AK154" s="13">
        <f t="shared" ref="AK154:AK203" si="164">EXP(-1.0587+0.8836*LN(AJ154)+0.284)</f>
        <v>53.373153688190904</v>
      </c>
      <c r="AL154" s="20">
        <f t="shared" ref="AL154:AL203" si="165">(AJ154+AK154)*0.475*44/12</f>
        <v>470.18652267359886</v>
      </c>
      <c r="AM154" s="59">
        <f t="shared" si="113"/>
        <v>763.51985600693217</v>
      </c>
      <c r="AN154" s="59">
        <f ca="1">AVERAGE(OFFSET($AM$3,0,0,'Données projet'!$E$10+1,1))-AVERAGE(OFFSET($H$3,0,0,'Données projet'!$E$10+1,1))</f>
        <v>219.96569743439244</v>
      </c>
      <c r="AO154" s="59">
        <f t="shared" si="144"/>
        <v>219.27079214454579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8.7967508940515415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8.7967508940515415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325.55519999999984</v>
      </c>
      <c r="BE154" s="13">
        <f>BD154*VLOOKUP('Données projet'!$B$11,Paramètres!$A$1:$I$89,3,0)*VLOOKUP('Données projet'!$B$11,Paramètres!$A$1:$I$89,5,0)</f>
        <v>355.50627839999981</v>
      </c>
      <c r="BF154" s="13">
        <f t="shared" ref="BF154:BF203" si="167">EXP(-1.0587+0.8836*LN(BE154)+0.284)</f>
        <v>82.695279049034994</v>
      </c>
      <c r="BG154" s="20">
        <f t="shared" ref="BG154:BG203" si="168">(BE154+BF154)*0.475*44/12</f>
        <v>763.20104589040227</v>
      </c>
      <c r="BH154" s="59">
        <f t="shared" si="116"/>
        <v>1056.5343792237356</v>
      </c>
      <c r="BI154" s="59">
        <f ca="1">AVERAGE(OFFSET($BH$3,0,0,'Données projet'!$E$11+1,1))-AVERAGE(OFFSET($H$3,0,0,'Données projet'!$E$11+1,1))</f>
        <v>245.5026179711341</v>
      </c>
      <c r="BJ154" s="59">
        <f t="shared" si="146"/>
        <v>204.32077840562567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325.55519999999984</v>
      </c>
      <c r="BZ154" s="13">
        <f>BY154*VLOOKUP('Données projet'!$B$12,Paramètres!$A$1:$I$89,3,0)*VLOOKUP('Données projet'!$B$12,Paramètres!$A$1:$I$89,5,0)</f>
        <v>325.03431167999986</v>
      </c>
      <c r="CA154" s="13">
        <f t="shared" ref="CA154:CA203" si="170">EXP(-1.0587+0.8836*LN(BZ154)+0.284)</f>
        <v>76.399886588103072</v>
      </c>
      <c r="CB154" s="20">
        <f t="shared" ref="CB154:CB203" si="171">(BZ154+CA154)*0.475*44/12</f>
        <v>699.16456198361254</v>
      </c>
      <c r="CC154" s="59">
        <f t="shared" si="119"/>
        <v>992.49789531694591</v>
      </c>
      <c r="CD154" s="59">
        <f ca="1">AVERAGE(OFFSET($CC$3,0,0,'Données projet'!$E$12+1,1))-AVERAGE(OFFSET($H$3,0,0,'Données projet'!$E$12+1,1))</f>
        <v>221.46841827695107</v>
      </c>
      <c r="CE154" s="59">
        <f t="shared" si="148"/>
        <v>183.74298297204564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326.09691594978824</v>
      </c>
      <c r="CZ154" s="59">
        <f t="shared" si="150"/>
        <v>605.43570457920714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12.239352527128402</v>
      </c>
      <c r="DG154" s="21">
        <f>EXP(-LN(2)/25)*DG153+(1-EXP(-LN(2)/25))/(LN(2)/25)*Calculateur!DB154*Calculateur!DD154*VLOOKUP('Données projet'!$B$13,Paramètres!$A$1:$I$89,3,0)*0.475*44/12</f>
        <v>1.2157663496993409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13.455118876827743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236.00000000000003</v>
      </c>
      <c r="DP154" s="17">
        <f>DO154*VLOOKUP('Données projet'!$B$14,Paramètres!$A$1:$I$89,3,0)*VLOOKUP('Données projet'!$B$14,Paramètres!$A$1:$I$89,5,0)</f>
        <v>206.16960000000006</v>
      </c>
      <c r="DQ154" s="13">
        <f t="shared" ref="DQ154:DQ203" si="176">EXP(-1.0587+0.8836*LN(DP154)+0.284)</f>
        <v>51.097652263007333</v>
      </c>
      <c r="DR154" s="20">
        <f t="shared" ref="DR154:DR203" si="177">(DP154+DQ154)*0.475*44/12</f>
        <v>448.07379769140448</v>
      </c>
      <c r="DS154" s="59">
        <f t="shared" si="125"/>
        <v>741.40713102473774</v>
      </c>
      <c r="DT154" s="59">
        <f ca="1">AVERAGE(OFFSET($DS$3,0,0,'Données projet'!$E$14+1,1))-AVERAGE(OFFSET($H$3,0,0,'Données projet'!$E$14+1,1))</f>
        <v>235.92135862353973</v>
      </c>
      <c r="DU154" s="59">
        <f t="shared" si="152"/>
        <v>270.64539221029258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16.21891501082343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16.21891501082343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266.99999999999983</v>
      </c>
      <c r="AJ155" s="13">
        <f>AI155*VLOOKUP('Données projet'!$B$10,Paramètres!$A$1:$I$89,3,0)*VLOOKUP('Données projet'!$B$10,Paramètres!$A$1:$I$89,5,0)</f>
        <v>216.59039999999987</v>
      </c>
      <c r="AK155" s="13">
        <f t="shared" si="164"/>
        <v>53.373153688190904</v>
      </c>
      <c r="AL155" s="20">
        <f t="shared" si="165"/>
        <v>470.18652267359886</v>
      </c>
      <c r="AM155" s="59">
        <f t="shared" si="113"/>
        <v>763.51985600693217</v>
      </c>
      <c r="AN155" s="59">
        <f ca="1">AVERAGE(OFFSET($AM$3,0,0,'Données projet'!$E$10+1,1))-AVERAGE(OFFSET($H$3,0,0,'Données projet'!$E$10+1,1))</f>
        <v>219.96569743439244</v>
      </c>
      <c r="AO155" s="59">
        <f t="shared" si="144"/>
        <v>219.27079214454579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8.6242519745074375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8.6242519745074375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325.55519999999984</v>
      </c>
      <c r="BE155" s="13">
        <f>BD155*VLOOKUP('Données projet'!$B$11,Paramètres!$A$1:$I$89,3,0)*VLOOKUP('Données projet'!$B$11,Paramètres!$A$1:$I$89,5,0)</f>
        <v>355.50627839999981</v>
      </c>
      <c r="BF155" s="13">
        <f t="shared" si="167"/>
        <v>82.695279049034994</v>
      </c>
      <c r="BG155" s="20">
        <f t="shared" si="168"/>
        <v>763.20104589040227</v>
      </c>
      <c r="BH155" s="59">
        <f t="shared" si="116"/>
        <v>1056.5343792237356</v>
      </c>
      <c r="BI155" s="59">
        <f ca="1">AVERAGE(OFFSET($BH$3,0,0,'Données projet'!$E$11+1,1))-AVERAGE(OFFSET($H$3,0,0,'Données projet'!$E$11+1,1))</f>
        <v>245.5026179711341</v>
      </c>
      <c r="BJ155" s="59">
        <f t="shared" si="146"/>
        <v>204.32077840562567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325.55519999999984</v>
      </c>
      <c r="BZ155" s="13">
        <f>BY155*VLOOKUP('Données projet'!$B$12,Paramètres!$A$1:$I$89,3,0)*VLOOKUP('Données projet'!$B$12,Paramètres!$A$1:$I$89,5,0)</f>
        <v>325.03431167999986</v>
      </c>
      <c r="CA155" s="13">
        <f t="shared" si="170"/>
        <v>76.399886588103072</v>
      </c>
      <c r="CB155" s="20">
        <f t="shared" si="171"/>
        <v>699.16456198361254</v>
      </c>
      <c r="CC155" s="59">
        <f t="shared" si="119"/>
        <v>992.49789531694591</v>
      </c>
      <c r="CD155" s="59">
        <f ca="1">AVERAGE(OFFSET($CC$3,0,0,'Données projet'!$E$12+1,1))-AVERAGE(OFFSET($H$3,0,0,'Données projet'!$E$12+1,1))</f>
        <v>221.46841827695107</v>
      </c>
      <c r="CE155" s="59">
        <f t="shared" si="148"/>
        <v>183.74298297204564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326.09691594978824</v>
      </c>
      <c r="CZ155" s="59">
        <f t="shared" si="150"/>
        <v>605.43570457920714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11.999346289339321</v>
      </c>
      <c r="DG155" s="21">
        <f>EXP(-LN(2)/25)*DG154+(1-EXP(-LN(2)/25))/(LN(2)/25)*Calculateur!DB155*Calculateur!DD155*VLOOKUP('Données projet'!$B$13,Paramètres!$A$1:$I$89,3,0)*0.475*44/12</f>
        <v>1.1825211549324388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13.181867444271759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236.00000000000003</v>
      </c>
      <c r="DP155" s="17">
        <f>DO155*VLOOKUP('Données projet'!$B$14,Paramètres!$A$1:$I$89,3,0)*VLOOKUP('Données projet'!$B$14,Paramètres!$A$1:$I$89,5,0)</f>
        <v>206.16960000000006</v>
      </c>
      <c r="DQ155" s="13">
        <f t="shared" si="176"/>
        <v>51.097652263007333</v>
      </c>
      <c r="DR155" s="20">
        <f t="shared" si="177"/>
        <v>448.07379769140448</v>
      </c>
      <c r="DS155" s="59">
        <f t="shared" si="125"/>
        <v>741.40713102473774</v>
      </c>
      <c r="DT155" s="59">
        <f ca="1">AVERAGE(OFFSET($DS$3,0,0,'Données projet'!$E$14+1,1))-AVERAGE(OFFSET($H$3,0,0,'Données projet'!$E$14+1,1))</f>
        <v>235.92135862353973</v>
      </c>
      <c r="DU155" s="59">
        <f t="shared" si="152"/>
        <v>270.64539221029258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15.900871980022529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15.900871980022529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266.99999999999983</v>
      </c>
      <c r="AJ156" s="13">
        <f>AI156*VLOOKUP('Données projet'!$B$10,Paramètres!$A$1:$I$89,3,0)*VLOOKUP('Données projet'!$B$10,Paramètres!$A$1:$I$89,5,0)</f>
        <v>216.59039999999987</v>
      </c>
      <c r="AK156" s="13">
        <f t="shared" si="164"/>
        <v>53.373153688190904</v>
      </c>
      <c r="AL156" s="20">
        <f t="shared" si="165"/>
        <v>470.18652267359886</v>
      </c>
      <c r="AM156" s="59">
        <f t="shared" si="113"/>
        <v>763.51985600693217</v>
      </c>
      <c r="AN156" s="59">
        <f ca="1">AVERAGE(OFFSET($AM$3,0,0,'Données projet'!$E$10+1,1))-AVERAGE(OFFSET($H$3,0,0,'Données projet'!$E$10+1,1))</f>
        <v>219.96569743439244</v>
      </c>
      <c r="AO156" s="59">
        <f t="shared" si="144"/>
        <v>219.27079214454579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8.4551356535616424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8.4551356535616424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325.55519999999984</v>
      </c>
      <c r="BE156" s="13">
        <f>BD156*VLOOKUP('Données projet'!$B$11,Paramètres!$A$1:$I$89,3,0)*VLOOKUP('Données projet'!$B$11,Paramètres!$A$1:$I$89,5,0)</f>
        <v>355.50627839999981</v>
      </c>
      <c r="BF156" s="13">
        <f t="shared" si="167"/>
        <v>82.695279049034994</v>
      </c>
      <c r="BG156" s="20">
        <f t="shared" si="168"/>
        <v>763.20104589040227</v>
      </c>
      <c r="BH156" s="59">
        <f t="shared" si="116"/>
        <v>1056.5343792237356</v>
      </c>
      <c r="BI156" s="59">
        <f ca="1">AVERAGE(OFFSET($BH$3,0,0,'Données projet'!$E$11+1,1))-AVERAGE(OFFSET($H$3,0,0,'Données projet'!$E$11+1,1))</f>
        <v>245.5026179711341</v>
      </c>
      <c r="BJ156" s="59">
        <f t="shared" si="146"/>
        <v>204.32077840562567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325.55519999999984</v>
      </c>
      <c r="BZ156" s="13">
        <f>BY156*VLOOKUP('Données projet'!$B$12,Paramètres!$A$1:$I$89,3,0)*VLOOKUP('Données projet'!$B$12,Paramètres!$A$1:$I$89,5,0)</f>
        <v>325.03431167999986</v>
      </c>
      <c r="CA156" s="13">
        <f t="shared" si="170"/>
        <v>76.399886588103072</v>
      </c>
      <c r="CB156" s="20">
        <f t="shared" si="171"/>
        <v>699.16456198361254</v>
      </c>
      <c r="CC156" s="59">
        <f t="shared" si="119"/>
        <v>992.49789531694591</v>
      </c>
      <c r="CD156" s="59">
        <f ca="1">AVERAGE(OFFSET($CC$3,0,0,'Données projet'!$E$12+1,1))-AVERAGE(OFFSET($H$3,0,0,'Données projet'!$E$12+1,1))</f>
        <v>221.46841827695107</v>
      </c>
      <c r="CE156" s="59">
        <f t="shared" si="148"/>
        <v>183.74298297204564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326.09691594978824</v>
      </c>
      <c r="CZ156" s="59">
        <f t="shared" si="150"/>
        <v>605.43570457920714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11.764046427483935</v>
      </c>
      <c r="DG156" s="21">
        <f>EXP(-LN(2)/25)*DG155+(1-EXP(-LN(2)/25))/(LN(2)/25)*Calculateur!DB156*Calculateur!DD156*VLOOKUP('Données projet'!$B$13,Paramètres!$A$1:$I$89,3,0)*0.475*44/12</f>
        <v>1.1501850517647265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12.914231479248661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236.00000000000003</v>
      </c>
      <c r="DP156" s="17">
        <f>DO156*VLOOKUP('Données projet'!$B$14,Paramètres!$A$1:$I$89,3,0)*VLOOKUP('Données projet'!$B$14,Paramètres!$A$1:$I$89,5,0)</f>
        <v>206.16960000000006</v>
      </c>
      <c r="DQ156" s="13">
        <f t="shared" si="176"/>
        <v>51.097652263007333</v>
      </c>
      <c r="DR156" s="20">
        <f t="shared" si="177"/>
        <v>448.07379769140448</v>
      </c>
      <c r="DS156" s="59">
        <f t="shared" si="125"/>
        <v>741.40713102473774</v>
      </c>
      <c r="DT156" s="59">
        <f ca="1">AVERAGE(OFFSET($DS$3,0,0,'Données projet'!$E$14+1,1))-AVERAGE(OFFSET($H$3,0,0,'Données projet'!$E$14+1,1))</f>
        <v>235.92135862353973</v>
      </c>
      <c r="DU156" s="59">
        <f t="shared" si="152"/>
        <v>270.64539221029258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15.58906557906854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15.58906557906854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266.99999999999983</v>
      </c>
      <c r="AJ157" s="13">
        <f>AI157*VLOOKUP('Données projet'!$B$10,Paramètres!$A$1:$I$89,3,0)*VLOOKUP('Données projet'!$B$10,Paramètres!$A$1:$I$89,5,0)</f>
        <v>216.59039999999987</v>
      </c>
      <c r="AK157" s="13">
        <f t="shared" si="164"/>
        <v>53.373153688190904</v>
      </c>
      <c r="AL157" s="20">
        <f t="shared" si="165"/>
        <v>470.18652267359886</v>
      </c>
      <c r="AM157" s="59">
        <f t="shared" si="113"/>
        <v>763.51985600693217</v>
      </c>
      <c r="AN157" s="59">
        <f ca="1">AVERAGE(OFFSET($AM$3,0,0,'Données projet'!$E$10+1,1))-AVERAGE(OFFSET($H$3,0,0,'Données projet'!$E$10+1,1))</f>
        <v>219.96569743439244</v>
      </c>
      <c r="AO157" s="59">
        <f t="shared" si="144"/>
        <v>219.27079214454579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8.2893356005188235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8.2893356005188235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325.55519999999984</v>
      </c>
      <c r="BE157" s="13">
        <f>BD157*VLOOKUP('Données projet'!$B$11,Paramètres!$A$1:$I$89,3,0)*VLOOKUP('Données projet'!$B$11,Paramètres!$A$1:$I$89,5,0)</f>
        <v>355.50627839999981</v>
      </c>
      <c r="BF157" s="13">
        <f t="shared" si="167"/>
        <v>82.695279049034994</v>
      </c>
      <c r="BG157" s="20">
        <f t="shared" si="168"/>
        <v>763.20104589040227</v>
      </c>
      <c r="BH157" s="59">
        <f t="shared" si="116"/>
        <v>1056.5343792237356</v>
      </c>
      <c r="BI157" s="59">
        <f ca="1">AVERAGE(OFFSET($BH$3,0,0,'Données projet'!$E$11+1,1))-AVERAGE(OFFSET($H$3,0,0,'Données projet'!$E$11+1,1))</f>
        <v>245.5026179711341</v>
      </c>
      <c r="BJ157" s="59">
        <f t="shared" si="146"/>
        <v>204.32077840562567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325.55519999999984</v>
      </c>
      <c r="BZ157" s="13">
        <f>BY157*VLOOKUP('Données projet'!$B$12,Paramètres!$A$1:$I$89,3,0)*VLOOKUP('Données projet'!$B$12,Paramètres!$A$1:$I$89,5,0)</f>
        <v>325.03431167999986</v>
      </c>
      <c r="CA157" s="13">
        <f t="shared" si="170"/>
        <v>76.399886588103072</v>
      </c>
      <c r="CB157" s="20">
        <f t="shared" si="171"/>
        <v>699.16456198361254</v>
      </c>
      <c r="CC157" s="59">
        <f t="shared" si="119"/>
        <v>992.49789531694591</v>
      </c>
      <c r="CD157" s="59">
        <f ca="1">AVERAGE(OFFSET($CC$3,0,0,'Données projet'!$E$12+1,1))-AVERAGE(OFFSET($H$3,0,0,'Données projet'!$E$12+1,1))</f>
        <v>221.46841827695107</v>
      </c>
      <c r="CE157" s="59">
        <f t="shared" si="148"/>
        <v>183.74298297204564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326.09691594978824</v>
      </c>
      <c r="CZ157" s="59">
        <f t="shared" si="150"/>
        <v>605.43570457920714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11.533360652400788</v>
      </c>
      <c r="DG157" s="21">
        <f>EXP(-LN(2)/25)*DG156+(1-EXP(-LN(2)/25))/(LN(2)/25)*Calculateur!DB157*Calculateur!DD157*VLOOKUP('Données projet'!$B$13,Paramètres!$A$1:$I$89,3,0)*0.475*44/12</f>
        <v>1.118733181038617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12.652093833439405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236.00000000000003</v>
      </c>
      <c r="DP157" s="17">
        <f>DO157*VLOOKUP('Données projet'!$B$14,Paramètres!$A$1:$I$89,3,0)*VLOOKUP('Données projet'!$B$14,Paramètres!$A$1:$I$89,5,0)</f>
        <v>206.16960000000006</v>
      </c>
      <c r="DQ157" s="13">
        <f t="shared" si="176"/>
        <v>51.097652263007333</v>
      </c>
      <c r="DR157" s="20">
        <f t="shared" si="177"/>
        <v>448.07379769140448</v>
      </c>
      <c r="DS157" s="59">
        <f t="shared" si="125"/>
        <v>741.40713102473774</v>
      </c>
      <c r="DT157" s="59">
        <f ca="1">AVERAGE(OFFSET($DS$3,0,0,'Données projet'!$E$14+1,1))-AVERAGE(OFFSET($H$3,0,0,'Données projet'!$E$14+1,1))</f>
        <v>235.92135862353973</v>
      </c>
      <c r="DU157" s="59">
        <f t="shared" si="152"/>
        <v>270.64539221029258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15.283373511454133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15.283373511454133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266.99999999999983</v>
      </c>
      <c r="AJ158" s="13">
        <f>AI158*VLOOKUP('Données projet'!$B$10,Paramètres!$A$1:$I$89,3,0)*VLOOKUP('Données projet'!$B$10,Paramètres!$A$1:$I$89,5,0)</f>
        <v>216.59039999999987</v>
      </c>
      <c r="AK158" s="13">
        <f t="shared" si="164"/>
        <v>53.373153688190904</v>
      </c>
      <c r="AL158" s="20">
        <f t="shared" si="165"/>
        <v>470.18652267359886</v>
      </c>
      <c r="AM158" s="59">
        <f t="shared" si="113"/>
        <v>763.51985600693217</v>
      </c>
      <c r="AN158" s="59">
        <f ca="1">AVERAGE(OFFSET($AM$3,0,0,'Données projet'!$E$10+1,1))-AVERAGE(OFFSET($H$3,0,0,'Données projet'!$E$10+1,1))</f>
        <v>219.96569743439244</v>
      </c>
      <c r="AO158" s="59">
        <f t="shared" si="144"/>
        <v>219.27079214454579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8.126786785388127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8.126786785388127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325.55519999999984</v>
      </c>
      <c r="BE158" s="13">
        <f>BD158*VLOOKUP('Données projet'!$B$11,Paramètres!$A$1:$I$89,3,0)*VLOOKUP('Données projet'!$B$11,Paramètres!$A$1:$I$89,5,0)</f>
        <v>355.50627839999981</v>
      </c>
      <c r="BF158" s="13">
        <f t="shared" si="167"/>
        <v>82.695279049034994</v>
      </c>
      <c r="BG158" s="20">
        <f t="shared" si="168"/>
        <v>763.20104589040227</v>
      </c>
      <c r="BH158" s="59">
        <f t="shared" si="116"/>
        <v>1056.5343792237356</v>
      </c>
      <c r="BI158" s="59">
        <f ca="1">AVERAGE(OFFSET($BH$3,0,0,'Données projet'!$E$11+1,1))-AVERAGE(OFFSET($H$3,0,0,'Données projet'!$E$11+1,1))</f>
        <v>245.5026179711341</v>
      </c>
      <c r="BJ158" s="59">
        <f t="shared" si="146"/>
        <v>204.32077840562567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325.55519999999984</v>
      </c>
      <c r="BZ158" s="13">
        <f>BY158*VLOOKUP('Données projet'!$B$12,Paramètres!$A$1:$I$89,3,0)*VLOOKUP('Données projet'!$B$12,Paramètres!$A$1:$I$89,5,0)</f>
        <v>325.03431167999986</v>
      </c>
      <c r="CA158" s="13">
        <f t="shared" si="170"/>
        <v>76.399886588103072</v>
      </c>
      <c r="CB158" s="20">
        <f t="shared" si="171"/>
        <v>699.16456198361254</v>
      </c>
      <c r="CC158" s="59">
        <f t="shared" si="119"/>
        <v>992.49789531694591</v>
      </c>
      <c r="CD158" s="59">
        <f ca="1">AVERAGE(OFFSET($CC$3,0,0,'Données projet'!$E$12+1,1))-AVERAGE(OFFSET($H$3,0,0,'Données projet'!$E$12+1,1))</f>
        <v>221.46841827695107</v>
      </c>
      <c r="CE158" s="59">
        <f t="shared" si="148"/>
        <v>183.74298297204564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326.09691594978824</v>
      </c>
      <c r="CZ158" s="59">
        <f t="shared" si="150"/>
        <v>605.43570457920714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11.307198484662592</v>
      </c>
      <c r="DG158" s="21">
        <f>EXP(-LN(2)/25)*DG157+(1-EXP(-LN(2)/25))/(LN(2)/25)*Calculateur!DB158*Calculateur!DD158*VLOOKUP('Données projet'!$B$13,Paramètres!$A$1:$I$89,3,0)*0.475*44/12</f>
        <v>1.0881413633714949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12.395339848034087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236.00000000000003</v>
      </c>
      <c r="DP158" s="17">
        <f>DO158*VLOOKUP('Données projet'!$B$14,Paramètres!$A$1:$I$89,3,0)*VLOOKUP('Données projet'!$B$14,Paramètres!$A$1:$I$89,5,0)</f>
        <v>206.16960000000006</v>
      </c>
      <c r="DQ158" s="13">
        <f t="shared" si="176"/>
        <v>51.097652263007333</v>
      </c>
      <c r="DR158" s="20">
        <f t="shared" si="177"/>
        <v>448.07379769140448</v>
      </c>
      <c r="DS158" s="59">
        <f t="shared" si="125"/>
        <v>741.40713102473774</v>
      </c>
      <c r="DT158" s="59">
        <f ca="1">AVERAGE(OFFSET($DS$3,0,0,'Données projet'!$E$14+1,1))-AVERAGE(OFFSET($H$3,0,0,'Données projet'!$E$14+1,1))</f>
        <v>235.92135862353973</v>
      </c>
      <c r="DU158" s="59">
        <f t="shared" si="152"/>
        <v>270.64539221029258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14.983675878831894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14.983675878831894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266.99999999999983</v>
      </c>
      <c r="AJ159" s="13">
        <f>AI159*VLOOKUP('Données projet'!$B$10,Paramètres!$A$1:$I$89,3,0)*VLOOKUP('Données projet'!$B$10,Paramètres!$A$1:$I$89,5,0)</f>
        <v>216.59039999999987</v>
      </c>
      <c r="AK159" s="13">
        <f t="shared" si="164"/>
        <v>53.373153688190904</v>
      </c>
      <c r="AL159" s="20">
        <f t="shared" si="165"/>
        <v>470.18652267359886</v>
      </c>
      <c r="AM159" s="59">
        <f t="shared" si="113"/>
        <v>763.51985600693217</v>
      </c>
      <c r="AN159" s="59">
        <f ca="1">AVERAGE(OFFSET($AM$3,0,0,'Données projet'!$E$10+1,1))-AVERAGE(OFFSET($H$3,0,0,'Données projet'!$E$10+1,1))</f>
        <v>219.96569743439244</v>
      </c>
      <c r="AO159" s="59">
        <f t="shared" si="144"/>
        <v>219.27079214454579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7.9674254533771567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7.9674254533771567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325.55519999999984</v>
      </c>
      <c r="BE159" s="13">
        <f>BD159*VLOOKUP('Données projet'!$B$11,Paramètres!$A$1:$I$89,3,0)*VLOOKUP('Données projet'!$B$11,Paramètres!$A$1:$I$89,5,0)</f>
        <v>355.50627839999981</v>
      </c>
      <c r="BF159" s="13">
        <f t="shared" si="167"/>
        <v>82.695279049034994</v>
      </c>
      <c r="BG159" s="20">
        <f t="shared" si="168"/>
        <v>763.20104589040227</v>
      </c>
      <c r="BH159" s="59">
        <f t="shared" si="116"/>
        <v>1056.5343792237356</v>
      </c>
      <c r="BI159" s="59">
        <f ca="1">AVERAGE(OFFSET($BH$3,0,0,'Données projet'!$E$11+1,1))-AVERAGE(OFFSET($H$3,0,0,'Données projet'!$E$11+1,1))</f>
        <v>245.5026179711341</v>
      </c>
      <c r="BJ159" s="59">
        <f t="shared" si="146"/>
        <v>204.32077840562567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325.55519999999984</v>
      </c>
      <c r="BZ159" s="13">
        <f>BY159*VLOOKUP('Données projet'!$B$12,Paramètres!$A$1:$I$89,3,0)*VLOOKUP('Données projet'!$B$12,Paramètres!$A$1:$I$89,5,0)</f>
        <v>325.03431167999986</v>
      </c>
      <c r="CA159" s="13">
        <f t="shared" si="170"/>
        <v>76.399886588103072</v>
      </c>
      <c r="CB159" s="20">
        <f t="shared" si="171"/>
        <v>699.16456198361254</v>
      </c>
      <c r="CC159" s="59">
        <f t="shared" si="119"/>
        <v>992.49789531694591</v>
      </c>
      <c r="CD159" s="59">
        <f ca="1">AVERAGE(OFFSET($CC$3,0,0,'Données projet'!$E$12+1,1))-AVERAGE(OFFSET($H$3,0,0,'Données projet'!$E$12+1,1))</f>
        <v>221.46841827695107</v>
      </c>
      <c r="CE159" s="59">
        <f t="shared" si="148"/>
        <v>183.74298297204564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326.09691594978824</v>
      </c>
      <c r="CZ159" s="59">
        <f t="shared" si="150"/>
        <v>605.43570457920714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11.085471219088442</v>
      </c>
      <c r="DG159" s="21">
        <f>EXP(-LN(2)/25)*DG158+(1-EXP(-LN(2)/25))/(LN(2)/25)*Calculateur!DB159*Calculateur!DD159*VLOOKUP('Données projet'!$B$13,Paramètres!$A$1:$I$89,3,0)*0.475*44/12</f>
        <v>1.058386080567234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12.143857299655675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236.00000000000003</v>
      </c>
      <c r="DP159" s="17">
        <f>DO159*VLOOKUP('Données projet'!$B$14,Paramètres!$A$1:$I$89,3,0)*VLOOKUP('Données projet'!$B$14,Paramètres!$A$1:$I$89,5,0)</f>
        <v>206.16960000000006</v>
      </c>
      <c r="DQ159" s="13">
        <f t="shared" si="176"/>
        <v>51.097652263007333</v>
      </c>
      <c r="DR159" s="20">
        <f t="shared" si="177"/>
        <v>448.07379769140448</v>
      </c>
      <c r="DS159" s="59">
        <f t="shared" si="125"/>
        <v>741.40713102473774</v>
      </c>
      <c r="DT159" s="59">
        <f ca="1">AVERAGE(OFFSET($DS$3,0,0,'Données projet'!$E$14+1,1))-AVERAGE(OFFSET($H$3,0,0,'Données projet'!$E$14+1,1))</f>
        <v>235.92135862353973</v>
      </c>
      <c r="DU159" s="59">
        <f t="shared" si="152"/>
        <v>270.64539221029258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14.689855133987871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14.689855133987871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266.99999999999983</v>
      </c>
      <c r="AJ160" s="13">
        <f>AI160*VLOOKUP('Données projet'!$B$10,Paramètres!$A$1:$I$89,3,0)*VLOOKUP('Données projet'!$B$10,Paramètres!$A$1:$I$89,5,0)</f>
        <v>216.59039999999987</v>
      </c>
      <c r="AK160" s="13">
        <f t="shared" si="164"/>
        <v>53.373153688190904</v>
      </c>
      <c r="AL160" s="20">
        <f t="shared" si="165"/>
        <v>470.18652267359886</v>
      </c>
      <c r="AM160" s="59">
        <f t="shared" si="113"/>
        <v>763.51985600693217</v>
      </c>
      <c r="AN160" s="59">
        <f ca="1">AVERAGE(OFFSET($AM$3,0,0,'Données projet'!$E$10+1,1))-AVERAGE(OFFSET($H$3,0,0,'Données projet'!$E$10+1,1))</f>
        <v>219.96569743439244</v>
      </c>
      <c r="AO160" s="59">
        <f t="shared" si="144"/>
        <v>219.27079214454579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7.8111890998861062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7.8111890998861062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325.55519999999984</v>
      </c>
      <c r="BE160" s="13">
        <f>BD160*VLOOKUP('Données projet'!$B$11,Paramètres!$A$1:$I$89,3,0)*VLOOKUP('Données projet'!$B$11,Paramètres!$A$1:$I$89,5,0)</f>
        <v>355.50627839999981</v>
      </c>
      <c r="BF160" s="13">
        <f t="shared" si="167"/>
        <v>82.695279049034994</v>
      </c>
      <c r="BG160" s="20">
        <f t="shared" si="168"/>
        <v>763.20104589040227</v>
      </c>
      <c r="BH160" s="59">
        <f t="shared" si="116"/>
        <v>1056.5343792237356</v>
      </c>
      <c r="BI160" s="59">
        <f ca="1">AVERAGE(OFFSET($BH$3,0,0,'Données projet'!$E$11+1,1))-AVERAGE(OFFSET($H$3,0,0,'Données projet'!$E$11+1,1))</f>
        <v>245.5026179711341</v>
      </c>
      <c r="BJ160" s="59">
        <f t="shared" si="146"/>
        <v>204.32077840562567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325.55519999999984</v>
      </c>
      <c r="BZ160" s="13">
        <f>BY160*VLOOKUP('Données projet'!$B$12,Paramètres!$A$1:$I$89,3,0)*VLOOKUP('Données projet'!$B$12,Paramètres!$A$1:$I$89,5,0)</f>
        <v>325.03431167999986</v>
      </c>
      <c r="CA160" s="13">
        <f t="shared" si="170"/>
        <v>76.399886588103072</v>
      </c>
      <c r="CB160" s="20">
        <f t="shared" si="171"/>
        <v>699.16456198361254</v>
      </c>
      <c r="CC160" s="59">
        <f t="shared" si="119"/>
        <v>992.49789531694591</v>
      </c>
      <c r="CD160" s="59">
        <f ca="1">AVERAGE(OFFSET($CC$3,0,0,'Données projet'!$E$12+1,1))-AVERAGE(OFFSET($H$3,0,0,'Données projet'!$E$12+1,1))</f>
        <v>221.46841827695107</v>
      </c>
      <c r="CE160" s="59">
        <f t="shared" si="148"/>
        <v>183.74298297204564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326.09691594978824</v>
      </c>
      <c r="CZ160" s="59">
        <f t="shared" si="150"/>
        <v>605.43570457920714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10.868091889951922</v>
      </c>
      <c r="DG160" s="21">
        <f>EXP(-LN(2)/25)*DG159+(1-EXP(-LN(2)/25))/(LN(2)/25)*Calculateur!DB160*Calculateur!DD160*VLOOKUP('Données projet'!$B$13,Paramètres!$A$1:$I$89,3,0)*0.475*44/12</f>
        <v>1.029444457536018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11.897536347487939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236.00000000000003</v>
      </c>
      <c r="DP160" s="17">
        <f>DO160*VLOOKUP('Données projet'!$B$14,Paramètres!$A$1:$I$89,3,0)*VLOOKUP('Données projet'!$B$14,Paramètres!$A$1:$I$89,5,0)</f>
        <v>206.16960000000006</v>
      </c>
      <c r="DQ160" s="13">
        <f t="shared" si="176"/>
        <v>51.097652263007333</v>
      </c>
      <c r="DR160" s="20">
        <f t="shared" si="177"/>
        <v>448.07379769140448</v>
      </c>
      <c r="DS160" s="59">
        <f t="shared" si="125"/>
        <v>741.40713102473774</v>
      </c>
      <c r="DT160" s="59">
        <f ca="1">AVERAGE(OFFSET($DS$3,0,0,'Données projet'!$E$14+1,1))-AVERAGE(OFFSET($H$3,0,0,'Données projet'!$E$14+1,1))</f>
        <v>235.92135862353973</v>
      </c>
      <c r="DU160" s="59">
        <f t="shared" si="152"/>
        <v>270.64539221029258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14.401796034737281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14.401796034737281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266.99999999999983</v>
      </c>
      <c r="AJ161" s="13">
        <f>AI161*VLOOKUP('Données projet'!$B$10,Paramètres!$A$1:$I$89,3,0)*VLOOKUP('Données projet'!$B$10,Paramètres!$A$1:$I$89,5,0)</f>
        <v>216.59039999999987</v>
      </c>
      <c r="AK161" s="13">
        <f t="shared" si="164"/>
        <v>53.373153688190904</v>
      </c>
      <c r="AL161" s="20">
        <f t="shared" si="165"/>
        <v>470.18652267359886</v>
      </c>
      <c r="AM161" s="59">
        <f t="shared" si="113"/>
        <v>763.51985600693217</v>
      </c>
      <c r="AN161" s="59">
        <f ca="1">AVERAGE(OFFSET($AM$3,0,0,'Données projet'!$E$10+1,1))-AVERAGE(OFFSET($H$3,0,0,'Données projet'!$E$10+1,1))</f>
        <v>219.96569743439244</v>
      </c>
      <c r="AO161" s="59">
        <f t="shared" si="144"/>
        <v>219.27079214454579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7.6580164459922493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7.6580164459922493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325.55519999999984</v>
      </c>
      <c r="BE161" s="13">
        <f>BD161*VLOOKUP('Données projet'!$B$11,Paramètres!$A$1:$I$89,3,0)*VLOOKUP('Données projet'!$B$11,Paramètres!$A$1:$I$89,5,0)</f>
        <v>355.50627839999981</v>
      </c>
      <c r="BF161" s="13">
        <f t="shared" si="167"/>
        <v>82.695279049034994</v>
      </c>
      <c r="BG161" s="20">
        <f t="shared" si="168"/>
        <v>763.20104589040227</v>
      </c>
      <c r="BH161" s="59">
        <f t="shared" si="116"/>
        <v>1056.5343792237356</v>
      </c>
      <c r="BI161" s="59">
        <f ca="1">AVERAGE(OFFSET($BH$3,0,0,'Données projet'!$E$11+1,1))-AVERAGE(OFFSET($H$3,0,0,'Données projet'!$E$11+1,1))</f>
        <v>245.5026179711341</v>
      </c>
      <c r="BJ161" s="59">
        <f t="shared" si="146"/>
        <v>204.32077840562567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325.55519999999984</v>
      </c>
      <c r="BZ161" s="13">
        <f>BY161*VLOOKUP('Données projet'!$B$12,Paramètres!$A$1:$I$89,3,0)*VLOOKUP('Données projet'!$B$12,Paramètres!$A$1:$I$89,5,0)</f>
        <v>325.03431167999986</v>
      </c>
      <c r="CA161" s="13">
        <f t="shared" si="170"/>
        <v>76.399886588103072</v>
      </c>
      <c r="CB161" s="20">
        <f t="shared" si="171"/>
        <v>699.16456198361254</v>
      </c>
      <c r="CC161" s="59">
        <f t="shared" si="119"/>
        <v>992.49789531694591</v>
      </c>
      <c r="CD161" s="59">
        <f ca="1">AVERAGE(OFFSET($CC$3,0,0,'Données projet'!$E$12+1,1))-AVERAGE(OFFSET($H$3,0,0,'Données projet'!$E$12+1,1))</f>
        <v>221.46841827695107</v>
      </c>
      <c r="CE161" s="59">
        <f t="shared" si="148"/>
        <v>183.74298297204564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326.09691594978824</v>
      </c>
      <c r="CZ161" s="59">
        <f t="shared" si="150"/>
        <v>605.43570457920714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10.65497523687147</v>
      </c>
      <c r="DG161" s="21">
        <f>EXP(-LN(2)/25)*DG160+(1-EXP(-LN(2)/25))/(LN(2)/25)*Calculateur!DB161*Calculateur!DD161*VLOOKUP('Données projet'!$B$13,Paramètres!$A$1:$I$89,3,0)*0.475*44/12</f>
        <v>1.0012942447085644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11.656269481580035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236.00000000000003</v>
      </c>
      <c r="DP161" s="17">
        <f>DO161*VLOOKUP('Données projet'!$B$14,Paramètres!$A$1:$I$89,3,0)*VLOOKUP('Données projet'!$B$14,Paramètres!$A$1:$I$89,5,0)</f>
        <v>206.16960000000006</v>
      </c>
      <c r="DQ161" s="13">
        <f t="shared" si="176"/>
        <v>51.097652263007333</v>
      </c>
      <c r="DR161" s="20">
        <f t="shared" si="177"/>
        <v>448.07379769140448</v>
      </c>
      <c r="DS161" s="59">
        <f t="shared" si="125"/>
        <v>741.40713102473774</v>
      </c>
      <c r="DT161" s="59">
        <f ca="1">AVERAGE(OFFSET($DS$3,0,0,'Données projet'!$E$14+1,1))-AVERAGE(OFFSET($H$3,0,0,'Données projet'!$E$14+1,1))</f>
        <v>235.92135862353973</v>
      </c>
      <c r="DU161" s="59">
        <f t="shared" si="152"/>
        <v>270.64539221029258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14.119385598724293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14.119385598724293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266.99999999999983</v>
      </c>
      <c r="AJ162" s="13">
        <f>AI162*VLOOKUP('Données projet'!$B$10,Paramètres!$A$1:$I$89,3,0)*VLOOKUP('Données projet'!$B$10,Paramètres!$A$1:$I$89,5,0)</f>
        <v>216.59039999999987</v>
      </c>
      <c r="AK162" s="13">
        <f t="shared" si="164"/>
        <v>53.373153688190904</v>
      </c>
      <c r="AL162" s="20">
        <f t="shared" si="165"/>
        <v>470.18652267359886</v>
      </c>
      <c r="AM162" s="59">
        <f t="shared" si="113"/>
        <v>763.51985600693217</v>
      </c>
      <c r="AN162" s="59">
        <f ca="1">AVERAGE(OFFSET($AM$3,0,0,'Données projet'!$E$10+1,1))-AVERAGE(OFFSET($H$3,0,0,'Données projet'!$E$10+1,1))</f>
        <v>219.96569743439244</v>
      </c>
      <c r="AO162" s="59">
        <f t="shared" si="144"/>
        <v>219.27079214454579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7.5078474144151572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7.5078474144151572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325.55519999999984</v>
      </c>
      <c r="BE162" s="13">
        <f>BD162*VLOOKUP('Données projet'!$B$11,Paramètres!$A$1:$I$89,3,0)*VLOOKUP('Données projet'!$B$11,Paramètres!$A$1:$I$89,5,0)</f>
        <v>355.50627839999981</v>
      </c>
      <c r="BF162" s="13">
        <f t="shared" si="167"/>
        <v>82.695279049034994</v>
      </c>
      <c r="BG162" s="20">
        <f t="shared" si="168"/>
        <v>763.20104589040227</v>
      </c>
      <c r="BH162" s="59">
        <f t="shared" si="116"/>
        <v>1056.5343792237356</v>
      </c>
      <c r="BI162" s="59">
        <f ca="1">AVERAGE(OFFSET($BH$3,0,0,'Données projet'!$E$11+1,1))-AVERAGE(OFFSET($H$3,0,0,'Données projet'!$E$11+1,1))</f>
        <v>245.5026179711341</v>
      </c>
      <c r="BJ162" s="59">
        <f t="shared" si="146"/>
        <v>204.32077840562567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325.55519999999984</v>
      </c>
      <c r="BZ162" s="13">
        <f>BY162*VLOOKUP('Données projet'!$B$12,Paramètres!$A$1:$I$89,3,0)*VLOOKUP('Données projet'!$B$12,Paramètres!$A$1:$I$89,5,0)</f>
        <v>325.03431167999986</v>
      </c>
      <c r="CA162" s="13">
        <f t="shared" si="170"/>
        <v>76.399886588103072</v>
      </c>
      <c r="CB162" s="20">
        <f t="shared" si="171"/>
        <v>699.16456198361254</v>
      </c>
      <c r="CC162" s="59">
        <f t="shared" si="119"/>
        <v>992.49789531694591</v>
      </c>
      <c r="CD162" s="59">
        <f ca="1">AVERAGE(OFFSET($CC$3,0,0,'Données projet'!$E$12+1,1))-AVERAGE(OFFSET($H$3,0,0,'Données projet'!$E$12+1,1))</f>
        <v>221.46841827695107</v>
      </c>
      <c r="CE162" s="59">
        <f t="shared" si="148"/>
        <v>183.74298297204564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326.09691594978824</v>
      </c>
      <c r="CZ162" s="59">
        <f t="shared" si="150"/>
        <v>605.43570457920714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10.446037671369602</v>
      </c>
      <c r="DG162" s="21">
        <f>EXP(-LN(2)/25)*DG161+(1-EXP(-LN(2)/25))/(LN(2)/25)*Calculateur!DB162*Calculateur!DD162*VLOOKUP('Données projet'!$B$13,Paramètres!$A$1:$I$89,3,0)*0.475*44/12</f>
        <v>0.97391380093123292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11.419951472300834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236.00000000000003</v>
      </c>
      <c r="DP162" s="17">
        <f>DO162*VLOOKUP('Données projet'!$B$14,Paramètres!$A$1:$I$89,3,0)*VLOOKUP('Données projet'!$B$14,Paramètres!$A$1:$I$89,5,0)</f>
        <v>206.16960000000006</v>
      </c>
      <c r="DQ162" s="13">
        <f t="shared" si="176"/>
        <v>51.097652263007333</v>
      </c>
      <c r="DR162" s="20">
        <f t="shared" si="177"/>
        <v>448.07379769140448</v>
      </c>
      <c r="DS162" s="59">
        <f t="shared" si="125"/>
        <v>741.40713102473774</v>
      </c>
      <c r="DT162" s="59">
        <f ca="1">AVERAGE(OFFSET($DS$3,0,0,'Données projet'!$E$14+1,1))-AVERAGE(OFFSET($H$3,0,0,'Données projet'!$E$14+1,1))</f>
        <v>235.92135862353973</v>
      </c>
      <c r="DU162" s="59">
        <f t="shared" si="152"/>
        <v>270.64539221029258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13.842513059108162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13.842513059108162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266.99999999999983</v>
      </c>
      <c r="AJ163" s="13">
        <f>AI163*VLOOKUP('Données projet'!$B$10,Paramètres!$A$1:$I$89,3,0)*VLOOKUP('Données projet'!$B$10,Paramètres!$A$1:$I$89,5,0)</f>
        <v>216.59039999999987</v>
      </c>
      <c r="AK163" s="13">
        <f t="shared" si="164"/>
        <v>53.373153688190904</v>
      </c>
      <c r="AL163" s="20">
        <f t="shared" si="165"/>
        <v>470.18652267359886</v>
      </c>
      <c r="AM163" s="59">
        <f t="shared" si="113"/>
        <v>763.51985600693217</v>
      </c>
      <c r="AN163" s="59">
        <f ca="1">AVERAGE(OFFSET($AM$3,0,0,'Données projet'!$E$10+1,1))-AVERAGE(OFFSET($H$3,0,0,'Données projet'!$E$10+1,1))</f>
        <v>219.96569743439244</v>
      </c>
      <c r="AO163" s="59">
        <f t="shared" si="144"/>
        <v>219.27079214454579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7.360623105953227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7.360623105953227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325.55519999999984</v>
      </c>
      <c r="BE163" s="13">
        <f>BD163*VLOOKUP('Données projet'!$B$11,Paramètres!$A$1:$I$89,3,0)*VLOOKUP('Données projet'!$B$11,Paramètres!$A$1:$I$89,5,0)</f>
        <v>355.50627839999981</v>
      </c>
      <c r="BF163" s="13">
        <f t="shared" si="167"/>
        <v>82.695279049034994</v>
      </c>
      <c r="BG163" s="20">
        <f t="shared" si="168"/>
        <v>763.20104589040227</v>
      </c>
      <c r="BH163" s="59">
        <f t="shared" si="116"/>
        <v>1056.5343792237356</v>
      </c>
      <c r="BI163" s="59">
        <f ca="1">AVERAGE(OFFSET($BH$3,0,0,'Données projet'!$E$11+1,1))-AVERAGE(OFFSET($H$3,0,0,'Données projet'!$E$11+1,1))</f>
        <v>245.5026179711341</v>
      </c>
      <c r="BJ163" s="59">
        <f t="shared" si="146"/>
        <v>204.32077840562567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325.55519999999984</v>
      </c>
      <c r="BZ163" s="13">
        <f>BY163*VLOOKUP('Données projet'!$B$12,Paramètres!$A$1:$I$89,3,0)*VLOOKUP('Données projet'!$B$12,Paramètres!$A$1:$I$89,5,0)</f>
        <v>325.03431167999986</v>
      </c>
      <c r="CA163" s="13">
        <f t="shared" si="170"/>
        <v>76.399886588103072</v>
      </c>
      <c r="CB163" s="20">
        <f t="shared" si="171"/>
        <v>699.16456198361254</v>
      </c>
      <c r="CC163" s="59">
        <f t="shared" si="119"/>
        <v>992.49789531694591</v>
      </c>
      <c r="CD163" s="59">
        <f ca="1">AVERAGE(OFFSET($CC$3,0,0,'Données projet'!$E$12+1,1))-AVERAGE(OFFSET($H$3,0,0,'Données projet'!$E$12+1,1))</f>
        <v>221.46841827695107</v>
      </c>
      <c r="CE163" s="59">
        <f t="shared" si="148"/>
        <v>183.74298297204564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326.09691594978824</v>
      </c>
      <c r="CZ163" s="59">
        <f t="shared" si="150"/>
        <v>605.43570457920714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10.241197244087894</v>
      </c>
      <c r="DG163" s="21">
        <f>EXP(-LN(2)/25)*DG162+(1-EXP(-LN(2)/25))/(LN(2)/25)*Calculateur!DB163*Calculateur!DD163*VLOOKUP('Données projet'!$B$13,Paramètres!$A$1:$I$89,3,0)*0.475*44/12</f>
        <v>0.94728207682886745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11.188479320916763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236.00000000000003</v>
      </c>
      <c r="DP163" s="17">
        <f>DO163*VLOOKUP('Données projet'!$B$14,Paramètres!$A$1:$I$89,3,0)*VLOOKUP('Données projet'!$B$14,Paramètres!$A$1:$I$89,5,0)</f>
        <v>206.16960000000006</v>
      </c>
      <c r="DQ163" s="13">
        <f t="shared" si="176"/>
        <v>51.097652263007333</v>
      </c>
      <c r="DR163" s="20">
        <f t="shared" si="177"/>
        <v>448.07379769140448</v>
      </c>
      <c r="DS163" s="59">
        <f t="shared" si="125"/>
        <v>741.40713102473774</v>
      </c>
      <c r="DT163" s="59">
        <f ca="1">AVERAGE(OFFSET($DS$3,0,0,'Données projet'!$E$14+1,1))-AVERAGE(OFFSET($H$3,0,0,'Données projet'!$E$14+1,1))</f>
        <v>235.92135862353973</v>
      </c>
      <c r="DU163" s="59">
        <f t="shared" si="152"/>
        <v>270.64539221029258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13.57106982111833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13.57106982111833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266.99999999999983</v>
      </c>
      <c r="AJ164" s="13">
        <f>AI164*VLOOKUP('Données projet'!$B$10,Paramètres!$A$1:$I$89,3,0)*VLOOKUP('Données projet'!$B$10,Paramètres!$A$1:$I$89,5,0)</f>
        <v>216.59039999999987</v>
      </c>
      <c r="AK164" s="13">
        <f t="shared" si="164"/>
        <v>53.373153688190904</v>
      </c>
      <c r="AL164" s="20">
        <f t="shared" si="165"/>
        <v>470.18652267359886</v>
      </c>
      <c r="AM164" s="59">
        <f t="shared" si="113"/>
        <v>763.51985600693217</v>
      </c>
      <c r="AN164" s="59">
        <f ca="1">AVERAGE(OFFSET($AM$3,0,0,'Données projet'!$E$10+1,1))-AVERAGE(OFFSET($H$3,0,0,'Données projet'!$E$10+1,1))</f>
        <v>219.96569743439244</v>
      </c>
      <c r="AO164" s="59">
        <f t="shared" si="144"/>
        <v>219.27079214454579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7.2162857763822741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7.2162857763822741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325.55519999999984</v>
      </c>
      <c r="BE164" s="13">
        <f>BD164*VLOOKUP('Données projet'!$B$11,Paramètres!$A$1:$I$89,3,0)*VLOOKUP('Données projet'!$B$11,Paramètres!$A$1:$I$89,5,0)</f>
        <v>355.50627839999981</v>
      </c>
      <c r="BF164" s="13">
        <f t="shared" si="167"/>
        <v>82.695279049034994</v>
      </c>
      <c r="BG164" s="20">
        <f t="shared" si="168"/>
        <v>763.20104589040227</v>
      </c>
      <c r="BH164" s="59">
        <f t="shared" si="116"/>
        <v>1056.5343792237356</v>
      </c>
      <c r="BI164" s="59">
        <f ca="1">AVERAGE(OFFSET($BH$3,0,0,'Données projet'!$E$11+1,1))-AVERAGE(OFFSET($H$3,0,0,'Données projet'!$E$11+1,1))</f>
        <v>245.5026179711341</v>
      </c>
      <c r="BJ164" s="59">
        <f t="shared" si="146"/>
        <v>204.32077840562567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325.55519999999984</v>
      </c>
      <c r="BZ164" s="13">
        <f>BY164*VLOOKUP('Données projet'!$B$12,Paramètres!$A$1:$I$89,3,0)*VLOOKUP('Données projet'!$B$12,Paramètres!$A$1:$I$89,5,0)</f>
        <v>325.03431167999986</v>
      </c>
      <c r="CA164" s="13">
        <f t="shared" si="170"/>
        <v>76.399886588103072</v>
      </c>
      <c r="CB164" s="20">
        <f t="shared" si="171"/>
        <v>699.16456198361254</v>
      </c>
      <c r="CC164" s="59">
        <f t="shared" si="119"/>
        <v>992.49789531694591</v>
      </c>
      <c r="CD164" s="59">
        <f ca="1">AVERAGE(OFFSET($CC$3,0,0,'Données projet'!$E$12+1,1))-AVERAGE(OFFSET($H$3,0,0,'Données projet'!$E$12+1,1))</f>
        <v>221.46841827695107</v>
      </c>
      <c r="CE164" s="59">
        <f t="shared" si="148"/>
        <v>183.74298297204564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326.09691594978824</v>
      </c>
      <c r="CZ164" s="59">
        <f t="shared" si="150"/>
        <v>605.43570457920714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10.040373612644858</v>
      </c>
      <c r="DG164" s="21">
        <f>EXP(-LN(2)/25)*DG163+(1-EXP(-LN(2)/25))/(LN(2)/25)*Calculateur!DB164*Calculateur!DD164*VLOOKUP('Données projet'!$B$13,Paramètres!$A$1:$I$89,3,0)*0.475*44/12</f>
        <v>0.92137859862258265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10.961752211267441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236.00000000000003</v>
      </c>
      <c r="DP164" s="17">
        <f>DO164*VLOOKUP('Données projet'!$B$14,Paramètres!$A$1:$I$89,3,0)*VLOOKUP('Données projet'!$B$14,Paramètres!$A$1:$I$89,5,0)</f>
        <v>206.16960000000006</v>
      </c>
      <c r="DQ164" s="13">
        <f t="shared" si="176"/>
        <v>51.097652263007333</v>
      </c>
      <c r="DR164" s="20">
        <f t="shared" si="177"/>
        <v>448.07379769140448</v>
      </c>
      <c r="DS164" s="59">
        <f t="shared" si="125"/>
        <v>741.40713102473774</v>
      </c>
      <c r="DT164" s="59">
        <f ca="1">AVERAGE(OFFSET($DS$3,0,0,'Données projet'!$E$14+1,1))-AVERAGE(OFFSET($H$3,0,0,'Données projet'!$E$14+1,1))</f>
        <v>235.92135862353973</v>
      </c>
      <c r="DU164" s="59">
        <f t="shared" si="152"/>
        <v>270.64539221029258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13.304949419461453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13.304949419461453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266.99999999999983</v>
      </c>
      <c r="AJ165" s="13">
        <f>AI165*VLOOKUP('Données projet'!$B$10,Paramètres!$A$1:$I$89,3,0)*VLOOKUP('Données projet'!$B$10,Paramètres!$A$1:$I$89,5,0)</f>
        <v>216.59039999999987</v>
      </c>
      <c r="AK165" s="13">
        <f t="shared" si="164"/>
        <v>53.373153688190904</v>
      </c>
      <c r="AL165" s="20">
        <f t="shared" si="165"/>
        <v>470.18652267359886</v>
      </c>
      <c r="AM165" s="59">
        <f t="shared" si="113"/>
        <v>763.51985600693217</v>
      </c>
      <c r="AN165" s="59">
        <f ca="1">AVERAGE(OFFSET($AM$3,0,0,'Données projet'!$E$10+1,1))-AVERAGE(OFFSET($H$3,0,0,'Données projet'!$E$10+1,1))</f>
        <v>219.96569743439244</v>
      </c>
      <c r="AO165" s="59">
        <f t="shared" si="144"/>
        <v>219.27079214454579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7.0747788138071295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7.0747788138071295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325.55519999999984</v>
      </c>
      <c r="BE165" s="13">
        <f>BD165*VLOOKUP('Données projet'!$B$11,Paramètres!$A$1:$I$89,3,0)*VLOOKUP('Données projet'!$B$11,Paramètres!$A$1:$I$89,5,0)</f>
        <v>355.50627839999981</v>
      </c>
      <c r="BF165" s="13">
        <f t="shared" si="167"/>
        <v>82.695279049034994</v>
      </c>
      <c r="BG165" s="20">
        <f t="shared" si="168"/>
        <v>763.20104589040227</v>
      </c>
      <c r="BH165" s="59">
        <f t="shared" si="116"/>
        <v>1056.5343792237356</v>
      </c>
      <c r="BI165" s="59">
        <f ca="1">AVERAGE(OFFSET($BH$3,0,0,'Données projet'!$E$11+1,1))-AVERAGE(OFFSET($H$3,0,0,'Données projet'!$E$11+1,1))</f>
        <v>245.5026179711341</v>
      </c>
      <c r="BJ165" s="59">
        <f t="shared" si="146"/>
        <v>204.32077840562567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325.55519999999984</v>
      </c>
      <c r="BZ165" s="13">
        <f>BY165*VLOOKUP('Données projet'!$B$12,Paramètres!$A$1:$I$89,3,0)*VLOOKUP('Données projet'!$B$12,Paramètres!$A$1:$I$89,5,0)</f>
        <v>325.03431167999986</v>
      </c>
      <c r="CA165" s="13">
        <f t="shared" si="170"/>
        <v>76.399886588103072</v>
      </c>
      <c r="CB165" s="20">
        <f t="shared" si="171"/>
        <v>699.16456198361254</v>
      </c>
      <c r="CC165" s="59">
        <f t="shared" si="119"/>
        <v>992.49789531694591</v>
      </c>
      <c r="CD165" s="59">
        <f ca="1">AVERAGE(OFFSET($CC$3,0,0,'Données projet'!$E$12+1,1))-AVERAGE(OFFSET($H$3,0,0,'Données projet'!$E$12+1,1))</f>
        <v>221.46841827695107</v>
      </c>
      <c r="CE165" s="59">
        <f t="shared" si="148"/>
        <v>183.74298297204564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326.09691594978824</v>
      </c>
      <c r="CZ165" s="59">
        <f t="shared" si="150"/>
        <v>605.43570457920714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9.8434880101240996</v>
      </c>
      <c r="DG165" s="21">
        <f>EXP(-LN(2)/25)*DG164+(1-EXP(-LN(2)/25))/(LN(2)/25)*Calculateur!DB165*Calculateur!DD165*VLOOKUP('Données projet'!$B$13,Paramètres!$A$1:$I$89,3,0)*0.475*44/12</f>
        <v>0.89618345239005348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10.739671462514153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236.00000000000003</v>
      </c>
      <c r="DP165" s="17">
        <f>DO165*VLOOKUP('Données projet'!$B$14,Paramètres!$A$1:$I$89,3,0)*VLOOKUP('Données projet'!$B$14,Paramètres!$A$1:$I$89,5,0)</f>
        <v>206.16960000000006</v>
      </c>
      <c r="DQ165" s="13">
        <f t="shared" si="176"/>
        <v>51.097652263007333</v>
      </c>
      <c r="DR165" s="20">
        <f t="shared" si="177"/>
        <v>448.07379769140448</v>
      </c>
      <c r="DS165" s="59">
        <f t="shared" si="125"/>
        <v>741.40713102473774</v>
      </c>
      <c r="DT165" s="59">
        <f ca="1">AVERAGE(OFFSET($DS$3,0,0,'Données projet'!$E$14+1,1))-AVERAGE(OFFSET($H$3,0,0,'Données projet'!$E$14+1,1))</f>
        <v>235.92135862353973</v>
      </c>
      <c r="DU165" s="59">
        <f t="shared" si="152"/>
        <v>270.64539221029258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13.044047476563648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13.044047476563648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266.99999999999983</v>
      </c>
      <c r="AJ166" s="13">
        <f>AI166*VLOOKUP('Données projet'!$B$10,Paramètres!$A$1:$I$89,3,0)*VLOOKUP('Données projet'!$B$10,Paramètres!$A$1:$I$89,5,0)</f>
        <v>216.59039999999987</v>
      </c>
      <c r="AK166" s="13">
        <f t="shared" si="164"/>
        <v>53.373153688190904</v>
      </c>
      <c r="AL166" s="20">
        <f t="shared" si="165"/>
        <v>470.18652267359886</v>
      </c>
      <c r="AM166" s="59">
        <f t="shared" si="113"/>
        <v>763.51985600693217</v>
      </c>
      <c r="AN166" s="59">
        <f ca="1">AVERAGE(OFFSET($AM$3,0,0,'Données projet'!$E$10+1,1))-AVERAGE(OFFSET($H$3,0,0,'Données projet'!$E$10+1,1))</f>
        <v>219.96569743439244</v>
      </c>
      <c r="AO166" s="59">
        <f t="shared" si="144"/>
        <v>219.27079214454579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6.9360467164573585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6.9360467164573585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325.55519999999984</v>
      </c>
      <c r="BE166" s="13">
        <f>BD166*VLOOKUP('Données projet'!$B$11,Paramètres!$A$1:$I$89,3,0)*VLOOKUP('Données projet'!$B$11,Paramètres!$A$1:$I$89,5,0)</f>
        <v>355.50627839999981</v>
      </c>
      <c r="BF166" s="13">
        <f t="shared" si="167"/>
        <v>82.695279049034994</v>
      </c>
      <c r="BG166" s="20">
        <f t="shared" si="168"/>
        <v>763.20104589040227</v>
      </c>
      <c r="BH166" s="59">
        <f t="shared" si="116"/>
        <v>1056.5343792237356</v>
      </c>
      <c r="BI166" s="59">
        <f ca="1">AVERAGE(OFFSET($BH$3,0,0,'Données projet'!$E$11+1,1))-AVERAGE(OFFSET($H$3,0,0,'Données projet'!$E$11+1,1))</f>
        <v>245.5026179711341</v>
      </c>
      <c r="BJ166" s="59">
        <f t="shared" si="146"/>
        <v>204.32077840562567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325.55519999999984</v>
      </c>
      <c r="BZ166" s="13">
        <f>BY166*VLOOKUP('Données projet'!$B$12,Paramètres!$A$1:$I$89,3,0)*VLOOKUP('Données projet'!$B$12,Paramètres!$A$1:$I$89,5,0)</f>
        <v>325.03431167999986</v>
      </c>
      <c r="CA166" s="13">
        <f t="shared" si="170"/>
        <v>76.399886588103072</v>
      </c>
      <c r="CB166" s="20">
        <f t="shared" si="171"/>
        <v>699.16456198361254</v>
      </c>
      <c r="CC166" s="59">
        <f t="shared" si="119"/>
        <v>992.49789531694591</v>
      </c>
      <c r="CD166" s="59">
        <f ca="1">AVERAGE(OFFSET($CC$3,0,0,'Données projet'!$E$12+1,1))-AVERAGE(OFFSET($H$3,0,0,'Données projet'!$E$12+1,1))</f>
        <v>221.46841827695107</v>
      </c>
      <c r="CE166" s="59">
        <f t="shared" si="148"/>
        <v>183.74298297204564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326.09691594978824</v>
      </c>
      <c r="CZ166" s="59">
        <f t="shared" si="150"/>
        <v>605.43570457920714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9.6504632141804123</v>
      </c>
      <c r="DG166" s="21">
        <f>EXP(-LN(2)/25)*DG165+(1-EXP(-LN(2)/25))/(LN(2)/25)*Calculateur!DB166*Calculateur!DD166*VLOOKUP('Données projet'!$B$13,Paramètres!$A$1:$I$89,3,0)*0.475*44/12</f>
        <v>0.87167726875620799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10.522140482936621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236.00000000000003</v>
      </c>
      <c r="DP166" s="17">
        <f>DO166*VLOOKUP('Données projet'!$B$14,Paramètres!$A$1:$I$89,3,0)*VLOOKUP('Données projet'!$B$14,Paramètres!$A$1:$I$89,5,0)</f>
        <v>206.16960000000006</v>
      </c>
      <c r="DQ166" s="13">
        <f t="shared" si="176"/>
        <v>51.097652263007333</v>
      </c>
      <c r="DR166" s="20">
        <f t="shared" si="177"/>
        <v>448.07379769140448</v>
      </c>
      <c r="DS166" s="59">
        <f t="shared" si="125"/>
        <v>741.40713102473774</v>
      </c>
      <c r="DT166" s="59">
        <f ca="1">AVERAGE(OFFSET($DS$3,0,0,'Données projet'!$E$14+1,1))-AVERAGE(OFFSET($H$3,0,0,'Données projet'!$E$14+1,1))</f>
        <v>235.92135862353973</v>
      </c>
      <c r="DU166" s="59">
        <f t="shared" si="152"/>
        <v>270.64539221029258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12.788261661631598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12.788261661631598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266.99999999999983</v>
      </c>
      <c r="AJ167" s="13">
        <f>AI167*VLOOKUP('Données projet'!$B$10,Paramètres!$A$1:$I$89,3,0)*VLOOKUP('Données projet'!$B$10,Paramètres!$A$1:$I$89,5,0)</f>
        <v>216.59039999999987</v>
      </c>
      <c r="AK167" s="13">
        <f t="shared" si="164"/>
        <v>53.373153688190904</v>
      </c>
      <c r="AL167" s="20">
        <f t="shared" si="165"/>
        <v>470.18652267359886</v>
      </c>
      <c r="AM167" s="59">
        <f t="shared" si="113"/>
        <v>763.51985600693217</v>
      </c>
      <c r="AN167" s="59">
        <f ca="1">AVERAGE(OFFSET($AM$3,0,0,'Données projet'!$E$10+1,1))-AVERAGE(OFFSET($H$3,0,0,'Données projet'!$E$10+1,1))</f>
        <v>219.96569743439244</v>
      </c>
      <c r="AO167" s="59">
        <f t="shared" si="144"/>
        <v>219.27079214454579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6.8000350709183923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6.8000350709183923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325.55519999999984</v>
      </c>
      <c r="BE167" s="13">
        <f>BD167*VLOOKUP('Données projet'!$B$11,Paramètres!$A$1:$I$89,3,0)*VLOOKUP('Données projet'!$B$11,Paramètres!$A$1:$I$89,5,0)</f>
        <v>355.50627839999981</v>
      </c>
      <c r="BF167" s="13">
        <f t="shared" si="167"/>
        <v>82.695279049034994</v>
      </c>
      <c r="BG167" s="20">
        <f t="shared" si="168"/>
        <v>763.20104589040227</v>
      </c>
      <c r="BH167" s="59">
        <f t="shared" si="116"/>
        <v>1056.5343792237356</v>
      </c>
      <c r="BI167" s="59">
        <f ca="1">AVERAGE(OFFSET($BH$3,0,0,'Données projet'!$E$11+1,1))-AVERAGE(OFFSET($H$3,0,0,'Données projet'!$E$11+1,1))</f>
        <v>245.5026179711341</v>
      </c>
      <c r="BJ167" s="59">
        <f t="shared" si="146"/>
        <v>204.32077840562567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325.55519999999984</v>
      </c>
      <c r="BZ167" s="13">
        <f>BY167*VLOOKUP('Données projet'!$B$12,Paramètres!$A$1:$I$89,3,0)*VLOOKUP('Données projet'!$B$12,Paramètres!$A$1:$I$89,5,0)</f>
        <v>325.03431167999986</v>
      </c>
      <c r="CA167" s="13">
        <f t="shared" si="170"/>
        <v>76.399886588103072</v>
      </c>
      <c r="CB167" s="20">
        <f t="shared" si="171"/>
        <v>699.16456198361254</v>
      </c>
      <c r="CC167" s="59">
        <f t="shared" si="119"/>
        <v>992.49789531694591</v>
      </c>
      <c r="CD167" s="59">
        <f ca="1">AVERAGE(OFFSET($CC$3,0,0,'Données projet'!$E$12+1,1))-AVERAGE(OFFSET($H$3,0,0,'Données projet'!$E$12+1,1))</f>
        <v>221.46841827695107</v>
      </c>
      <c r="CE167" s="59">
        <f t="shared" si="148"/>
        <v>183.74298297204564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326.09691594978824</v>
      </c>
      <c r="CZ167" s="59">
        <f t="shared" si="150"/>
        <v>605.43570457920714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9.4612235167516818</v>
      </c>
      <c r="DG167" s="21">
        <f>EXP(-LN(2)/25)*DG166+(1-EXP(-LN(2)/25))/(LN(2)/25)*Calculateur!DB167*Calculateur!DD167*VLOOKUP('Données projet'!$B$13,Paramètres!$A$1:$I$89,3,0)*0.475*44/12</f>
        <v>0.84784120800255414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10.309064724754236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236.00000000000003</v>
      </c>
      <c r="DP167" s="17">
        <f>DO167*VLOOKUP('Données projet'!$B$14,Paramètres!$A$1:$I$89,3,0)*VLOOKUP('Données projet'!$B$14,Paramètres!$A$1:$I$89,5,0)</f>
        <v>206.16960000000006</v>
      </c>
      <c r="DQ167" s="13">
        <f t="shared" si="176"/>
        <v>51.097652263007333</v>
      </c>
      <c r="DR167" s="20">
        <f t="shared" si="177"/>
        <v>448.07379769140448</v>
      </c>
      <c r="DS167" s="59">
        <f t="shared" si="125"/>
        <v>741.40713102473774</v>
      </c>
      <c r="DT167" s="59">
        <f ca="1">AVERAGE(OFFSET($DS$3,0,0,'Données projet'!$E$14+1,1))-AVERAGE(OFFSET($H$3,0,0,'Données projet'!$E$14+1,1))</f>
        <v>235.92135862353973</v>
      </c>
      <c r="DU167" s="59">
        <f t="shared" si="152"/>
        <v>270.64539221029258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12.537491650516422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12.537491650516422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266.99999999999983</v>
      </c>
      <c r="AJ168" s="13">
        <f>AI168*VLOOKUP('Données projet'!$B$10,Paramètres!$A$1:$I$89,3,0)*VLOOKUP('Données projet'!$B$10,Paramètres!$A$1:$I$89,5,0)</f>
        <v>216.59039999999987</v>
      </c>
      <c r="AK168" s="13">
        <f t="shared" si="164"/>
        <v>53.373153688190904</v>
      </c>
      <c r="AL168" s="20">
        <f t="shared" si="165"/>
        <v>470.18652267359886</v>
      </c>
      <c r="AM168" s="59">
        <f t="shared" si="113"/>
        <v>763.51985600693217</v>
      </c>
      <c r="AN168" s="59">
        <f ca="1">AVERAGE(OFFSET($AM$3,0,0,'Données projet'!$E$10+1,1))-AVERAGE(OFFSET($H$3,0,0,'Données projet'!$E$10+1,1))</f>
        <v>219.96569743439244</v>
      </c>
      <c r="AO168" s="59">
        <f t="shared" si="144"/>
        <v>219.27079214454579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6.6666905307895332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6.6666905307895332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325.55519999999984</v>
      </c>
      <c r="BE168" s="13">
        <f>BD168*VLOOKUP('Données projet'!$B$11,Paramètres!$A$1:$I$89,3,0)*VLOOKUP('Données projet'!$B$11,Paramètres!$A$1:$I$89,5,0)</f>
        <v>355.50627839999981</v>
      </c>
      <c r="BF168" s="13">
        <f t="shared" si="167"/>
        <v>82.695279049034994</v>
      </c>
      <c r="BG168" s="20">
        <f t="shared" si="168"/>
        <v>763.20104589040227</v>
      </c>
      <c r="BH168" s="59">
        <f t="shared" si="116"/>
        <v>1056.5343792237356</v>
      </c>
      <c r="BI168" s="59">
        <f ca="1">AVERAGE(OFFSET($BH$3,0,0,'Données projet'!$E$11+1,1))-AVERAGE(OFFSET($H$3,0,0,'Données projet'!$E$11+1,1))</f>
        <v>245.5026179711341</v>
      </c>
      <c r="BJ168" s="59">
        <f t="shared" si="146"/>
        <v>204.32077840562567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325.55519999999984</v>
      </c>
      <c r="BZ168" s="13">
        <f>BY168*VLOOKUP('Données projet'!$B$12,Paramètres!$A$1:$I$89,3,0)*VLOOKUP('Données projet'!$B$12,Paramètres!$A$1:$I$89,5,0)</f>
        <v>325.03431167999986</v>
      </c>
      <c r="CA168" s="13">
        <f t="shared" si="170"/>
        <v>76.399886588103072</v>
      </c>
      <c r="CB168" s="20">
        <f t="shared" si="171"/>
        <v>699.16456198361254</v>
      </c>
      <c r="CC168" s="59">
        <f t="shared" si="119"/>
        <v>992.49789531694591</v>
      </c>
      <c r="CD168" s="59">
        <f ca="1">AVERAGE(OFFSET($CC$3,0,0,'Données projet'!$E$12+1,1))-AVERAGE(OFFSET($H$3,0,0,'Données projet'!$E$12+1,1))</f>
        <v>221.46841827695107</v>
      </c>
      <c r="CE168" s="59">
        <f t="shared" si="148"/>
        <v>183.74298297204564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326.09691594978824</v>
      </c>
      <c r="CZ168" s="59">
        <f t="shared" si="150"/>
        <v>605.43570457920714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9.2756946943647094</v>
      </c>
      <c r="DG168" s="21">
        <f>EXP(-LN(2)/25)*DG167+(1-EXP(-LN(2)/25))/(LN(2)/25)*Calculateur!DB168*Calculateur!DD168*VLOOKUP('Données projet'!$B$13,Paramètres!$A$1:$I$89,3,0)*0.475*44/12</f>
        <v>0.82465694558369296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10.100351639948402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236.00000000000003</v>
      </c>
      <c r="DP168" s="17">
        <f>DO168*VLOOKUP('Données projet'!$B$14,Paramètres!$A$1:$I$89,3,0)*VLOOKUP('Données projet'!$B$14,Paramètres!$A$1:$I$89,5,0)</f>
        <v>206.16960000000006</v>
      </c>
      <c r="DQ168" s="13">
        <f t="shared" si="176"/>
        <v>51.097652263007333</v>
      </c>
      <c r="DR168" s="20">
        <f t="shared" si="177"/>
        <v>448.07379769140448</v>
      </c>
      <c r="DS168" s="59">
        <f t="shared" si="125"/>
        <v>741.40713102473774</v>
      </c>
      <c r="DT168" s="59">
        <f ca="1">AVERAGE(OFFSET($DS$3,0,0,'Données projet'!$E$14+1,1))-AVERAGE(OFFSET($H$3,0,0,'Données projet'!$E$14+1,1))</f>
        <v>235.92135862353973</v>
      </c>
      <c r="DU168" s="59">
        <f t="shared" si="152"/>
        <v>270.64539221029258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12.291639086364611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12.291639086364611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266.99999999999983</v>
      </c>
      <c r="AJ169" s="13">
        <f>AI169*VLOOKUP('Données projet'!$B$10,Paramètres!$A$1:$I$89,3,0)*VLOOKUP('Données projet'!$B$10,Paramètres!$A$1:$I$89,5,0)</f>
        <v>216.59039999999987</v>
      </c>
      <c r="AK169" s="13">
        <f t="shared" si="164"/>
        <v>53.373153688190904</v>
      </c>
      <c r="AL169" s="20">
        <f t="shared" si="165"/>
        <v>470.18652267359886</v>
      </c>
      <c r="AM169" s="59">
        <f t="shared" si="113"/>
        <v>763.51985600693217</v>
      </c>
      <c r="AN169" s="59">
        <f ca="1">AVERAGE(OFFSET($AM$3,0,0,'Données projet'!$E$10+1,1))-AVERAGE(OFFSET($H$3,0,0,'Données projet'!$E$10+1,1))</f>
        <v>219.96569743439244</v>
      </c>
      <c r="AO169" s="59">
        <f t="shared" si="144"/>
        <v>219.27079214454579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6.5359607957604622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6.5359607957604622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325.55519999999984</v>
      </c>
      <c r="BE169" s="13">
        <f>BD169*VLOOKUP('Données projet'!$B$11,Paramètres!$A$1:$I$89,3,0)*VLOOKUP('Données projet'!$B$11,Paramètres!$A$1:$I$89,5,0)</f>
        <v>355.50627839999981</v>
      </c>
      <c r="BF169" s="13">
        <f t="shared" si="167"/>
        <v>82.695279049034994</v>
      </c>
      <c r="BG169" s="20">
        <f t="shared" si="168"/>
        <v>763.20104589040227</v>
      </c>
      <c r="BH169" s="59">
        <f t="shared" si="116"/>
        <v>1056.5343792237356</v>
      </c>
      <c r="BI169" s="59">
        <f ca="1">AVERAGE(OFFSET($BH$3,0,0,'Données projet'!$E$11+1,1))-AVERAGE(OFFSET($H$3,0,0,'Données projet'!$E$11+1,1))</f>
        <v>245.5026179711341</v>
      </c>
      <c r="BJ169" s="59">
        <f t="shared" si="146"/>
        <v>204.32077840562567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325.55519999999984</v>
      </c>
      <c r="BZ169" s="13">
        <f>BY169*VLOOKUP('Données projet'!$B$12,Paramètres!$A$1:$I$89,3,0)*VLOOKUP('Données projet'!$B$12,Paramètres!$A$1:$I$89,5,0)</f>
        <v>325.03431167999986</v>
      </c>
      <c r="CA169" s="13">
        <f t="shared" si="170"/>
        <v>76.399886588103072</v>
      </c>
      <c r="CB169" s="20">
        <f t="shared" si="171"/>
        <v>699.16456198361254</v>
      </c>
      <c r="CC169" s="59">
        <f t="shared" si="119"/>
        <v>992.49789531694591</v>
      </c>
      <c r="CD169" s="59">
        <f ca="1">AVERAGE(OFFSET($CC$3,0,0,'Données projet'!$E$12+1,1))-AVERAGE(OFFSET($H$3,0,0,'Données projet'!$E$12+1,1))</f>
        <v>221.46841827695107</v>
      </c>
      <c r="CE169" s="59">
        <f t="shared" si="148"/>
        <v>183.74298297204564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326.09691594978824</v>
      </c>
      <c r="CZ169" s="59">
        <f t="shared" si="150"/>
        <v>605.43570457920714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9.0938039790233383</v>
      </c>
      <c r="DG169" s="21">
        <f>EXP(-LN(2)/25)*DG168+(1-EXP(-LN(2)/25))/(LN(2)/25)*Calculateur!DB169*Calculateur!DD169*VLOOKUP('Données projet'!$B$13,Paramètres!$A$1:$I$89,3,0)*0.475*44/12</f>
        <v>0.8021066580398829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9.8959106370632206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236.00000000000003</v>
      </c>
      <c r="DP169" s="17">
        <f>DO169*VLOOKUP('Données projet'!$B$14,Paramètres!$A$1:$I$89,3,0)*VLOOKUP('Données projet'!$B$14,Paramètres!$A$1:$I$89,5,0)</f>
        <v>206.16960000000006</v>
      </c>
      <c r="DQ169" s="13">
        <f t="shared" si="176"/>
        <v>51.097652263007333</v>
      </c>
      <c r="DR169" s="20">
        <f t="shared" si="177"/>
        <v>448.07379769140448</v>
      </c>
      <c r="DS169" s="59">
        <f t="shared" si="125"/>
        <v>741.40713102473774</v>
      </c>
      <c r="DT169" s="59">
        <f ca="1">AVERAGE(OFFSET($DS$3,0,0,'Données projet'!$E$14+1,1))-AVERAGE(OFFSET($H$3,0,0,'Données projet'!$E$14+1,1))</f>
        <v>235.92135862353973</v>
      </c>
      <c r="DU169" s="59">
        <f t="shared" si="152"/>
        <v>270.64539221029258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12.050607541040561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12.050607541040561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266.99999999999983</v>
      </c>
      <c r="AJ170" s="13">
        <f>AI170*VLOOKUP('Données projet'!$B$10,Paramètres!$A$1:$I$89,3,0)*VLOOKUP('Données projet'!$B$10,Paramètres!$A$1:$I$89,5,0)</f>
        <v>216.59039999999987</v>
      </c>
      <c r="AK170" s="13">
        <f t="shared" si="164"/>
        <v>53.373153688190904</v>
      </c>
      <c r="AL170" s="20">
        <f t="shared" si="165"/>
        <v>470.18652267359886</v>
      </c>
      <c r="AM170" s="59">
        <f t="shared" si="113"/>
        <v>763.51985600693217</v>
      </c>
      <c r="AN170" s="59">
        <f ca="1">AVERAGE(OFFSET($AM$3,0,0,'Données projet'!$E$10+1,1))-AVERAGE(OFFSET($H$3,0,0,'Données projet'!$E$10+1,1))</f>
        <v>219.96569743439244</v>
      </c>
      <c r="AO170" s="59">
        <f t="shared" si="144"/>
        <v>219.27079214454579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6.4077945910980469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6.4077945910980469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325.55519999999984</v>
      </c>
      <c r="BE170" s="13">
        <f>BD170*VLOOKUP('Données projet'!$B$11,Paramètres!$A$1:$I$89,3,0)*VLOOKUP('Données projet'!$B$11,Paramètres!$A$1:$I$89,5,0)</f>
        <v>355.50627839999981</v>
      </c>
      <c r="BF170" s="13">
        <f t="shared" si="167"/>
        <v>82.695279049034994</v>
      </c>
      <c r="BG170" s="20">
        <f t="shared" si="168"/>
        <v>763.20104589040227</v>
      </c>
      <c r="BH170" s="59">
        <f t="shared" si="116"/>
        <v>1056.5343792237356</v>
      </c>
      <c r="BI170" s="59">
        <f ca="1">AVERAGE(OFFSET($BH$3,0,0,'Données projet'!$E$11+1,1))-AVERAGE(OFFSET($H$3,0,0,'Données projet'!$E$11+1,1))</f>
        <v>245.5026179711341</v>
      </c>
      <c r="BJ170" s="59">
        <f t="shared" si="146"/>
        <v>204.32077840562567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325.55519999999984</v>
      </c>
      <c r="BZ170" s="13">
        <f>BY170*VLOOKUP('Données projet'!$B$12,Paramètres!$A$1:$I$89,3,0)*VLOOKUP('Données projet'!$B$12,Paramètres!$A$1:$I$89,5,0)</f>
        <v>325.03431167999986</v>
      </c>
      <c r="CA170" s="13">
        <f t="shared" si="170"/>
        <v>76.399886588103072</v>
      </c>
      <c r="CB170" s="20">
        <f t="shared" si="171"/>
        <v>699.16456198361254</v>
      </c>
      <c r="CC170" s="59">
        <f t="shared" si="119"/>
        <v>992.49789531694591</v>
      </c>
      <c r="CD170" s="59">
        <f ca="1">AVERAGE(OFFSET($CC$3,0,0,'Données projet'!$E$12+1,1))-AVERAGE(OFFSET($H$3,0,0,'Données projet'!$E$12+1,1))</f>
        <v>221.46841827695107</v>
      </c>
      <c r="CE170" s="59">
        <f t="shared" si="148"/>
        <v>183.74298297204564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326.09691594978824</v>
      </c>
      <c r="CZ170" s="59">
        <f t="shared" si="150"/>
        <v>605.43570457920714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8.9154800296674299</v>
      </c>
      <c r="DG170" s="21">
        <f>EXP(-LN(2)/25)*DG169+(1-EXP(-LN(2)/25))/(LN(2)/25)*Calculateur!DB170*Calculateur!DD170*VLOOKUP('Données projet'!$B$13,Paramètres!$A$1:$I$89,3,0)*0.475*44/12</f>
        <v>0.78017300929482636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9.6956530389622557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236.00000000000003</v>
      </c>
      <c r="DP170" s="17">
        <f>DO170*VLOOKUP('Données projet'!$B$14,Paramètres!$A$1:$I$89,3,0)*VLOOKUP('Données projet'!$B$14,Paramètres!$A$1:$I$89,5,0)</f>
        <v>206.16960000000006</v>
      </c>
      <c r="DQ170" s="13">
        <f t="shared" si="176"/>
        <v>51.097652263007333</v>
      </c>
      <c r="DR170" s="20">
        <f t="shared" si="177"/>
        <v>448.07379769140448</v>
      </c>
      <c r="DS170" s="59">
        <f t="shared" si="125"/>
        <v>741.40713102473774</v>
      </c>
      <c r="DT170" s="59">
        <f ca="1">AVERAGE(OFFSET($DS$3,0,0,'Données projet'!$E$14+1,1))-AVERAGE(OFFSET($H$3,0,0,'Données projet'!$E$14+1,1))</f>
        <v>235.92135862353973</v>
      </c>
      <c r="DU170" s="59">
        <f t="shared" si="152"/>
        <v>270.64539221029258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11.814302477305588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11.814302477305588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266.99999999999983</v>
      </c>
      <c r="AJ171" s="13">
        <f>AI171*VLOOKUP('Données projet'!$B$10,Paramètres!$A$1:$I$89,3,0)*VLOOKUP('Données projet'!$B$10,Paramètres!$A$1:$I$89,5,0)</f>
        <v>216.59039999999987</v>
      </c>
      <c r="AK171" s="13">
        <f t="shared" si="164"/>
        <v>53.373153688190904</v>
      </c>
      <c r="AL171" s="20">
        <f t="shared" si="165"/>
        <v>470.18652267359886</v>
      </c>
      <c r="AM171" s="59">
        <f t="shared" si="113"/>
        <v>763.51985600693217</v>
      </c>
      <c r="AN171" s="59">
        <f ca="1">AVERAGE(OFFSET($AM$3,0,0,'Données projet'!$E$10+1,1))-AVERAGE(OFFSET($H$3,0,0,'Données projet'!$E$10+1,1))</f>
        <v>219.96569743439244</v>
      </c>
      <c r="AO171" s="59">
        <f t="shared" si="144"/>
        <v>219.27079214454579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6.2821416475353953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6.2821416475353953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325.55519999999984</v>
      </c>
      <c r="BE171" s="13">
        <f>BD171*VLOOKUP('Données projet'!$B$11,Paramètres!$A$1:$I$89,3,0)*VLOOKUP('Données projet'!$B$11,Paramètres!$A$1:$I$89,5,0)</f>
        <v>355.50627839999981</v>
      </c>
      <c r="BF171" s="13">
        <f t="shared" si="167"/>
        <v>82.695279049034994</v>
      </c>
      <c r="BG171" s="20">
        <f t="shared" si="168"/>
        <v>763.20104589040227</v>
      </c>
      <c r="BH171" s="59">
        <f t="shared" si="116"/>
        <v>1056.5343792237356</v>
      </c>
      <c r="BI171" s="59">
        <f ca="1">AVERAGE(OFFSET($BH$3,0,0,'Données projet'!$E$11+1,1))-AVERAGE(OFFSET($H$3,0,0,'Données projet'!$E$11+1,1))</f>
        <v>245.5026179711341</v>
      </c>
      <c r="BJ171" s="59">
        <f t="shared" si="146"/>
        <v>204.32077840562567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325.55519999999984</v>
      </c>
      <c r="BZ171" s="13">
        <f>BY171*VLOOKUP('Données projet'!$B$12,Paramètres!$A$1:$I$89,3,0)*VLOOKUP('Données projet'!$B$12,Paramètres!$A$1:$I$89,5,0)</f>
        <v>325.03431167999986</v>
      </c>
      <c r="CA171" s="13">
        <f t="shared" si="170"/>
        <v>76.399886588103072</v>
      </c>
      <c r="CB171" s="20">
        <f t="shared" si="171"/>
        <v>699.16456198361254</v>
      </c>
      <c r="CC171" s="59">
        <f t="shared" si="119"/>
        <v>992.49789531694591</v>
      </c>
      <c r="CD171" s="59">
        <f ca="1">AVERAGE(OFFSET($CC$3,0,0,'Données projet'!$E$12+1,1))-AVERAGE(OFFSET($H$3,0,0,'Données projet'!$E$12+1,1))</f>
        <v>221.46841827695107</v>
      </c>
      <c r="CE171" s="59">
        <f t="shared" si="148"/>
        <v>183.74298297204564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326.09691594978824</v>
      </c>
      <c r="CZ171" s="59">
        <f t="shared" si="150"/>
        <v>605.43570457920714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8.7406529041915206</v>
      </c>
      <c r="DG171" s="21">
        <f>EXP(-LN(2)/25)*DG170+(1-EXP(-LN(2)/25))/(LN(2)/25)*Calculateur!DB171*Calculateur!DD171*VLOOKUP('Données projet'!$B$13,Paramètres!$A$1:$I$89,3,0)*0.475*44/12</f>
        <v>0.7588391373281439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9.4994920415196642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236.00000000000003</v>
      </c>
      <c r="DP171" s="17">
        <f>DO171*VLOOKUP('Données projet'!$B$14,Paramètres!$A$1:$I$89,3,0)*VLOOKUP('Données projet'!$B$14,Paramètres!$A$1:$I$89,5,0)</f>
        <v>206.16960000000006</v>
      </c>
      <c r="DQ171" s="13">
        <f t="shared" si="176"/>
        <v>51.097652263007333</v>
      </c>
      <c r="DR171" s="20">
        <f t="shared" si="177"/>
        <v>448.07379769140448</v>
      </c>
      <c r="DS171" s="59">
        <f t="shared" si="125"/>
        <v>741.40713102473774</v>
      </c>
      <c r="DT171" s="59">
        <f ca="1">AVERAGE(OFFSET($DS$3,0,0,'Données projet'!$E$14+1,1))-AVERAGE(OFFSET($H$3,0,0,'Données projet'!$E$14+1,1))</f>
        <v>235.92135862353973</v>
      </c>
      <c r="DU171" s="59">
        <f t="shared" si="152"/>
        <v>270.64539221029258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11.582631211738603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11.582631211738603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266.99999999999983</v>
      </c>
      <c r="AJ172" s="13">
        <f>AI172*VLOOKUP('Données projet'!$B$10,Paramètres!$A$1:$I$89,3,0)*VLOOKUP('Données projet'!$B$10,Paramètres!$A$1:$I$89,5,0)</f>
        <v>216.59039999999987</v>
      </c>
      <c r="AK172" s="13">
        <f t="shared" si="164"/>
        <v>53.373153688190904</v>
      </c>
      <c r="AL172" s="20">
        <f t="shared" si="165"/>
        <v>470.18652267359886</v>
      </c>
      <c r="AM172" s="59">
        <f t="shared" si="113"/>
        <v>763.51985600693217</v>
      </c>
      <c r="AN172" s="59">
        <f ca="1">AVERAGE(OFFSET($AM$3,0,0,'Données projet'!$E$10+1,1))-AVERAGE(OFFSET($H$3,0,0,'Données projet'!$E$10+1,1))</f>
        <v>219.96569743439244</v>
      </c>
      <c r="AO172" s="59">
        <f t="shared" si="144"/>
        <v>219.27079214454579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6.1589526815552791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6.1589526815552791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325.55519999999984</v>
      </c>
      <c r="BE172" s="13">
        <f>BD172*VLOOKUP('Données projet'!$B$11,Paramètres!$A$1:$I$89,3,0)*VLOOKUP('Données projet'!$B$11,Paramètres!$A$1:$I$89,5,0)</f>
        <v>355.50627839999981</v>
      </c>
      <c r="BF172" s="13">
        <f t="shared" si="167"/>
        <v>82.695279049034994</v>
      </c>
      <c r="BG172" s="20">
        <f t="shared" si="168"/>
        <v>763.20104589040227</v>
      </c>
      <c r="BH172" s="59">
        <f t="shared" si="116"/>
        <v>1056.5343792237356</v>
      </c>
      <c r="BI172" s="59">
        <f ca="1">AVERAGE(OFFSET($BH$3,0,0,'Données projet'!$E$11+1,1))-AVERAGE(OFFSET($H$3,0,0,'Données projet'!$E$11+1,1))</f>
        <v>245.5026179711341</v>
      </c>
      <c r="BJ172" s="59">
        <f t="shared" si="146"/>
        <v>204.32077840562567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325.55519999999984</v>
      </c>
      <c r="BZ172" s="13">
        <f>BY172*VLOOKUP('Données projet'!$B$12,Paramètres!$A$1:$I$89,3,0)*VLOOKUP('Données projet'!$B$12,Paramètres!$A$1:$I$89,5,0)</f>
        <v>325.03431167999986</v>
      </c>
      <c r="CA172" s="13">
        <f t="shared" si="170"/>
        <v>76.399886588103072</v>
      </c>
      <c r="CB172" s="20">
        <f t="shared" si="171"/>
        <v>699.16456198361254</v>
      </c>
      <c r="CC172" s="59">
        <f t="shared" si="119"/>
        <v>992.49789531694591</v>
      </c>
      <c r="CD172" s="59">
        <f ca="1">AVERAGE(OFFSET($CC$3,0,0,'Données projet'!$E$12+1,1))-AVERAGE(OFFSET($H$3,0,0,'Données projet'!$E$12+1,1))</f>
        <v>221.46841827695107</v>
      </c>
      <c r="CE172" s="59">
        <f t="shared" si="148"/>
        <v>183.74298297204564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326.09691594978824</v>
      </c>
      <c r="CZ172" s="59">
        <f t="shared" si="150"/>
        <v>605.43570457920714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8.5692540320121768</v>
      </c>
      <c r="DG172" s="21">
        <f>EXP(-LN(2)/25)*DG171+(1-EXP(-LN(2)/25))/(LN(2)/25)*Calculateur!DB172*Calculateur!DD172*VLOOKUP('Données projet'!$B$13,Paramètres!$A$1:$I$89,3,0)*0.475*44/12</f>
        <v>0.7380886412122899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9.3073426732244666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236.00000000000003</v>
      </c>
      <c r="DP172" s="17">
        <f>DO172*VLOOKUP('Données projet'!$B$14,Paramètres!$A$1:$I$89,3,0)*VLOOKUP('Données projet'!$B$14,Paramètres!$A$1:$I$89,5,0)</f>
        <v>206.16960000000006</v>
      </c>
      <c r="DQ172" s="13">
        <f t="shared" si="176"/>
        <v>51.097652263007333</v>
      </c>
      <c r="DR172" s="20">
        <f t="shared" si="177"/>
        <v>448.07379769140448</v>
      </c>
      <c r="DS172" s="59">
        <f t="shared" si="125"/>
        <v>741.40713102473774</v>
      </c>
      <c r="DT172" s="59">
        <f ca="1">AVERAGE(OFFSET($DS$3,0,0,'Données projet'!$E$14+1,1))-AVERAGE(OFFSET($H$3,0,0,'Données projet'!$E$14+1,1))</f>
        <v>235.92135862353973</v>
      </c>
      <c r="DU172" s="59">
        <f t="shared" si="152"/>
        <v>270.64539221029258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11.355502878383867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11.355502878383867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266.99999999999983</v>
      </c>
      <c r="AJ173" s="13">
        <f>AI173*VLOOKUP('Données projet'!$B$10,Paramètres!$A$1:$I$89,3,0)*VLOOKUP('Données projet'!$B$10,Paramètres!$A$1:$I$89,5,0)</f>
        <v>216.59039999999987</v>
      </c>
      <c r="AK173" s="13">
        <f t="shared" si="164"/>
        <v>53.373153688190904</v>
      </c>
      <c r="AL173" s="20">
        <f t="shared" si="165"/>
        <v>470.18652267359886</v>
      </c>
      <c r="AM173" s="59">
        <f t="shared" si="113"/>
        <v>763.51985600693217</v>
      </c>
      <c r="AN173" s="59">
        <f ca="1">AVERAGE(OFFSET($AM$3,0,0,'Données projet'!$E$10+1,1))-AVERAGE(OFFSET($H$3,0,0,'Données projet'!$E$10+1,1))</f>
        <v>219.96569743439244</v>
      </c>
      <c r="AO173" s="59">
        <f t="shared" si="144"/>
        <v>219.27079214454579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6.0381793760601834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6.0381793760601834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325.55519999999984</v>
      </c>
      <c r="BE173" s="13">
        <f>BD173*VLOOKUP('Données projet'!$B$11,Paramètres!$A$1:$I$89,3,0)*VLOOKUP('Données projet'!$B$11,Paramètres!$A$1:$I$89,5,0)</f>
        <v>355.50627839999981</v>
      </c>
      <c r="BF173" s="13">
        <f t="shared" si="167"/>
        <v>82.695279049034994</v>
      </c>
      <c r="BG173" s="20">
        <f t="shared" si="168"/>
        <v>763.20104589040227</v>
      </c>
      <c r="BH173" s="59">
        <f t="shared" si="116"/>
        <v>1056.5343792237356</v>
      </c>
      <c r="BI173" s="59">
        <f ca="1">AVERAGE(OFFSET($BH$3,0,0,'Données projet'!$E$11+1,1))-AVERAGE(OFFSET($H$3,0,0,'Données projet'!$E$11+1,1))</f>
        <v>245.5026179711341</v>
      </c>
      <c r="BJ173" s="59">
        <f t="shared" si="146"/>
        <v>204.32077840562567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325.55519999999984</v>
      </c>
      <c r="BZ173" s="13">
        <f>BY173*VLOOKUP('Données projet'!$B$12,Paramètres!$A$1:$I$89,3,0)*VLOOKUP('Données projet'!$B$12,Paramètres!$A$1:$I$89,5,0)</f>
        <v>325.03431167999986</v>
      </c>
      <c r="CA173" s="13">
        <f t="shared" si="170"/>
        <v>76.399886588103072</v>
      </c>
      <c r="CB173" s="20">
        <f t="shared" si="171"/>
        <v>699.16456198361254</v>
      </c>
      <c r="CC173" s="59">
        <f t="shared" si="119"/>
        <v>992.49789531694591</v>
      </c>
      <c r="CD173" s="59">
        <f ca="1">AVERAGE(OFFSET($CC$3,0,0,'Données projet'!$E$12+1,1))-AVERAGE(OFFSET($H$3,0,0,'Données projet'!$E$12+1,1))</f>
        <v>221.46841827695107</v>
      </c>
      <c r="CE173" s="59">
        <f t="shared" si="148"/>
        <v>183.74298297204564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326.09691594978824</v>
      </c>
      <c r="CZ173" s="59">
        <f t="shared" si="150"/>
        <v>605.43570457920714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8.4012161871732811</v>
      </c>
      <c r="DG173" s="21">
        <f>EXP(-LN(2)/25)*DG172+(1-EXP(-LN(2)/25))/(LN(2)/25)*Calculateur!DB173*Calculateur!DD173*VLOOKUP('Données projet'!$B$13,Paramètres!$A$1:$I$89,3,0)*0.475*44/12</f>
        <v>0.71790556850394516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9.1191217556772255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236.00000000000003</v>
      </c>
      <c r="DP173" s="17">
        <f>DO173*VLOOKUP('Données projet'!$B$14,Paramètres!$A$1:$I$89,3,0)*VLOOKUP('Données projet'!$B$14,Paramètres!$A$1:$I$89,5,0)</f>
        <v>206.16960000000006</v>
      </c>
      <c r="DQ173" s="13">
        <f t="shared" si="176"/>
        <v>51.097652263007333</v>
      </c>
      <c r="DR173" s="20">
        <f t="shared" si="177"/>
        <v>448.07379769140448</v>
      </c>
      <c r="DS173" s="59">
        <f t="shared" si="125"/>
        <v>741.40713102473774</v>
      </c>
      <c r="DT173" s="59">
        <f ca="1">AVERAGE(OFFSET($DS$3,0,0,'Données projet'!$E$14+1,1))-AVERAGE(OFFSET($H$3,0,0,'Données projet'!$E$14+1,1))</f>
        <v>235.92135862353973</v>
      </c>
      <c r="DU173" s="59">
        <f t="shared" si="152"/>
        <v>270.64539221029258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11.132828393111613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11.132828393111613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266.99999999999983</v>
      </c>
      <c r="AJ174" s="13">
        <f>AI174*VLOOKUP('Données projet'!$B$10,Paramètres!$A$1:$I$89,3,0)*VLOOKUP('Données projet'!$B$10,Paramètres!$A$1:$I$89,5,0)</f>
        <v>216.59039999999987</v>
      </c>
      <c r="AK174" s="13">
        <f t="shared" si="164"/>
        <v>53.373153688190904</v>
      </c>
      <c r="AL174" s="20">
        <f t="shared" si="165"/>
        <v>470.18652267359886</v>
      </c>
      <c r="AM174" s="59">
        <f t="shared" si="113"/>
        <v>763.51985600693217</v>
      </c>
      <c r="AN174" s="59">
        <f ca="1">AVERAGE(OFFSET($AM$3,0,0,'Données projet'!$E$10+1,1))-AVERAGE(OFFSET($H$3,0,0,'Données projet'!$E$10+1,1))</f>
        <v>219.96569743439244</v>
      </c>
      <c r="AO174" s="59">
        <f t="shared" si="144"/>
        <v>219.27079214454579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5.9197743614214042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5.9197743614214042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325.55519999999984</v>
      </c>
      <c r="BE174" s="13">
        <f>BD174*VLOOKUP('Données projet'!$B$11,Paramètres!$A$1:$I$89,3,0)*VLOOKUP('Données projet'!$B$11,Paramètres!$A$1:$I$89,5,0)</f>
        <v>355.50627839999981</v>
      </c>
      <c r="BF174" s="13">
        <f t="shared" si="167"/>
        <v>82.695279049034994</v>
      </c>
      <c r="BG174" s="20">
        <f t="shared" si="168"/>
        <v>763.20104589040227</v>
      </c>
      <c r="BH174" s="59">
        <f t="shared" si="116"/>
        <v>1056.5343792237356</v>
      </c>
      <c r="BI174" s="59">
        <f ca="1">AVERAGE(OFFSET($BH$3,0,0,'Données projet'!$E$11+1,1))-AVERAGE(OFFSET($H$3,0,0,'Données projet'!$E$11+1,1))</f>
        <v>245.5026179711341</v>
      </c>
      <c r="BJ174" s="59">
        <f t="shared" si="146"/>
        <v>204.32077840562567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325.55519999999984</v>
      </c>
      <c r="BZ174" s="13">
        <f>BY174*VLOOKUP('Données projet'!$B$12,Paramètres!$A$1:$I$89,3,0)*VLOOKUP('Données projet'!$B$12,Paramètres!$A$1:$I$89,5,0)</f>
        <v>325.03431167999986</v>
      </c>
      <c r="CA174" s="13">
        <f t="shared" si="170"/>
        <v>76.399886588103072</v>
      </c>
      <c r="CB174" s="20">
        <f t="shared" si="171"/>
        <v>699.16456198361254</v>
      </c>
      <c r="CC174" s="59">
        <f t="shared" si="119"/>
        <v>992.49789531694591</v>
      </c>
      <c r="CD174" s="59">
        <f ca="1">AVERAGE(OFFSET($CC$3,0,0,'Données projet'!$E$12+1,1))-AVERAGE(OFFSET($H$3,0,0,'Données projet'!$E$12+1,1))</f>
        <v>221.46841827695107</v>
      </c>
      <c r="CE174" s="59">
        <f t="shared" si="148"/>
        <v>183.74298297204564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326.09691594978824</v>
      </c>
      <c r="CZ174" s="59">
        <f t="shared" si="150"/>
        <v>605.43570457920714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8.2364734619787114</v>
      </c>
      <c r="DG174" s="21">
        <f>EXP(-LN(2)/25)*DG173+(1-EXP(-LN(2)/25))/(LN(2)/25)*Calculateur!DB174*Calculateur!DD174*VLOOKUP('Données projet'!$B$13,Paramètres!$A$1:$I$89,3,0)*0.475*44/12</f>
        <v>0.69827440298019172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8.9347478649589025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236.00000000000003</v>
      </c>
      <c r="DP174" s="17">
        <f>DO174*VLOOKUP('Données projet'!$B$14,Paramètres!$A$1:$I$89,3,0)*VLOOKUP('Données projet'!$B$14,Paramètres!$A$1:$I$89,5,0)</f>
        <v>206.16960000000006</v>
      </c>
      <c r="DQ174" s="13">
        <f t="shared" si="176"/>
        <v>51.097652263007333</v>
      </c>
      <c r="DR174" s="20">
        <f t="shared" si="177"/>
        <v>448.07379769140448</v>
      </c>
      <c r="DS174" s="59">
        <f t="shared" si="125"/>
        <v>741.40713102473774</v>
      </c>
      <c r="DT174" s="59">
        <f ca="1">AVERAGE(OFFSET($DS$3,0,0,'Données projet'!$E$14+1,1))-AVERAGE(OFFSET($H$3,0,0,'Données projet'!$E$14+1,1))</f>
        <v>235.92135862353973</v>
      </c>
      <c r="DU174" s="59">
        <f t="shared" si="152"/>
        <v>270.64539221029258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10.914520418677522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10.914520418677522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266.99999999999983</v>
      </c>
      <c r="AJ175" s="13">
        <f>AI175*VLOOKUP('Données projet'!$B$10,Paramètres!$A$1:$I$89,3,0)*VLOOKUP('Données projet'!$B$10,Paramètres!$A$1:$I$89,5,0)</f>
        <v>216.59039999999987</v>
      </c>
      <c r="AK175" s="13">
        <f t="shared" si="164"/>
        <v>53.373153688190904</v>
      </c>
      <c r="AL175" s="20">
        <f t="shared" si="165"/>
        <v>470.18652267359886</v>
      </c>
      <c r="AM175" s="59">
        <f t="shared" si="113"/>
        <v>763.51985600693217</v>
      </c>
      <c r="AN175" s="59">
        <f ca="1">AVERAGE(OFFSET($AM$3,0,0,'Données projet'!$E$10+1,1))-AVERAGE(OFFSET($H$3,0,0,'Données projet'!$E$10+1,1))</f>
        <v>219.96569743439244</v>
      </c>
      <c r="AO175" s="59">
        <f t="shared" si="144"/>
        <v>219.27079214454579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5.8036911968997638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5.8036911968997638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325.55519999999984</v>
      </c>
      <c r="BE175" s="13">
        <f>BD175*VLOOKUP('Données projet'!$B$11,Paramètres!$A$1:$I$89,3,0)*VLOOKUP('Données projet'!$B$11,Paramètres!$A$1:$I$89,5,0)</f>
        <v>355.50627839999981</v>
      </c>
      <c r="BF175" s="13">
        <f t="shared" si="167"/>
        <v>82.695279049034994</v>
      </c>
      <c r="BG175" s="20">
        <f t="shared" si="168"/>
        <v>763.20104589040227</v>
      </c>
      <c r="BH175" s="59">
        <f t="shared" si="116"/>
        <v>1056.5343792237356</v>
      </c>
      <c r="BI175" s="59">
        <f ca="1">AVERAGE(OFFSET($BH$3,0,0,'Données projet'!$E$11+1,1))-AVERAGE(OFFSET($H$3,0,0,'Données projet'!$E$11+1,1))</f>
        <v>245.5026179711341</v>
      </c>
      <c r="BJ175" s="59">
        <f t="shared" si="146"/>
        <v>204.32077840562567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325.55519999999984</v>
      </c>
      <c r="BZ175" s="13">
        <f>BY175*VLOOKUP('Données projet'!$B$12,Paramètres!$A$1:$I$89,3,0)*VLOOKUP('Données projet'!$B$12,Paramètres!$A$1:$I$89,5,0)</f>
        <v>325.03431167999986</v>
      </c>
      <c r="CA175" s="13">
        <f t="shared" si="170"/>
        <v>76.399886588103072</v>
      </c>
      <c r="CB175" s="20">
        <f t="shared" si="171"/>
        <v>699.16456198361254</v>
      </c>
      <c r="CC175" s="59">
        <f t="shared" si="119"/>
        <v>992.49789531694591</v>
      </c>
      <c r="CD175" s="59">
        <f ca="1">AVERAGE(OFFSET($CC$3,0,0,'Données projet'!$E$12+1,1))-AVERAGE(OFFSET($H$3,0,0,'Données projet'!$E$12+1,1))</f>
        <v>221.46841827695107</v>
      </c>
      <c r="CE175" s="59">
        <f t="shared" si="148"/>
        <v>183.74298297204564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326.09691594978824</v>
      </c>
      <c r="CZ175" s="59">
        <f t="shared" si="150"/>
        <v>605.43570457920714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8.0749612411420664</v>
      </c>
      <c r="DG175" s="21">
        <f>EXP(-LN(2)/25)*DG174+(1-EXP(-LN(2)/25))/(LN(2)/25)*Calculateur!DB175*Calculateur!DD175*VLOOKUP('Données projet'!$B$13,Paramètres!$A$1:$I$89,3,0)*0.475*44/12</f>
        <v>0.67918005271004345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8.7541412938521095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236.00000000000003</v>
      </c>
      <c r="DP175" s="17">
        <f>DO175*VLOOKUP('Données projet'!$B$14,Paramètres!$A$1:$I$89,3,0)*VLOOKUP('Données projet'!$B$14,Paramètres!$A$1:$I$89,5,0)</f>
        <v>206.16960000000006</v>
      </c>
      <c r="DQ175" s="13">
        <f t="shared" si="176"/>
        <v>51.097652263007333</v>
      </c>
      <c r="DR175" s="20">
        <f t="shared" si="177"/>
        <v>448.07379769140448</v>
      </c>
      <c r="DS175" s="59">
        <f t="shared" si="125"/>
        <v>741.40713102473774</v>
      </c>
      <c r="DT175" s="59">
        <f ca="1">AVERAGE(OFFSET($DS$3,0,0,'Données projet'!$E$14+1,1))-AVERAGE(OFFSET($H$3,0,0,'Données projet'!$E$14+1,1))</f>
        <v>235.92135862353973</v>
      </c>
      <c r="DU175" s="59">
        <f t="shared" si="152"/>
        <v>270.64539221029258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10.700493330467367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10.700493330467367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266.99999999999983</v>
      </c>
      <c r="AJ176" s="13">
        <f>AI176*VLOOKUP('Données projet'!$B$10,Paramètres!$A$1:$I$89,3,0)*VLOOKUP('Données projet'!$B$10,Paramètres!$A$1:$I$89,5,0)</f>
        <v>216.59039999999987</v>
      </c>
      <c r="AK176" s="13">
        <f t="shared" si="164"/>
        <v>53.373153688190904</v>
      </c>
      <c r="AL176" s="20">
        <f t="shared" si="165"/>
        <v>470.18652267359886</v>
      </c>
      <c r="AM176" s="59">
        <f t="shared" si="113"/>
        <v>763.51985600693217</v>
      </c>
      <c r="AN176" s="59">
        <f ca="1">AVERAGE(OFFSET($AM$3,0,0,'Données projet'!$E$10+1,1))-AVERAGE(OFFSET($H$3,0,0,'Données projet'!$E$10+1,1))</f>
        <v>219.96569743439244</v>
      </c>
      <c r="AO176" s="59">
        <f t="shared" si="144"/>
        <v>219.27079214454579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5.6898843524306528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5.6898843524306528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325.55519999999984</v>
      </c>
      <c r="BE176" s="13">
        <f>BD176*VLOOKUP('Données projet'!$B$11,Paramètres!$A$1:$I$89,3,0)*VLOOKUP('Données projet'!$B$11,Paramètres!$A$1:$I$89,5,0)</f>
        <v>355.50627839999981</v>
      </c>
      <c r="BF176" s="13">
        <f t="shared" si="167"/>
        <v>82.695279049034994</v>
      </c>
      <c r="BG176" s="20">
        <f t="shared" si="168"/>
        <v>763.20104589040227</v>
      </c>
      <c r="BH176" s="59">
        <f t="shared" si="116"/>
        <v>1056.5343792237356</v>
      </c>
      <c r="BI176" s="59">
        <f ca="1">AVERAGE(OFFSET($BH$3,0,0,'Données projet'!$E$11+1,1))-AVERAGE(OFFSET($H$3,0,0,'Données projet'!$E$11+1,1))</f>
        <v>245.5026179711341</v>
      </c>
      <c r="BJ176" s="59">
        <f t="shared" si="146"/>
        <v>204.32077840562567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325.55519999999984</v>
      </c>
      <c r="BZ176" s="13">
        <f>BY176*VLOOKUP('Données projet'!$B$12,Paramètres!$A$1:$I$89,3,0)*VLOOKUP('Données projet'!$B$12,Paramètres!$A$1:$I$89,5,0)</f>
        <v>325.03431167999986</v>
      </c>
      <c r="CA176" s="13">
        <f t="shared" si="170"/>
        <v>76.399886588103072</v>
      </c>
      <c r="CB176" s="20">
        <f t="shared" si="171"/>
        <v>699.16456198361254</v>
      </c>
      <c r="CC176" s="59">
        <f t="shared" si="119"/>
        <v>992.49789531694591</v>
      </c>
      <c r="CD176" s="59">
        <f ca="1">AVERAGE(OFFSET($CC$3,0,0,'Données projet'!$E$12+1,1))-AVERAGE(OFFSET($H$3,0,0,'Données projet'!$E$12+1,1))</f>
        <v>221.46841827695107</v>
      </c>
      <c r="CE176" s="59">
        <f t="shared" si="148"/>
        <v>183.74298297204564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326.09691594978824</v>
      </c>
      <c r="CZ176" s="59">
        <f t="shared" si="150"/>
        <v>605.43570457920714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7.9166161764433003</v>
      </c>
      <c r="DG176" s="21">
        <f>EXP(-LN(2)/25)*DG175+(1-EXP(-LN(2)/25))/(LN(2)/25)*Calculateur!DB176*Calculateur!DD176*VLOOKUP('Données projet'!$B$13,Paramètres!$A$1:$I$89,3,0)*0.475*44/12</f>
        <v>0.66060783845216065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8.5772240148954602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236.00000000000003</v>
      </c>
      <c r="DP176" s="17">
        <f>DO176*VLOOKUP('Données projet'!$B$14,Paramètres!$A$1:$I$89,3,0)*VLOOKUP('Données projet'!$B$14,Paramètres!$A$1:$I$89,5,0)</f>
        <v>206.16960000000006</v>
      </c>
      <c r="DQ176" s="13">
        <f t="shared" si="176"/>
        <v>51.097652263007333</v>
      </c>
      <c r="DR176" s="20">
        <f t="shared" si="177"/>
        <v>448.07379769140448</v>
      </c>
      <c r="DS176" s="59">
        <f t="shared" si="125"/>
        <v>741.40713102473774</v>
      </c>
      <c r="DT176" s="59">
        <f ca="1">AVERAGE(OFFSET($DS$3,0,0,'Données projet'!$E$14+1,1))-AVERAGE(OFFSET($H$3,0,0,'Données projet'!$E$14+1,1))</f>
        <v>235.92135862353973</v>
      </c>
      <c r="DU176" s="59">
        <f t="shared" si="152"/>
        <v>270.64539221029258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10.49066318291338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10.49066318291338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266.99999999999983</v>
      </c>
      <c r="AJ177" s="13">
        <f>AI177*VLOOKUP('Données projet'!$B$10,Paramètres!$A$1:$I$89,3,0)*VLOOKUP('Données projet'!$B$10,Paramètres!$A$1:$I$89,5,0)</f>
        <v>216.59039999999987</v>
      </c>
      <c r="AK177" s="13">
        <f t="shared" si="164"/>
        <v>53.373153688190904</v>
      </c>
      <c r="AL177" s="20">
        <f t="shared" si="165"/>
        <v>470.18652267359886</v>
      </c>
      <c r="AM177" s="59">
        <f t="shared" si="113"/>
        <v>763.51985600693217</v>
      </c>
      <c r="AN177" s="59">
        <f ca="1">AVERAGE(OFFSET($AM$3,0,0,'Données projet'!$E$10+1,1))-AVERAGE(OFFSET($H$3,0,0,'Données projet'!$E$10+1,1))</f>
        <v>219.96569743439244</v>
      </c>
      <c r="AO177" s="59">
        <f t="shared" si="144"/>
        <v>219.27079214454579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5.5783091907662605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5.5783091907662605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325.55519999999984</v>
      </c>
      <c r="BE177" s="13">
        <f>BD177*VLOOKUP('Données projet'!$B$11,Paramètres!$A$1:$I$89,3,0)*VLOOKUP('Données projet'!$B$11,Paramètres!$A$1:$I$89,5,0)</f>
        <v>355.50627839999981</v>
      </c>
      <c r="BF177" s="13">
        <f t="shared" si="167"/>
        <v>82.695279049034994</v>
      </c>
      <c r="BG177" s="20">
        <f t="shared" si="168"/>
        <v>763.20104589040227</v>
      </c>
      <c r="BH177" s="59">
        <f t="shared" si="116"/>
        <v>1056.5343792237356</v>
      </c>
      <c r="BI177" s="59">
        <f ca="1">AVERAGE(OFFSET($BH$3,0,0,'Données projet'!$E$11+1,1))-AVERAGE(OFFSET($H$3,0,0,'Données projet'!$E$11+1,1))</f>
        <v>245.5026179711341</v>
      </c>
      <c r="BJ177" s="59">
        <f t="shared" si="146"/>
        <v>204.32077840562567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325.55519999999984</v>
      </c>
      <c r="BZ177" s="13">
        <f>BY177*VLOOKUP('Données projet'!$B$12,Paramètres!$A$1:$I$89,3,0)*VLOOKUP('Données projet'!$B$12,Paramètres!$A$1:$I$89,5,0)</f>
        <v>325.03431167999986</v>
      </c>
      <c r="CA177" s="13">
        <f t="shared" si="170"/>
        <v>76.399886588103072</v>
      </c>
      <c r="CB177" s="20">
        <f t="shared" si="171"/>
        <v>699.16456198361254</v>
      </c>
      <c r="CC177" s="59">
        <f t="shared" si="119"/>
        <v>992.49789531694591</v>
      </c>
      <c r="CD177" s="59">
        <f ca="1">AVERAGE(OFFSET($CC$3,0,0,'Données projet'!$E$12+1,1))-AVERAGE(OFFSET($H$3,0,0,'Données projet'!$E$12+1,1))</f>
        <v>221.46841827695107</v>
      </c>
      <c r="CE177" s="59">
        <f t="shared" si="148"/>
        <v>183.74298297204564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326.09691594978824</v>
      </c>
      <c r="CZ177" s="59">
        <f t="shared" si="150"/>
        <v>605.43570457920714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7.7613761618823247</v>
      </c>
      <c r="DG177" s="21">
        <f>EXP(-LN(2)/25)*DG176+(1-EXP(-LN(2)/25))/(LN(2)/25)*Calculateur!DB177*Calculateur!DD177*VLOOKUP('Données projet'!$B$13,Paramètres!$A$1:$I$89,3,0)*0.475*44/12</f>
        <v>0.64254348236982994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8.403919644252154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236.00000000000003</v>
      </c>
      <c r="DP177" s="17">
        <f>DO177*VLOOKUP('Données projet'!$B$14,Paramètres!$A$1:$I$89,3,0)*VLOOKUP('Données projet'!$B$14,Paramètres!$A$1:$I$89,5,0)</f>
        <v>206.16960000000006</v>
      </c>
      <c r="DQ177" s="13">
        <f t="shared" si="176"/>
        <v>51.097652263007333</v>
      </c>
      <c r="DR177" s="20">
        <f t="shared" si="177"/>
        <v>448.07379769140448</v>
      </c>
      <c r="DS177" s="59">
        <f t="shared" si="125"/>
        <v>741.40713102473774</v>
      </c>
      <c r="DT177" s="59">
        <f ca="1">AVERAGE(OFFSET($DS$3,0,0,'Données projet'!$E$14+1,1))-AVERAGE(OFFSET($H$3,0,0,'Données projet'!$E$14+1,1))</f>
        <v>235.92135862353973</v>
      </c>
      <c r="DU177" s="59">
        <f t="shared" si="152"/>
        <v>270.64539221029258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10.284947676569173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10.284947676569173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266.99999999999983</v>
      </c>
      <c r="AJ178" s="13">
        <f>AI178*VLOOKUP('Données projet'!$B$10,Paramètres!$A$1:$I$89,3,0)*VLOOKUP('Données projet'!$B$10,Paramètres!$A$1:$I$89,5,0)</f>
        <v>216.59039999999987</v>
      </c>
      <c r="AK178" s="13">
        <f t="shared" si="164"/>
        <v>53.373153688190904</v>
      </c>
      <c r="AL178" s="20">
        <f t="shared" si="165"/>
        <v>470.18652267359886</v>
      </c>
      <c r="AM178" s="59">
        <f t="shared" si="113"/>
        <v>763.51985600693217</v>
      </c>
      <c r="AN178" s="59">
        <f ca="1">AVERAGE(OFFSET($AM$3,0,0,'Données projet'!$E$10+1,1))-AVERAGE(OFFSET($H$3,0,0,'Données projet'!$E$10+1,1))</f>
        <v>219.96569743439244</v>
      </c>
      <c r="AO178" s="59">
        <f t="shared" si="144"/>
        <v>219.27079214454579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5.468921949967978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5.468921949967978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325.55519999999984</v>
      </c>
      <c r="BE178" s="13">
        <f>BD178*VLOOKUP('Données projet'!$B$11,Paramètres!$A$1:$I$89,3,0)*VLOOKUP('Données projet'!$B$11,Paramètres!$A$1:$I$89,5,0)</f>
        <v>355.50627839999981</v>
      </c>
      <c r="BF178" s="13">
        <f t="shared" si="167"/>
        <v>82.695279049034994</v>
      </c>
      <c r="BG178" s="20">
        <f t="shared" si="168"/>
        <v>763.20104589040227</v>
      </c>
      <c r="BH178" s="59">
        <f t="shared" si="116"/>
        <v>1056.5343792237356</v>
      </c>
      <c r="BI178" s="59">
        <f ca="1">AVERAGE(OFFSET($BH$3,0,0,'Données projet'!$E$11+1,1))-AVERAGE(OFFSET($H$3,0,0,'Données projet'!$E$11+1,1))</f>
        <v>245.5026179711341</v>
      </c>
      <c r="BJ178" s="59">
        <f t="shared" si="146"/>
        <v>204.32077840562567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325.55519999999984</v>
      </c>
      <c r="BZ178" s="13">
        <f>BY178*VLOOKUP('Données projet'!$B$12,Paramètres!$A$1:$I$89,3,0)*VLOOKUP('Données projet'!$B$12,Paramètres!$A$1:$I$89,5,0)</f>
        <v>325.03431167999986</v>
      </c>
      <c r="CA178" s="13">
        <f t="shared" si="170"/>
        <v>76.399886588103072</v>
      </c>
      <c r="CB178" s="20">
        <f t="shared" si="171"/>
        <v>699.16456198361254</v>
      </c>
      <c r="CC178" s="59">
        <f t="shared" si="119"/>
        <v>992.49789531694591</v>
      </c>
      <c r="CD178" s="59">
        <f ca="1">AVERAGE(OFFSET($CC$3,0,0,'Données projet'!$E$12+1,1))-AVERAGE(OFFSET($H$3,0,0,'Données projet'!$E$12+1,1))</f>
        <v>221.46841827695107</v>
      </c>
      <c r="CE178" s="59">
        <f t="shared" si="148"/>
        <v>183.74298297204564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326.09691594978824</v>
      </c>
      <c r="CZ178" s="59">
        <f t="shared" si="150"/>
        <v>605.43570457920714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7.6091803093198305</v>
      </c>
      <c r="DG178" s="21">
        <f>EXP(-LN(2)/25)*DG177+(1-EXP(-LN(2)/25))/(LN(2)/25)*Calculateur!DB178*Calculateur!DD178*VLOOKUP('Données projet'!$B$13,Paramètres!$A$1:$I$89,3,0)*0.475*44/12</f>
        <v>0.62497309705453374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8.2341534063743644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236.00000000000003</v>
      </c>
      <c r="DP178" s="17">
        <f>DO178*VLOOKUP('Données projet'!$B$14,Paramètres!$A$1:$I$89,3,0)*VLOOKUP('Données projet'!$B$14,Paramètres!$A$1:$I$89,5,0)</f>
        <v>206.16960000000006</v>
      </c>
      <c r="DQ178" s="13">
        <f t="shared" si="176"/>
        <v>51.097652263007333</v>
      </c>
      <c r="DR178" s="20">
        <f t="shared" si="177"/>
        <v>448.07379769140448</v>
      </c>
      <c r="DS178" s="59">
        <f t="shared" si="125"/>
        <v>741.40713102473774</v>
      </c>
      <c r="DT178" s="59">
        <f ca="1">AVERAGE(OFFSET($DS$3,0,0,'Données projet'!$E$14+1,1))-AVERAGE(OFFSET($H$3,0,0,'Données projet'!$E$14+1,1))</f>
        <v>235.92135862353973</v>
      </c>
      <c r="DU178" s="59">
        <f t="shared" si="152"/>
        <v>270.64539221029258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10.083266125830308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10.083266125830308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266.99999999999983</v>
      </c>
      <c r="AJ179" s="13">
        <f>AI179*VLOOKUP('Données projet'!$B$10,Paramètres!$A$1:$I$89,3,0)*VLOOKUP('Données projet'!$B$10,Paramètres!$A$1:$I$89,5,0)</f>
        <v>216.59039999999987</v>
      </c>
      <c r="AK179" s="13">
        <f t="shared" si="164"/>
        <v>53.373153688190904</v>
      </c>
      <c r="AL179" s="20">
        <f t="shared" si="165"/>
        <v>470.18652267359886</v>
      </c>
      <c r="AM179" s="59">
        <f t="shared" si="113"/>
        <v>763.51985600693217</v>
      </c>
      <c r="AN179" s="59">
        <f ca="1">AVERAGE(OFFSET($AM$3,0,0,'Données projet'!$E$10+1,1))-AVERAGE(OFFSET($H$3,0,0,'Données projet'!$E$10+1,1))</f>
        <v>219.96569743439244</v>
      </c>
      <c r="AO179" s="59">
        <f t="shared" si="144"/>
        <v>219.27079214454579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5.3616797262421212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5.3616797262421212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325.55519999999984</v>
      </c>
      <c r="BE179" s="13">
        <f>BD179*VLOOKUP('Données projet'!$B$11,Paramètres!$A$1:$I$89,3,0)*VLOOKUP('Données projet'!$B$11,Paramètres!$A$1:$I$89,5,0)</f>
        <v>355.50627839999981</v>
      </c>
      <c r="BF179" s="13">
        <f t="shared" si="167"/>
        <v>82.695279049034994</v>
      </c>
      <c r="BG179" s="20">
        <f t="shared" si="168"/>
        <v>763.20104589040227</v>
      </c>
      <c r="BH179" s="59">
        <f t="shared" si="116"/>
        <v>1056.5343792237356</v>
      </c>
      <c r="BI179" s="59">
        <f ca="1">AVERAGE(OFFSET($BH$3,0,0,'Données projet'!$E$11+1,1))-AVERAGE(OFFSET($H$3,0,0,'Données projet'!$E$11+1,1))</f>
        <v>245.5026179711341</v>
      </c>
      <c r="BJ179" s="59">
        <f t="shared" si="146"/>
        <v>204.32077840562567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325.55519999999984</v>
      </c>
      <c r="BZ179" s="13">
        <f>BY179*VLOOKUP('Données projet'!$B$12,Paramètres!$A$1:$I$89,3,0)*VLOOKUP('Données projet'!$B$12,Paramètres!$A$1:$I$89,5,0)</f>
        <v>325.03431167999986</v>
      </c>
      <c r="CA179" s="13">
        <f t="shared" si="170"/>
        <v>76.399886588103072</v>
      </c>
      <c r="CB179" s="20">
        <f t="shared" si="171"/>
        <v>699.16456198361254</v>
      </c>
      <c r="CC179" s="59">
        <f t="shared" si="119"/>
        <v>992.49789531694591</v>
      </c>
      <c r="CD179" s="59">
        <f ca="1">AVERAGE(OFFSET($CC$3,0,0,'Données projet'!$E$12+1,1))-AVERAGE(OFFSET($H$3,0,0,'Données projet'!$E$12+1,1))</f>
        <v>221.46841827695107</v>
      </c>
      <c r="CE179" s="59">
        <f t="shared" si="148"/>
        <v>183.74298297204564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326.09691594978824</v>
      </c>
      <c r="CZ179" s="59">
        <f t="shared" si="150"/>
        <v>605.43570457920714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7.459968924595783</v>
      </c>
      <c r="DG179" s="21">
        <f>EXP(-LN(2)/25)*DG178+(1-EXP(-LN(2)/25))/(LN(2)/25)*Calculateur!DB179*Calculateur!DD179*VLOOKUP('Données projet'!$B$13,Paramètres!$A$1:$I$89,3,0)*0.475*44/12</f>
        <v>0.60788317484967069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8.067852099445453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236.00000000000003</v>
      </c>
      <c r="DP179" s="17">
        <f>DO179*VLOOKUP('Données projet'!$B$14,Paramètres!$A$1:$I$89,3,0)*VLOOKUP('Données projet'!$B$14,Paramètres!$A$1:$I$89,5,0)</f>
        <v>206.16960000000006</v>
      </c>
      <c r="DQ179" s="13">
        <f t="shared" si="176"/>
        <v>51.097652263007333</v>
      </c>
      <c r="DR179" s="20">
        <f t="shared" si="177"/>
        <v>448.07379769140448</v>
      </c>
      <c r="DS179" s="59">
        <f t="shared" si="125"/>
        <v>741.40713102473774</v>
      </c>
      <c r="DT179" s="59">
        <f ca="1">AVERAGE(OFFSET($DS$3,0,0,'Données projet'!$E$14+1,1))-AVERAGE(OFFSET($H$3,0,0,'Données projet'!$E$14+1,1))</f>
        <v>235.92135862353973</v>
      </c>
      <c r="DU179" s="59">
        <f t="shared" si="152"/>
        <v>270.64539221029258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9.8855394272878314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9.8855394272878314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266.99999999999983</v>
      </c>
      <c r="AJ180" s="13">
        <f>AI180*VLOOKUP('Données projet'!$B$10,Paramètres!$A$1:$I$89,3,0)*VLOOKUP('Données projet'!$B$10,Paramètres!$A$1:$I$89,5,0)</f>
        <v>216.59039999999987</v>
      </c>
      <c r="AK180" s="13">
        <f t="shared" si="164"/>
        <v>53.373153688190904</v>
      </c>
      <c r="AL180" s="20">
        <f t="shared" si="165"/>
        <v>470.18652267359886</v>
      </c>
      <c r="AM180" s="59">
        <f t="shared" si="113"/>
        <v>763.51985600693217</v>
      </c>
      <c r="AN180" s="59">
        <f ca="1">AVERAGE(OFFSET($AM$3,0,0,'Données projet'!$E$10+1,1))-AVERAGE(OFFSET($H$3,0,0,'Données projet'!$E$10+1,1))</f>
        <v>219.96569743439244</v>
      </c>
      <c r="AO180" s="59">
        <f t="shared" si="144"/>
        <v>219.27079214454579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5.2565404571122309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5.2565404571122309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325.55519999999984</v>
      </c>
      <c r="BE180" s="13">
        <f>BD180*VLOOKUP('Données projet'!$B$11,Paramètres!$A$1:$I$89,3,0)*VLOOKUP('Données projet'!$B$11,Paramètres!$A$1:$I$89,5,0)</f>
        <v>355.50627839999981</v>
      </c>
      <c r="BF180" s="13">
        <f t="shared" si="167"/>
        <v>82.695279049034994</v>
      </c>
      <c r="BG180" s="20">
        <f t="shared" si="168"/>
        <v>763.20104589040227</v>
      </c>
      <c r="BH180" s="59">
        <f t="shared" si="116"/>
        <v>1056.5343792237356</v>
      </c>
      <c r="BI180" s="59">
        <f ca="1">AVERAGE(OFFSET($BH$3,0,0,'Données projet'!$E$11+1,1))-AVERAGE(OFFSET($H$3,0,0,'Données projet'!$E$11+1,1))</f>
        <v>245.5026179711341</v>
      </c>
      <c r="BJ180" s="59">
        <f t="shared" si="146"/>
        <v>204.32077840562567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325.55519999999984</v>
      </c>
      <c r="BZ180" s="13">
        <f>BY180*VLOOKUP('Données projet'!$B$12,Paramètres!$A$1:$I$89,3,0)*VLOOKUP('Données projet'!$B$12,Paramètres!$A$1:$I$89,5,0)</f>
        <v>325.03431167999986</v>
      </c>
      <c r="CA180" s="13">
        <f t="shared" si="170"/>
        <v>76.399886588103072</v>
      </c>
      <c r="CB180" s="20">
        <f t="shared" si="171"/>
        <v>699.16456198361254</v>
      </c>
      <c r="CC180" s="59">
        <f t="shared" si="119"/>
        <v>992.49789531694591</v>
      </c>
      <c r="CD180" s="59">
        <f ca="1">AVERAGE(OFFSET($CC$3,0,0,'Données projet'!$E$12+1,1))-AVERAGE(OFFSET($H$3,0,0,'Données projet'!$E$12+1,1))</f>
        <v>221.46841827695107</v>
      </c>
      <c r="CE180" s="59">
        <f t="shared" si="148"/>
        <v>183.74298297204564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326.09691594978824</v>
      </c>
      <c r="CZ180" s="59">
        <f t="shared" si="150"/>
        <v>605.43570457920714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7.3136834841162157</v>
      </c>
      <c r="DG180" s="21">
        <f>EXP(-LN(2)/25)*DG179+(1-EXP(-LN(2)/25))/(LN(2)/25)*Calculateur!DB180*Calculateur!DD180*VLOOKUP('Données projet'!$B$13,Paramètres!$A$1:$I$89,3,0)*0.475*44/12</f>
        <v>0.59126057746621963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7.9049440615824356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236.00000000000003</v>
      </c>
      <c r="DP180" s="17">
        <f>DO180*VLOOKUP('Données projet'!$B$14,Paramètres!$A$1:$I$89,3,0)*VLOOKUP('Données projet'!$B$14,Paramètres!$A$1:$I$89,5,0)</f>
        <v>206.16960000000006</v>
      </c>
      <c r="DQ180" s="13">
        <f t="shared" si="176"/>
        <v>51.097652263007333</v>
      </c>
      <c r="DR180" s="20">
        <f t="shared" si="177"/>
        <v>448.07379769140448</v>
      </c>
      <c r="DS180" s="59">
        <f t="shared" si="125"/>
        <v>741.40713102473774</v>
      </c>
      <c r="DT180" s="59">
        <f ca="1">AVERAGE(OFFSET($DS$3,0,0,'Données projet'!$E$14+1,1))-AVERAGE(OFFSET($H$3,0,0,'Données projet'!$E$14+1,1))</f>
        <v>235.92135862353973</v>
      </c>
      <c r="DU180" s="59">
        <f t="shared" si="152"/>
        <v>270.64539221029258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9.6916900287023964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9.6916900287023964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266.99999999999983</v>
      </c>
      <c r="AJ181" s="13">
        <f>AI181*VLOOKUP('Données projet'!$B$10,Paramètres!$A$1:$I$89,3,0)*VLOOKUP('Données projet'!$B$10,Paramètres!$A$1:$I$89,5,0)</f>
        <v>216.59039999999987</v>
      </c>
      <c r="AK181" s="13">
        <f t="shared" si="164"/>
        <v>53.373153688190904</v>
      </c>
      <c r="AL181" s="20">
        <f t="shared" si="165"/>
        <v>470.18652267359886</v>
      </c>
      <c r="AM181" s="59">
        <f t="shared" si="113"/>
        <v>763.51985600693217</v>
      </c>
      <c r="AN181" s="59">
        <f ca="1">AVERAGE(OFFSET($AM$3,0,0,'Données projet'!$E$10+1,1))-AVERAGE(OFFSET($H$3,0,0,'Données projet'!$E$10+1,1))</f>
        <v>219.96569743439244</v>
      </c>
      <c r="AO181" s="59">
        <f t="shared" si="144"/>
        <v>219.27079214454579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5.1534629049213558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5.1534629049213558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325.55519999999984</v>
      </c>
      <c r="BE181" s="13">
        <f>BD181*VLOOKUP('Données projet'!$B$11,Paramètres!$A$1:$I$89,3,0)*VLOOKUP('Données projet'!$B$11,Paramètres!$A$1:$I$89,5,0)</f>
        <v>355.50627839999981</v>
      </c>
      <c r="BF181" s="13">
        <f t="shared" si="167"/>
        <v>82.695279049034994</v>
      </c>
      <c r="BG181" s="20">
        <f t="shared" si="168"/>
        <v>763.20104589040227</v>
      </c>
      <c r="BH181" s="59">
        <f t="shared" si="116"/>
        <v>1056.5343792237356</v>
      </c>
      <c r="BI181" s="59">
        <f ca="1">AVERAGE(OFFSET($BH$3,0,0,'Données projet'!$E$11+1,1))-AVERAGE(OFFSET($H$3,0,0,'Données projet'!$E$11+1,1))</f>
        <v>245.5026179711341</v>
      </c>
      <c r="BJ181" s="59">
        <f t="shared" si="146"/>
        <v>204.32077840562567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325.55519999999984</v>
      </c>
      <c r="BZ181" s="13">
        <f>BY181*VLOOKUP('Données projet'!$B$12,Paramètres!$A$1:$I$89,3,0)*VLOOKUP('Données projet'!$B$12,Paramètres!$A$1:$I$89,5,0)</f>
        <v>325.03431167999986</v>
      </c>
      <c r="CA181" s="13">
        <f t="shared" si="170"/>
        <v>76.399886588103072</v>
      </c>
      <c r="CB181" s="20">
        <f t="shared" si="171"/>
        <v>699.16456198361254</v>
      </c>
      <c r="CC181" s="59">
        <f t="shared" si="119"/>
        <v>992.49789531694591</v>
      </c>
      <c r="CD181" s="59">
        <f ca="1">AVERAGE(OFFSET($CC$3,0,0,'Données projet'!$E$12+1,1))-AVERAGE(OFFSET($H$3,0,0,'Données projet'!$E$12+1,1))</f>
        <v>221.46841827695107</v>
      </c>
      <c r="CE181" s="59">
        <f t="shared" si="148"/>
        <v>183.74298297204564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326.09691594978824</v>
      </c>
      <c r="CZ181" s="59">
        <f t="shared" si="150"/>
        <v>605.43570457920714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7.1702666118991445</v>
      </c>
      <c r="DG181" s="21">
        <f>EXP(-LN(2)/25)*DG180+(1-EXP(-LN(2)/25))/(LN(2)/25)*Calculateur!DB181*Calculateur!DD181*VLOOKUP('Données projet'!$B$13,Paramètres!$A$1:$I$89,3,0)*0.475*44/12</f>
        <v>0.57509252588236348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7.7453591377815076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236.00000000000003</v>
      </c>
      <c r="DP181" s="17">
        <f>DO181*VLOOKUP('Données projet'!$B$14,Paramètres!$A$1:$I$89,3,0)*VLOOKUP('Données projet'!$B$14,Paramètres!$A$1:$I$89,5,0)</f>
        <v>206.16960000000006</v>
      </c>
      <c r="DQ181" s="13">
        <f t="shared" si="176"/>
        <v>51.097652263007333</v>
      </c>
      <c r="DR181" s="20">
        <f t="shared" si="177"/>
        <v>448.07379769140448</v>
      </c>
      <c r="DS181" s="59">
        <f t="shared" si="125"/>
        <v>741.40713102473774</v>
      </c>
      <c r="DT181" s="59">
        <f ca="1">AVERAGE(OFFSET($DS$3,0,0,'Données projet'!$E$14+1,1))-AVERAGE(OFFSET($H$3,0,0,'Données projet'!$E$14+1,1))</f>
        <v>235.92135862353973</v>
      </c>
      <c r="DU181" s="59">
        <f t="shared" si="152"/>
        <v>270.64539221029258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9.5016418985867634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9.5016418985867634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266.99999999999983</v>
      </c>
      <c r="AJ182" s="13">
        <f>AI182*VLOOKUP('Données projet'!$B$10,Paramètres!$A$1:$I$89,3,0)*VLOOKUP('Données projet'!$B$10,Paramètres!$A$1:$I$89,5,0)</f>
        <v>216.59039999999987</v>
      </c>
      <c r="AK182" s="13">
        <f t="shared" si="164"/>
        <v>53.373153688190904</v>
      </c>
      <c r="AL182" s="20">
        <f t="shared" si="165"/>
        <v>470.18652267359886</v>
      </c>
      <c r="AM182" s="59">
        <f t="shared" si="113"/>
        <v>763.51985600693217</v>
      </c>
      <c r="AN182" s="59">
        <f ca="1">AVERAGE(OFFSET($AM$3,0,0,'Données projet'!$E$10+1,1))-AVERAGE(OFFSET($H$3,0,0,'Données projet'!$E$10+1,1))</f>
        <v>219.96569743439244</v>
      </c>
      <c r="AO182" s="59">
        <f t="shared" si="144"/>
        <v>219.27079214454579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5.0524066406578445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5.0524066406578445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325.55519999999984</v>
      </c>
      <c r="BE182" s="13">
        <f>BD182*VLOOKUP('Données projet'!$B$11,Paramètres!$A$1:$I$89,3,0)*VLOOKUP('Données projet'!$B$11,Paramètres!$A$1:$I$89,5,0)</f>
        <v>355.50627839999981</v>
      </c>
      <c r="BF182" s="13">
        <f t="shared" si="167"/>
        <v>82.695279049034994</v>
      </c>
      <c r="BG182" s="20">
        <f t="shared" si="168"/>
        <v>763.20104589040227</v>
      </c>
      <c r="BH182" s="59">
        <f t="shared" si="116"/>
        <v>1056.5343792237356</v>
      </c>
      <c r="BI182" s="59">
        <f ca="1">AVERAGE(OFFSET($BH$3,0,0,'Données projet'!$E$11+1,1))-AVERAGE(OFFSET($H$3,0,0,'Données projet'!$E$11+1,1))</f>
        <v>245.5026179711341</v>
      </c>
      <c r="BJ182" s="59">
        <f t="shared" si="146"/>
        <v>204.32077840562567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325.55519999999984</v>
      </c>
      <c r="BZ182" s="13">
        <f>BY182*VLOOKUP('Données projet'!$B$12,Paramètres!$A$1:$I$89,3,0)*VLOOKUP('Données projet'!$B$12,Paramètres!$A$1:$I$89,5,0)</f>
        <v>325.03431167999986</v>
      </c>
      <c r="CA182" s="13">
        <f t="shared" si="170"/>
        <v>76.399886588103072</v>
      </c>
      <c r="CB182" s="20">
        <f t="shared" si="171"/>
        <v>699.16456198361254</v>
      </c>
      <c r="CC182" s="59">
        <f t="shared" si="119"/>
        <v>992.49789531694591</v>
      </c>
      <c r="CD182" s="59">
        <f ca="1">AVERAGE(OFFSET($CC$3,0,0,'Données projet'!$E$12+1,1))-AVERAGE(OFFSET($H$3,0,0,'Données projet'!$E$12+1,1))</f>
        <v>221.46841827695107</v>
      </c>
      <c r="CE182" s="59">
        <f t="shared" si="148"/>
        <v>183.74298297204564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326.09691594978824</v>
      </c>
      <c r="CZ182" s="59">
        <f t="shared" si="150"/>
        <v>605.43570457920714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7.0296620570705954</v>
      </c>
      <c r="DG182" s="21">
        <f>EXP(-LN(2)/25)*DG181+(1-EXP(-LN(2)/25))/(LN(2)/25)*Calculateur!DB182*Calculateur!DD182*VLOOKUP('Données projet'!$B$13,Paramètres!$A$1:$I$89,3,0)*0.475*44/12</f>
        <v>0.5593665905193087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7.5890286475899043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236.00000000000003</v>
      </c>
      <c r="DP182" s="17">
        <f>DO182*VLOOKUP('Données projet'!$B$14,Paramètres!$A$1:$I$89,3,0)*VLOOKUP('Données projet'!$B$14,Paramètres!$A$1:$I$89,5,0)</f>
        <v>206.16960000000006</v>
      </c>
      <c r="DQ182" s="13">
        <f t="shared" si="176"/>
        <v>51.097652263007333</v>
      </c>
      <c r="DR182" s="20">
        <f t="shared" si="177"/>
        <v>448.07379769140448</v>
      </c>
      <c r="DS182" s="59">
        <f t="shared" si="125"/>
        <v>741.40713102473774</v>
      </c>
      <c r="DT182" s="59">
        <f ca="1">AVERAGE(OFFSET($DS$3,0,0,'Données projet'!$E$14+1,1))-AVERAGE(OFFSET($H$3,0,0,'Données projet'!$E$14+1,1))</f>
        <v>235.92135862353973</v>
      </c>
      <c r="DU182" s="59">
        <f t="shared" si="152"/>
        <v>270.64539221029258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9.3153204963847838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9.3153204963847838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266.99999999999983</v>
      </c>
      <c r="AJ183" s="13">
        <f>AI183*VLOOKUP('Données projet'!$B$10,Paramètres!$A$1:$I$89,3,0)*VLOOKUP('Données projet'!$B$10,Paramètres!$A$1:$I$89,5,0)</f>
        <v>216.59039999999987</v>
      </c>
      <c r="AK183" s="13">
        <f t="shared" si="164"/>
        <v>53.373153688190904</v>
      </c>
      <c r="AL183" s="20">
        <f t="shared" si="165"/>
        <v>470.18652267359886</v>
      </c>
      <c r="AM183" s="59">
        <f t="shared" si="113"/>
        <v>763.51985600693217</v>
      </c>
      <c r="AN183" s="59">
        <f ca="1">AVERAGE(OFFSET($AM$3,0,0,'Données projet'!$E$10+1,1))-AVERAGE(OFFSET($H$3,0,0,'Données projet'!$E$10+1,1))</f>
        <v>219.96569743439244</v>
      </c>
      <c r="AO183" s="59">
        <f t="shared" si="144"/>
        <v>219.27079214454579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4.9533320280983055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4.9533320280983055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325.55519999999984</v>
      </c>
      <c r="BE183" s="13">
        <f>BD183*VLOOKUP('Données projet'!$B$11,Paramètres!$A$1:$I$89,3,0)*VLOOKUP('Données projet'!$B$11,Paramètres!$A$1:$I$89,5,0)</f>
        <v>355.50627839999981</v>
      </c>
      <c r="BF183" s="13">
        <f t="shared" si="167"/>
        <v>82.695279049034994</v>
      </c>
      <c r="BG183" s="20">
        <f t="shared" si="168"/>
        <v>763.20104589040227</v>
      </c>
      <c r="BH183" s="59">
        <f t="shared" si="116"/>
        <v>1056.5343792237356</v>
      </c>
      <c r="BI183" s="59">
        <f ca="1">AVERAGE(OFFSET($BH$3,0,0,'Données projet'!$E$11+1,1))-AVERAGE(OFFSET($H$3,0,0,'Données projet'!$E$11+1,1))</f>
        <v>245.5026179711341</v>
      </c>
      <c r="BJ183" s="59">
        <f t="shared" si="146"/>
        <v>204.32077840562567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325.55519999999984</v>
      </c>
      <c r="BZ183" s="13">
        <f>BY183*VLOOKUP('Données projet'!$B$12,Paramètres!$A$1:$I$89,3,0)*VLOOKUP('Données projet'!$B$12,Paramètres!$A$1:$I$89,5,0)</f>
        <v>325.03431167999986</v>
      </c>
      <c r="CA183" s="13">
        <f t="shared" si="170"/>
        <v>76.399886588103072</v>
      </c>
      <c r="CB183" s="20">
        <f t="shared" si="171"/>
        <v>699.16456198361254</v>
      </c>
      <c r="CC183" s="59">
        <f t="shared" si="119"/>
        <v>992.49789531694591</v>
      </c>
      <c r="CD183" s="59">
        <f ca="1">AVERAGE(OFFSET($CC$3,0,0,'Données projet'!$E$12+1,1))-AVERAGE(OFFSET($H$3,0,0,'Données projet'!$E$12+1,1))</f>
        <v>221.46841827695107</v>
      </c>
      <c r="CE183" s="59">
        <f t="shared" si="148"/>
        <v>183.74298297204564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326.09691594978824</v>
      </c>
      <c r="CZ183" s="59">
        <f t="shared" si="150"/>
        <v>605.43570457920714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6.8918146718019235</v>
      </c>
      <c r="DG183" s="21">
        <f>EXP(-LN(2)/25)*DG182+(1-EXP(-LN(2)/25))/(LN(2)/25)*Calculateur!DB183*Calculateur!DD183*VLOOKUP('Données projet'!$B$13,Paramètres!$A$1:$I$89,3,0)*0.475*44/12</f>
        <v>0.54407068168574768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7.435885353487671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236.00000000000003</v>
      </c>
      <c r="DP183" s="17">
        <f>DO183*VLOOKUP('Données projet'!$B$14,Paramètres!$A$1:$I$89,3,0)*VLOOKUP('Données projet'!$B$14,Paramètres!$A$1:$I$89,5,0)</f>
        <v>206.16960000000006</v>
      </c>
      <c r="DQ183" s="13">
        <f t="shared" si="176"/>
        <v>51.097652263007333</v>
      </c>
      <c r="DR183" s="20">
        <f t="shared" si="177"/>
        <v>448.07379769140448</v>
      </c>
      <c r="DS183" s="59">
        <f t="shared" si="125"/>
        <v>741.40713102473774</v>
      </c>
      <c r="DT183" s="59">
        <f ca="1">AVERAGE(OFFSET($DS$3,0,0,'Données projet'!$E$14+1,1))-AVERAGE(OFFSET($H$3,0,0,'Données projet'!$E$14+1,1))</f>
        <v>235.92135862353973</v>
      </c>
      <c r="DU183" s="59">
        <f t="shared" si="152"/>
        <v>270.64539221029258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9.1326527432351519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9.1326527432351519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266.99999999999983</v>
      </c>
      <c r="AJ184" s="13">
        <f>AI184*VLOOKUP('Données projet'!$B$10,Paramètres!$A$1:$I$89,3,0)*VLOOKUP('Données projet'!$B$10,Paramètres!$A$1:$I$89,5,0)</f>
        <v>216.59039999999987</v>
      </c>
      <c r="AK184" s="13">
        <f t="shared" si="164"/>
        <v>53.373153688190904</v>
      </c>
      <c r="AL184" s="20">
        <f t="shared" si="165"/>
        <v>470.18652267359886</v>
      </c>
      <c r="AM184" s="59">
        <f t="shared" si="113"/>
        <v>763.51985600693217</v>
      </c>
      <c r="AN184" s="59">
        <f ca="1">AVERAGE(OFFSET($AM$3,0,0,'Données projet'!$E$10+1,1))-AVERAGE(OFFSET($H$3,0,0,'Données projet'!$E$10+1,1))</f>
        <v>219.96569743439244</v>
      </c>
      <c r="AO184" s="59">
        <f t="shared" si="144"/>
        <v>219.27079214454579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4.8562002082615132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4.8562002082615132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325.55519999999984</v>
      </c>
      <c r="BE184" s="13">
        <f>BD184*VLOOKUP('Données projet'!$B$11,Paramètres!$A$1:$I$89,3,0)*VLOOKUP('Données projet'!$B$11,Paramètres!$A$1:$I$89,5,0)</f>
        <v>355.50627839999981</v>
      </c>
      <c r="BF184" s="13">
        <f t="shared" si="167"/>
        <v>82.695279049034994</v>
      </c>
      <c r="BG184" s="20">
        <f t="shared" si="168"/>
        <v>763.20104589040227</v>
      </c>
      <c r="BH184" s="59">
        <f t="shared" si="116"/>
        <v>1056.5343792237356</v>
      </c>
      <c r="BI184" s="59">
        <f ca="1">AVERAGE(OFFSET($BH$3,0,0,'Données projet'!$E$11+1,1))-AVERAGE(OFFSET($H$3,0,0,'Données projet'!$E$11+1,1))</f>
        <v>245.5026179711341</v>
      </c>
      <c r="BJ184" s="59">
        <f t="shared" si="146"/>
        <v>204.32077840562567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325.55519999999984</v>
      </c>
      <c r="BZ184" s="13">
        <f>BY184*VLOOKUP('Données projet'!$B$12,Paramètres!$A$1:$I$89,3,0)*VLOOKUP('Données projet'!$B$12,Paramètres!$A$1:$I$89,5,0)</f>
        <v>325.03431167999986</v>
      </c>
      <c r="CA184" s="13">
        <f t="shared" si="170"/>
        <v>76.399886588103072</v>
      </c>
      <c r="CB184" s="20">
        <f t="shared" si="171"/>
        <v>699.16456198361254</v>
      </c>
      <c r="CC184" s="59">
        <f t="shared" si="119"/>
        <v>992.49789531694591</v>
      </c>
      <c r="CD184" s="59">
        <f ca="1">AVERAGE(OFFSET($CC$3,0,0,'Données projet'!$E$12+1,1))-AVERAGE(OFFSET($H$3,0,0,'Données projet'!$E$12+1,1))</f>
        <v>221.46841827695107</v>
      </c>
      <c r="CE184" s="59">
        <f t="shared" si="148"/>
        <v>183.74298297204564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326.09691594978824</v>
      </c>
      <c r="CZ184" s="59">
        <f t="shared" si="150"/>
        <v>605.43570457920714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6.7566703896797673</v>
      </c>
      <c r="DG184" s="21">
        <f>EXP(-LN(2)/25)*DG183+(1-EXP(-LN(2)/25))/(LN(2)/25)*Calculateur!DB184*Calculateur!DD184*VLOOKUP('Données projet'!$B$13,Paramètres!$A$1:$I$89,3,0)*0.475*44/12</f>
        <v>0.52919304028361724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7.2858634299633849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236.00000000000003</v>
      </c>
      <c r="DP184" s="17">
        <f>DO184*VLOOKUP('Données projet'!$B$14,Paramètres!$A$1:$I$89,3,0)*VLOOKUP('Données projet'!$B$14,Paramètres!$A$1:$I$89,5,0)</f>
        <v>206.16960000000006</v>
      </c>
      <c r="DQ184" s="13">
        <f t="shared" si="176"/>
        <v>51.097652263007333</v>
      </c>
      <c r="DR184" s="20">
        <f t="shared" si="177"/>
        <v>448.07379769140448</v>
      </c>
      <c r="DS184" s="59">
        <f t="shared" si="125"/>
        <v>741.40713102473774</v>
      </c>
      <c r="DT184" s="59">
        <f ca="1">AVERAGE(OFFSET($DS$3,0,0,'Données projet'!$E$14+1,1))-AVERAGE(OFFSET($H$3,0,0,'Données projet'!$E$14+1,1))</f>
        <v>235.92135862353973</v>
      </c>
      <c r="DU184" s="59">
        <f t="shared" si="152"/>
        <v>270.64539221029258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8.9535669933084563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8.9535669933084563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266.99999999999983</v>
      </c>
      <c r="AJ185" s="13">
        <f>AI185*VLOOKUP('Données projet'!$B$10,Paramètres!$A$1:$I$89,3,0)*VLOOKUP('Données projet'!$B$10,Paramètres!$A$1:$I$89,5,0)</f>
        <v>216.59039999999987</v>
      </c>
      <c r="AK185" s="13">
        <f t="shared" si="164"/>
        <v>53.373153688190904</v>
      </c>
      <c r="AL185" s="20">
        <f t="shared" si="165"/>
        <v>470.18652267359886</v>
      </c>
      <c r="AM185" s="59">
        <f t="shared" si="113"/>
        <v>763.51985600693217</v>
      </c>
      <c r="AN185" s="59">
        <f ca="1">AVERAGE(OFFSET($AM$3,0,0,'Données projet'!$E$10+1,1))-AVERAGE(OFFSET($H$3,0,0,'Données projet'!$E$10+1,1))</f>
        <v>219.96569743439244</v>
      </c>
      <c r="AO185" s="59">
        <f t="shared" si="144"/>
        <v>219.27079214454579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4.7609730841671594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4.7609730841671594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325.55519999999984</v>
      </c>
      <c r="BE185" s="13">
        <f>BD185*VLOOKUP('Données projet'!$B$11,Paramètres!$A$1:$I$89,3,0)*VLOOKUP('Données projet'!$B$11,Paramètres!$A$1:$I$89,5,0)</f>
        <v>355.50627839999981</v>
      </c>
      <c r="BF185" s="13">
        <f t="shared" si="167"/>
        <v>82.695279049034994</v>
      </c>
      <c r="BG185" s="20">
        <f t="shared" si="168"/>
        <v>763.20104589040227</v>
      </c>
      <c r="BH185" s="59">
        <f t="shared" si="116"/>
        <v>1056.5343792237356</v>
      </c>
      <c r="BI185" s="59">
        <f ca="1">AVERAGE(OFFSET($BH$3,0,0,'Données projet'!$E$11+1,1))-AVERAGE(OFFSET($H$3,0,0,'Données projet'!$E$11+1,1))</f>
        <v>245.5026179711341</v>
      </c>
      <c r="BJ185" s="59">
        <f t="shared" si="146"/>
        <v>204.32077840562567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325.55519999999984</v>
      </c>
      <c r="BZ185" s="13">
        <f>BY185*VLOOKUP('Données projet'!$B$12,Paramètres!$A$1:$I$89,3,0)*VLOOKUP('Données projet'!$B$12,Paramètres!$A$1:$I$89,5,0)</f>
        <v>325.03431167999986</v>
      </c>
      <c r="CA185" s="13">
        <f t="shared" si="170"/>
        <v>76.399886588103072</v>
      </c>
      <c r="CB185" s="20">
        <f t="shared" si="171"/>
        <v>699.16456198361254</v>
      </c>
      <c r="CC185" s="59">
        <f t="shared" si="119"/>
        <v>992.49789531694591</v>
      </c>
      <c r="CD185" s="59">
        <f ca="1">AVERAGE(OFFSET($CC$3,0,0,'Données projet'!$E$12+1,1))-AVERAGE(OFFSET($H$3,0,0,'Données projet'!$E$12+1,1))</f>
        <v>221.46841827695107</v>
      </c>
      <c r="CE185" s="59">
        <f t="shared" si="148"/>
        <v>183.74298297204564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326.09691594978824</v>
      </c>
      <c r="CZ185" s="59">
        <f t="shared" si="150"/>
        <v>605.43570457920714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6.624176204500154</v>
      </c>
      <c r="DG185" s="21">
        <f>EXP(-LN(2)/25)*DG184+(1-EXP(-LN(2)/25))/(LN(2)/25)*Calculateur!DB185*Calculateur!DD185*VLOOKUP('Données projet'!$B$13,Paramètres!$A$1:$I$89,3,0)*0.475*44/12</f>
        <v>0.51472222876800922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7.1388984332681629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236.00000000000003</v>
      </c>
      <c r="DP185" s="17">
        <f>DO185*VLOOKUP('Données projet'!$B$14,Paramètres!$A$1:$I$89,3,0)*VLOOKUP('Données projet'!$B$14,Paramètres!$A$1:$I$89,5,0)</f>
        <v>206.16960000000006</v>
      </c>
      <c r="DQ185" s="13">
        <f t="shared" si="176"/>
        <v>51.097652263007333</v>
      </c>
      <c r="DR185" s="20">
        <f t="shared" si="177"/>
        <v>448.07379769140448</v>
      </c>
      <c r="DS185" s="59">
        <f t="shared" si="125"/>
        <v>741.40713102473774</v>
      </c>
      <c r="DT185" s="59">
        <f ca="1">AVERAGE(OFFSET($DS$3,0,0,'Données projet'!$E$14+1,1))-AVERAGE(OFFSET($H$3,0,0,'Données projet'!$E$14+1,1))</f>
        <v>235.92135862353973</v>
      </c>
      <c r="DU185" s="59">
        <f t="shared" si="152"/>
        <v>270.64539221029258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8.7779930057063016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8.7779930057063016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266.99999999999983</v>
      </c>
      <c r="AJ186" s="13">
        <f>AI186*VLOOKUP('Données projet'!$B$10,Paramètres!$A$1:$I$89,3,0)*VLOOKUP('Données projet'!$B$10,Paramètres!$A$1:$I$89,5,0)</f>
        <v>216.59039999999987</v>
      </c>
      <c r="AK186" s="13">
        <f t="shared" si="164"/>
        <v>53.373153688190904</v>
      </c>
      <c r="AL186" s="20">
        <f t="shared" si="165"/>
        <v>470.18652267359886</v>
      </c>
      <c r="AM186" s="59">
        <f t="shared" si="113"/>
        <v>763.51985600693217</v>
      </c>
      <c r="AN186" s="59">
        <f ca="1">AVERAGE(OFFSET($AM$3,0,0,'Données projet'!$E$10+1,1))-AVERAGE(OFFSET($H$3,0,0,'Données projet'!$E$10+1,1))</f>
        <v>219.96569743439244</v>
      </c>
      <c r="AO186" s="59">
        <f t="shared" si="144"/>
        <v>219.27079214454579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4.6676133058934859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4.6676133058934859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325.55519999999984</v>
      </c>
      <c r="BE186" s="13">
        <f>BD186*VLOOKUP('Données projet'!$B$11,Paramètres!$A$1:$I$89,3,0)*VLOOKUP('Données projet'!$B$11,Paramètres!$A$1:$I$89,5,0)</f>
        <v>355.50627839999981</v>
      </c>
      <c r="BF186" s="13">
        <f t="shared" si="167"/>
        <v>82.695279049034994</v>
      </c>
      <c r="BG186" s="20">
        <f t="shared" si="168"/>
        <v>763.20104589040227</v>
      </c>
      <c r="BH186" s="59">
        <f t="shared" si="116"/>
        <v>1056.5343792237356</v>
      </c>
      <c r="BI186" s="59">
        <f ca="1">AVERAGE(OFFSET($BH$3,0,0,'Données projet'!$E$11+1,1))-AVERAGE(OFFSET($H$3,0,0,'Données projet'!$E$11+1,1))</f>
        <v>245.5026179711341</v>
      </c>
      <c r="BJ186" s="59">
        <f t="shared" si="146"/>
        <v>204.32077840562567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325.55519999999984</v>
      </c>
      <c r="BZ186" s="13">
        <f>BY186*VLOOKUP('Données projet'!$B$12,Paramètres!$A$1:$I$89,3,0)*VLOOKUP('Données projet'!$B$12,Paramètres!$A$1:$I$89,5,0)</f>
        <v>325.03431167999986</v>
      </c>
      <c r="CA186" s="13">
        <f t="shared" si="170"/>
        <v>76.399886588103072</v>
      </c>
      <c r="CB186" s="20">
        <f t="shared" si="171"/>
        <v>699.16456198361254</v>
      </c>
      <c r="CC186" s="59">
        <f t="shared" si="119"/>
        <v>992.49789531694591</v>
      </c>
      <c r="CD186" s="59">
        <f ca="1">AVERAGE(OFFSET($CC$3,0,0,'Données projet'!$E$12+1,1))-AVERAGE(OFFSET($H$3,0,0,'Données projet'!$E$12+1,1))</f>
        <v>221.46841827695107</v>
      </c>
      <c r="CE186" s="59">
        <f t="shared" si="148"/>
        <v>183.74298297204564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326.09691594978824</v>
      </c>
      <c r="CZ186" s="59">
        <f t="shared" si="150"/>
        <v>605.43570457920714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6.4942801494784392</v>
      </c>
      <c r="DG186" s="21">
        <f>EXP(-LN(2)/25)*DG185+(1-EXP(-LN(2)/25))/(LN(2)/25)*Calculateur!DB186*Calculateur!DD186*VLOOKUP('Données projet'!$B$13,Paramètres!$A$1:$I$89,3,0)*0.475*44/12</f>
        <v>0.50064712235428244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6.9949272718327213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236.00000000000003</v>
      </c>
      <c r="DP186" s="17">
        <f>DO186*VLOOKUP('Données projet'!$B$14,Paramètres!$A$1:$I$89,3,0)*VLOOKUP('Données projet'!$B$14,Paramètres!$A$1:$I$89,5,0)</f>
        <v>206.16960000000006</v>
      </c>
      <c r="DQ186" s="13">
        <f t="shared" si="176"/>
        <v>51.097652263007333</v>
      </c>
      <c r="DR186" s="20">
        <f t="shared" si="177"/>
        <v>448.07379769140448</v>
      </c>
      <c r="DS186" s="59">
        <f t="shared" si="125"/>
        <v>741.40713102473774</v>
      </c>
      <c r="DT186" s="59">
        <f ca="1">AVERAGE(OFFSET($DS$3,0,0,'Données projet'!$E$14+1,1))-AVERAGE(OFFSET($H$3,0,0,'Données projet'!$E$14+1,1))</f>
        <v>235.92135862353973</v>
      </c>
      <c r="DU186" s="59">
        <f t="shared" si="152"/>
        <v>270.64539221029258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8.6058619169114667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8.6058619169114667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266.99999999999983</v>
      </c>
      <c r="AJ187" s="13">
        <f>AI187*VLOOKUP('Données projet'!$B$10,Paramètres!$A$1:$I$89,3,0)*VLOOKUP('Données projet'!$B$10,Paramètres!$A$1:$I$89,5,0)</f>
        <v>216.59039999999987</v>
      </c>
      <c r="AK187" s="13">
        <f t="shared" si="164"/>
        <v>53.373153688190904</v>
      </c>
      <c r="AL187" s="20">
        <f t="shared" si="165"/>
        <v>470.18652267359886</v>
      </c>
      <c r="AM187" s="59">
        <f t="shared" si="113"/>
        <v>763.51985600693217</v>
      </c>
      <c r="AN187" s="59">
        <f ca="1">AVERAGE(OFFSET($AM$3,0,0,'Données projet'!$E$10+1,1))-AVERAGE(OFFSET($H$3,0,0,'Données projet'!$E$10+1,1))</f>
        <v>219.96569743439244</v>
      </c>
      <c r="AO187" s="59">
        <f t="shared" si="144"/>
        <v>219.27079214454579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4.5760842559279169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4.5760842559279169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325.55519999999984</v>
      </c>
      <c r="BE187" s="13">
        <f>BD187*VLOOKUP('Données projet'!$B$11,Paramètres!$A$1:$I$89,3,0)*VLOOKUP('Données projet'!$B$11,Paramètres!$A$1:$I$89,5,0)</f>
        <v>355.50627839999981</v>
      </c>
      <c r="BF187" s="13">
        <f t="shared" si="167"/>
        <v>82.695279049034994</v>
      </c>
      <c r="BG187" s="20">
        <f t="shared" si="168"/>
        <v>763.20104589040227</v>
      </c>
      <c r="BH187" s="59">
        <f t="shared" si="116"/>
        <v>1056.5343792237356</v>
      </c>
      <c r="BI187" s="59">
        <f ca="1">AVERAGE(OFFSET($BH$3,0,0,'Données projet'!$E$11+1,1))-AVERAGE(OFFSET($H$3,0,0,'Données projet'!$E$11+1,1))</f>
        <v>245.5026179711341</v>
      </c>
      <c r="BJ187" s="59">
        <f t="shared" si="146"/>
        <v>204.32077840562567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325.55519999999984</v>
      </c>
      <c r="BZ187" s="13">
        <f>BY187*VLOOKUP('Données projet'!$B$12,Paramètres!$A$1:$I$89,3,0)*VLOOKUP('Données projet'!$B$12,Paramètres!$A$1:$I$89,5,0)</f>
        <v>325.03431167999986</v>
      </c>
      <c r="CA187" s="13">
        <f t="shared" si="170"/>
        <v>76.399886588103072</v>
      </c>
      <c r="CB187" s="20">
        <f t="shared" si="171"/>
        <v>699.16456198361254</v>
      </c>
      <c r="CC187" s="59">
        <f t="shared" si="119"/>
        <v>992.49789531694591</v>
      </c>
      <c r="CD187" s="59">
        <f ca="1">AVERAGE(OFFSET($CC$3,0,0,'Données projet'!$E$12+1,1))-AVERAGE(OFFSET($H$3,0,0,'Données projet'!$E$12+1,1))</f>
        <v>221.46841827695107</v>
      </c>
      <c r="CE187" s="59">
        <f t="shared" si="148"/>
        <v>183.74298297204564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326.09691594978824</v>
      </c>
      <c r="CZ187" s="59">
        <f t="shared" si="150"/>
        <v>605.43570457920714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6.3669312768669304</v>
      </c>
      <c r="DG187" s="21">
        <f>EXP(-LN(2)/25)*DG186+(1-EXP(-LN(2)/25))/(LN(2)/25)*Calculateur!DB187*Calculateur!DD187*VLOOKUP('Données projet'!$B$13,Paramètres!$A$1:$I$89,3,0)*0.475*44/12</f>
        <v>0.48695690046561668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6.8538881773325473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236.00000000000003</v>
      </c>
      <c r="DP187" s="17">
        <f>DO187*VLOOKUP('Données projet'!$B$14,Paramètres!$A$1:$I$89,3,0)*VLOOKUP('Données projet'!$B$14,Paramètres!$A$1:$I$89,5,0)</f>
        <v>206.16960000000006</v>
      </c>
      <c r="DQ187" s="13">
        <f t="shared" si="176"/>
        <v>51.097652263007333</v>
      </c>
      <c r="DR187" s="20">
        <f t="shared" si="177"/>
        <v>448.07379769140448</v>
      </c>
      <c r="DS187" s="59">
        <f t="shared" si="125"/>
        <v>741.40713102473774</v>
      </c>
      <c r="DT187" s="59">
        <f ca="1">AVERAGE(OFFSET($DS$3,0,0,'Données projet'!$E$14+1,1))-AVERAGE(OFFSET($H$3,0,0,'Données projet'!$E$14+1,1))</f>
        <v>235.92135862353973</v>
      </c>
      <c r="DU187" s="59">
        <f t="shared" si="152"/>
        <v>270.64539221029258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8.4371062137782999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8.4371062137782999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266.99999999999983</v>
      </c>
      <c r="AJ188" s="13">
        <f>AI188*VLOOKUP('Données projet'!$B$10,Paramètres!$A$1:$I$89,3,0)*VLOOKUP('Données projet'!$B$10,Paramètres!$A$1:$I$89,5,0)</f>
        <v>216.59039999999987</v>
      </c>
      <c r="AK188" s="13">
        <f t="shared" si="164"/>
        <v>53.373153688190904</v>
      </c>
      <c r="AL188" s="20">
        <f t="shared" si="165"/>
        <v>470.18652267359886</v>
      </c>
      <c r="AM188" s="59">
        <f t="shared" si="113"/>
        <v>763.51985600693217</v>
      </c>
      <c r="AN188" s="59">
        <f ca="1">AVERAGE(OFFSET($AM$3,0,0,'Données projet'!$E$10+1,1))-AVERAGE(OFFSET($H$3,0,0,'Données projet'!$E$10+1,1))</f>
        <v>219.96569743439244</v>
      </c>
      <c r="AO188" s="59">
        <f t="shared" si="144"/>
        <v>219.27079214454579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4.486350034804965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4.486350034804965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325.55519999999984</v>
      </c>
      <c r="BE188" s="13">
        <f>BD188*VLOOKUP('Données projet'!$B$11,Paramètres!$A$1:$I$89,3,0)*VLOOKUP('Données projet'!$B$11,Paramètres!$A$1:$I$89,5,0)</f>
        <v>355.50627839999981</v>
      </c>
      <c r="BF188" s="13">
        <f t="shared" si="167"/>
        <v>82.695279049034994</v>
      </c>
      <c r="BG188" s="20">
        <f t="shared" si="168"/>
        <v>763.20104589040227</v>
      </c>
      <c r="BH188" s="59">
        <f t="shared" si="116"/>
        <v>1056.5343792237356</v>
      </c>
      <c r="BI188" s="59">
        <f ca="1">AVERAGE(OFFSET($BH$3,0,0,'Données projet'!$E$11+1,1))-AVERAGE(OFFSET($H$3,0,0,'Données projet'!$E$11+1,1))</f>
        <v>245.5026179711341</v>
      </c>
      <c r="BJ188" s="59">
        <f t="shared" si="146"/>
        <v>204.32077840562567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325.55519999999984</v>
      </c>
      <c r="BZ188" s="13">
        <f>BY188*VLOOKUP('Données projet'!$B$12,Paramètres!$A$1:$I$89,3,0)*VLOOKUP('Données projet'!$B$12,Paramètres!$A$1:$I$89,5,0)</f>
        <v>325.03431167999986</v>
      </c>
      <c r="CA188" s="13">
        <f t="shared" si="170"/>
        <v>76.399886588103072</v>
      </c>
      <c r="CB188" s="20">
        <f t="shared" si="171"/>
        <v>699.16456198361254</v>
      </c>
      <c r="CC188" s="59">
        <f t="shared" si="119"/>
        <v>992.49789531694591</v>
      </c>
      <c r="CD188" s="59">
        <f ca="1">AVERAGE(OFFSET($CC$3,0,0,'Données projet'!$E$12+1,1))-AVERAGE(OFFSET($H$3,0,0,'Données projet'!$E$12+1,1))</f>
        <v>221.46841827695107</v>
      </c>
      <c r="CE188" s="59">
        <f t="shared" si="148"/>
        <v>183.74298297204564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326.09691594978824</v>
      </c>
      <c r="CZ188" s="59">
        <f t="shared" si="150"/>
        <v>605.43570457920714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6.2420796379721901</v>
      </c>
      <c r="DG188" s="21">
        <f>EXP(-LN(2)/25)*DG187+(1-EXP(-LN(2)/25))/(LN(2)/25)*Calculateur!DB188*Calculateur!DD188*VLOOKUP('Données projet'!$B$13,Paramètres!$A$1:$I$89,3,0)*0.475*44/12</f>
        <v>0.47364103841443395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6.7157206763866242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236.00000000000003</v>
      </c>
      <c r="DP188" s="17">
        <f>DO188*VLOOKUP('Données projet'!$B$14,Paramètres!$A$1:$I$89,3,0)*VLOOKUP('Données projet'!$B$14,Paramètres!$A$1:$I$89,5,0)</f>
        <v>206.16960000000006</v>
      </c>
      <c r="DQ188" s="13">
        <f t="shared" si="176"/>
        <v>51.097652263007333</v>
      </c>
      <c r="DR188" s="20">
        <f t="shared" si="177"/>
        <v>448.07379769140448</v>
      </c>
      <c r="DS188" s="59">
        <f t="shared" si="125"/>
        <v>741.40713102473774</v>
      </c>
      <c r="DT188" s="59">
        <f ca="1">AVERAGE(OFFSET($DS$3,0,0,'Données projet'!$E$14+1,1))-AVERAGE(OFFSET($H$3,0,0,'Données projet'!$E$14+1,1))</f>
        <v>235.92135862353973</v>
      </c>
      <c r="DU188" s="59">
        <f t="shared" si="152"/>
        <v>270.64539221029258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8.2716597070527609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8.2716597070527609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266.99999999999983</v>
      </c>
      <c r="AJ189" s="13">
        <f>AI189*VLOOKUP('Données projet'!$B$10,Paramètres!$A$1:$I$89,3,0)*VLOOKUP('Données projet'!$B$10,Paramètres!$A$1:$I$89,5,0)</f>
        <v>216.59039999999987</v>
      </c>
      <c r="AK189" s="13">
        <f t="shared" si="164"/>
        <v>53.373153688190904</v>
      </c>
      <c r="AL189" s="20">
        <f t="shared" si="165"/>
        <v>470.18652267359886</v>
      </c>
      <c r="AM189" s="59">
        <f t="shared" si="113"/>
        <v>763.51985600693217</v>
      </c>
      <c r="AN189" s="59">
        <f ca="1">AVERAGE(OFFSET($AM$3,0,0,'Données projet'!$E$10+1,1))-AVERAGE(OFFSET($H$3,0,0,'Données projet'!$E$10+1,1))</f>
        <v>219.96569743439244</v>
      </c>
      <c r="AO189" s="59">
        <f t="shared" si="144"/>
        <v>219.27079214454579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4.3983754470257637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4.3983754470257637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325.55519999999984</v>
      </c>
      <c r="BE189" s="13">
        <f>BD189*VLOOKUP('Données projet'!$B$11,Paramètres!$A$1:$I$89,3,0)*VLOOKUP('Données projet'!$B$11,Paramètres!$A$1:$I$89,5,0)</f>
        <v>355.50627839999981</v>
      </c>
      <c r="BF189" s="13">
        <f t="shared" si="167"/>
        <v>82.695279049034994</v>
      </c>
      <c r="BG189" s="20">
        <f t="shared" si="168"/>
        <v>763.20104589040227</v>
      </c>
      <c r="BH189" s="59">
        <f t="shared" si="116"/>
        <v>1056.5343792237356</v>
      </c>
      <c r="BI189" s="59">
        <f ca="1">AVERAGE(OFFSET($BH$3,0,0,'Données projet'!$E$11+1,1))-AVERAGE(OFFSET($H$3,0,0,'Données projet'!$E$11+1,1))</f>
        <v>245.5026179711341</v>
      </c>
      <c r="BJ189" s="59">
        <f t="shared" si="146"/>
        <v>204.32077840562567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325.55519999999984</v>
      </c>
      <c r="BZ189" s="13">
        <f>BY189*VLOOKUP('Données projet'!$B$12,Paramètres!$A$1:$I$89,3,0)*VLOOKUP('Données projet'!$B$12,Paramètres!$A$1:$I$89,5,0)</f>
        <v>325.03431167999986</v>
      </c>
      <c r="CA189" s="13">
        <f t="shared" si="170"/>
        <v>76.399886588103072</v>
      </c>
      <c r="CB189" s="20">
        <f t="shared" si="171"/>
        <v>699.16456198361254</v>
      </c>
      <c r="CC189" s="59">
        <f t="shared" si="119"/>
        <v>992.49789531694591</v>
      </c>
      <c r="CD189" s="59">
        <f ca="1">AVERAGE(OFFSET($CC$3,0,0,'Données projet'!$E$12+1,1))-AVERAGE(OFFSET($H$3,0,0,'Données projet'!$E$12+1,1))</f>
        <v>221.46841827695107</v>
      </c>
      <c r="CE189" s="59">
        <f t="shared" si="148"/>
        <v>183.74298297204564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326.09691594978824</v>
      </c>
      <c r="CZ189" s="59">
        <f t="shared" si="150"/>
        <v>605.43570457920714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6.1196762635641955</v>
      </c>
      <c r="DG189" s="21">
        <f>EXP(-LN(2)/25)*DG188+(1-EXP(-LN(2)/25))/(LN(2)/25)*Calculateur!DB189*Calculateur!DD189*VLOOKUP('Données projet'!$B$13,Paramètres!$A$1:$I$89,3,0)*0.475*44/12</f>
        <v>0.46068929931129154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6.5803655628754871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236.00000000000003</v>
      </c>
      <c r="DP189" s="17">
        <f>DO189*VLOOKUP('Données projet'!$B$14,Paramètres!$A$1:$I$89,3,0)*VLOOKUP('Données projet'!$B$14,Paramètres!$A$1:$I$89,5,0)</f>
        <v>206.16960000000006</v>
      </c>
      <c r="DQ189" s="13">
        <f t="shared" si="176"/>
        <v>51.097652263007333</v>
      </c>
      <c r="DR189" s="20">
        <f t="shared" si="177"/>
        <v>448.07379769140448</v>
      </c>
      <c r="DS189" s="59">
        <f t="shared" si="125"/>
        <v>741.40713102473774</v>
      </c>
      <c r="DT189" s="59">
        <f ca="1">AVERAGE(OFFSET($DS$3,0,0,'Données projet'!$E$14+1,1))-AVERAGE(OFFSET($H$3,0,0,'Données projet'!$E$14+1,1))</f>
        <v>235.92135862353973</v>
      </c>
      <c r="DU189" s="59">
        <f t="shared" si="152"/>
        <v>270.64539221029258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8.1094575054117044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8.1094575054117044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266.99999999999983</v>
      </c>
      <c r="AJ190" s="13">
        <f>AI190*VLOOKUP('Données projet'!$B$10,Paramètres!$A$1:$I$89,3,0)*VLOOKUP('Données projet'!$B$10,Paramètres!$A$1:$I$89,5,0)</f>
        <v>216.59039999999987</v>
      </c>
      <c r="AK190" s="13">
        <f t="shared" si="164"/>
        <v>53.373153688190904</v>
      </c>
      <c r="AL190" s="20">
        <f t="shared" si="165"/>
        <v>470.18652267359886</v>
      </c>
      <c r="AM190" s="59">
        <f t="shared" si="113"/>
        <v>763.51985600693217</v>
      </c>
      <c r="AN190" s="59">
        <f ca="1">AVERAGE(OFFSET($AM$3,0,0,'Données projet'!$E$10+1,1))-AVERAGE(OFFSET($H$3,0,0,'Données projet'!$E$10+1,1))</f>
        <v>219.96569743439244</v>
      </c>
      <c r="AO190" s="59">
        <f t="shared" si="144"/>
        <v>219.27079214454579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4.3121259872537125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4.3121259872537125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325.55519999999984</v>
      </c>
      <c r="BE190" s="13">
        <f>BD190*VLOOKUP('Données projet'!$B$11,Paramètres!$A$1:$I$89,3,0)*VLOOKUP('Données projet'!$B$11,Paramètres!$A$1:$I$89,5,0)</f>
        <v>355.50627839999981</v>
      </c>
      <c r="BF190" s="13">
        <f t="shared" si="167"/>
        <v>82.695279049034994</v>
      </c>
      <c r="BG190" s="20">
        <f t="shared" si="168"/>
        <v>763.20104589040227</v>
      </c>
      <c r="BH190" s="59">
        <f t="shared" si="116"/>
        <v>1056.5343792237356</v>
      </c>
      <c r="BI190" s="59">
        <f ca="1">AVERAGE(OFFSET($BH$3,0,0,'Données projet'!$E$11+1,1))-AVERAGE(OFFSET($H$3,0,0,'Données projet'!$E$11+1,1))</f>
        <v>245.5026179711341</v>
      </c>
      <c r="BJ190" s="59">
        <f t="shared" si="146"/>
        <v>204.32077840562567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325.55519999999984</v>
      </c>
      <c r="BZ190" s="13">
        <f>BY190*VLOOKUP('Données projet'!$B$12,Paramètres!$A$1:$I$89,3,0)*VLOOKUP('Données projet'!$B$12,Paramètres!$A$1:$I$89,5,0)</f>
        <v>325.03431167999986</v>
      </c>
      <c r="CA190" s="13">
        <f t="shared" si="170"/>
        <v>76.399886588103072</v>
      </c>
      <c r="CB190" s="20">
        <f t="shared" si="171"/>
        <v>699.16456198361254</v>
      </c>
      <c r="CC190" s="59">
        <f t="shared" si="119"/>
        <v>992.49789531694591</v>
      </c>
      <c r="CD190" s="59">
        <f ca="1">AVERAGE(OFFSET($CC$3,0,0,'Données projet'!$E$12+1,1))-AVERAGE(OFFSET($H$3,0,0,'Données projet'!$E$12+1,1))</f>
        <v>221.46841827695107</v>
      </c>
      <c r="CE190" s="59">
        <f t="shared" si="148"/>
        <v>183.74298297204564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326.09691594978824</v>
      </c>
      <c r="CZ190" s="59">
        <f t="shared" si="150"/>
        <v>605.43570457920714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5.9996731446696554</v>
      </c>
      <c r="DG190" s="21">
        <f>EXP(-LN(2)/25)*DG189+(1-EXP(-LN(2)/25))/(LN(2)/25)*Calculateur!DB190*Calculateur!DD190*VLOOKUP('Données projet'!$B$13,Paramètres!$A$1:$I$89,3,0)*0.475*44/12</f>
        <v>0.44809172619502696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6.447764870864682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236.00000000000003</v>
      </c>
      <c r="DP190" s="17">
        <f>DO190*VLOOKUP('Données projet'!$B$14,Paramètres!$A$1:$I$89,3,0)*VLOOKUP('Données projet'!$B$14,Paramètres!$A$1:$I$89,5,0)</f>
        <v>206.16960000000006</v>
      </c>
      <c r="DQ190" s="13">
        <f t="shared" si="176"/>
        <v>51.097652263007333</v>
      </c>
      <c r="DR190" s="20">
        <f t="shared" si="177"/>
        <v>448.07379769140448</v>
      </c>
      <c r="DS190" s="59">
        <f t="shared" si="125"/>
        <v>741.40713102473774</v>
      </c>
      <c r="DT190" s="59">
        <f ca="1">AVERAGE(OFFSET($DS$3,0,0,'Données projet'!$E$14+1,1))-AVERAGE(OFFSET($H$3,0,0,'Données projet'!$E$14+1,1))</f>
        <v>235.92135862353973</v>
      </c>
      <c r="DU190" s="59">
        <f t="shared" si="152"/>
        <v>270.64539221029258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7.9504359900112549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7.9504359900112549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266.99999999999983</v>
      </c>
      <c r="AJ191" s="13">
        <f>AI191*VLOOKUP('Données projet'!$B$10,Paramètres!$A$1:$I$89,3,0)*VLOOKUP('Données projet'!$B$10,Paramètres!$A$1:$I$89,5,0)</f>
        <v>216.59039999999987</v>
      </c>
      <c r="AK191" s="13">
        <f t="shared" si="164"/>
        <v>53.373153688190904</v>
      </c>
      <c r="AL191" s="20">
        <f t="shared" si="165"/>
        <v>470.18652267359886</v>
      </c>
      <c r="AM191" s="59">
        <f t="shared" si="113"/>
        <v>763.51985600693217</v>
      </c>
      <c r="AN191" s="59">
        <f ca="1">AVERAGE(OFFSET($AM$3,0,0,'Données projet'!$E$10+1,1))-AVERAGE(OFFSET($H$3,0,0,'Données projet'!$E$10+1,1))</f>
        <v>219.96569743439244</v>
      </c>
      <c r="AO191" s="59">
        <f t="shared" si="144"/>
        <v>219.27079214454579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4.227567826780815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4.227567826780815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325.55519999999984</v>
      </c>
      <c r="BE191" s="13">
        <f>BD191*VLOOKUP('Données projet'!$B$11,Paramètres!$A$1:$I$89,3,0)*VLOOKUP('Données projet'!$B$11,Paramètres!$A$1:$I$89,5,0)</f>
        <v>355.50627839999981</v>
      </c>
      <c r="BF191" s="13">
        <f t="shared" si="167"/>
        <v>82.695279049034994</v>
      </c>
      <c r="BG191" s="20">
        <f t="shared" si="168"/>
        <v>763.20104589040227</v>
      </c>
      <c r="BH191" s="59">
        <f t="shared" si="116"/>
        <v>1056.5343792237356</v>
      </c>
      <c r="BI191" s="59">
        <f ca="1">AVERAGE(OFFSET($BH$3,0,0,'Données projet'!$E$11+1,1))-AVERAGE(OFFSET($H$3,0,0,'Données projet'!$E$11+1,1))</f>
        <v>245.5026179711341</v>
      </c>
      <c r="BJ191" s="59">
        <f t="shared" si="146"/>
        <v>204.32077840562567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325.55519999999984</v>
      </c>
      <c r="BZ191" s="13">
        <f>BY191*VLOOKUP('Données projet'!$B$12,Paramètres!$A$1:$I$89,3,0)*VLOOKUP('Données projet'!$B$12,Paramètres!$A$1:$I$89,5,0)</f>
        <v>325.03431167999986</v>
      </c>
      <c r="CA191" s="13">
        <f t="shared" si="170"/>
        <v>76.399886588103072</v>
      </c>
      <c r="CB191" s="20">
        <f t="shared" si="171"/>
        <v>699.16456198361254</v>
      </c>
      <c r="CC191" s="59">
        <f t="shared" si="119"/>
        <v>992.49789531694591</v>
      </c>
      <c r="CD191" s="59">
        <f ca="1">AVERAGE(OFFSET($CC$3,0,0,'Données projet'!$E$12+1,1))-AVERAGE(OFFSET($H$3,0,0,'Données projet'!$E$12+1,1))</f>
        <v>221.46841827695107</v>
      </c>
      <c r="CE191" s="59">
        <f t="shared" si="148"/>
        <v>183.74298297204564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326.09691594978824</v>
      </c>
      <c r="CZ191" s="59">
        <f t="shared" si="150"/>
        <v>605.43570457920714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5.8820232137419621</v>
      </c>
      <c r="DG191" s="21">
        <f>EXP(-LN(2)/25)*DG190+(1-EXP(-LN(2)/25))/(LN(2)/25)*Calculateur!DB191*Calculateur!DD191*VLOOKUP('Données projet'!$B$13,Paramètres!$A$1:$I$89,3,0)*0.475*44/12</f>
        <v>0.43583863437810422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6.3178618481200663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236.00000000000003</v>
      </c>
      <c r="DP191" s="17">
        <f>DO191*VLOOKUP('Données projet'!$B$14,Paramètres!$A$1:$I$89,3,0)*VLOOKUP('Données projet'!$B$14,Paramètres!$A$1:$I$89,5,0)</f>
        <v>206.16960000000006</v>
      </c>
      <c r="DQ191" s="13">
        <f t="shared" si="176"/>
        <v>51.097652263007333</v>
      </c>
      <c r="DR191" s="20">
        <f t="shared" si="177"/>
        <v>448.07379769140448</v>
      </c>
      <c r="DS191" s="59">
        <f t="shared" si="125"/>
        <v>741.40713102473774</v>
      </c>
      <c r="DT191" s="59">
        <f ca="1">AVERAGE(OFFSET($DS$3,0,0,'Données projet'!$E$14+1,1))-AVERAGE(OFFSET($H$3,0,0,'Données projet'!$E$14+1,1))</f>
        <v>235.92135862353973</v>
      </c>
      <c r="DU191" s="59">
        <f t="shared" si="152"/>
        <v>270.64539221029258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7.7945327895342604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7.7945327895342604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266.99999999999983</v>
      </c>
      <c r="AJ192" s="13">
        <f>AI192*VLOOKUP('Données projet'!$B$10,Paramètres!$A$1:$I$89,3,0)*VLOOKUP('Données projet'!$B$10,Paramètres!$A$1:$I$89,5,0)</f>
        <v>216.59039999999987</v>
      </c>
      <c r="AK192" s="13">
        <f t="shared" si="164"/>
        <v>53.373153688190904</v>
      </c>
      <c r="AL192" s="20">
        <f t="shared" si="165"/>
        <v>470.18652267359886</v>
      </c>
      <c r="AM192" s="59">
        <f t="shared" si="113"/>
        <v>763.51985600693217</v>
      </c>
      <c r="AN192" s="59">
        <f ca="1">AVERAGE(OFFSET($AM$3,0,0,'Données projet'!$E$10+1,1))-AVERAGE(OFFSET($H$3,0,0,'Données projet'!$E$10+1,1))</f>
        <v>219.96569743439244</v>
      </c>
      <c r="AO192" s="59">
        <f t="shared" si="144"/>
        <v>219.27079214454579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4.1446678002594055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4.1446678002594055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325.55519999999984</v>
      </c>
      <c r="BE192" s="13">
        <f>BD192*VLOOKUP('Données projet'!$B$11,Paramètres!$A$1:$I$89,3,0)*VLOOKUP('Données projet'!$B$11,Paramètres!$A$1:$I$89,5,0)</f>
        <v>355.50627839999981</v>
      </c>
      <c r="BF192" s="13">
        <f t="shared" si="167"/>
        <v>82.695279049034994</v>
      </c>
      <c r="BG192" s="20">
        <f t="shared" si="168"/>
        <v>763.20104589040227</v>
      </c>
      <c r="BH192" s="59">
        <f t="shared" si="116"/>
        <v>1056.5343792237356</v>
      </c>
      <c r="BI192" s="59">
        <f ca="1">AVERAGE(OFFSET($BH$3,0,0,'Données projet'!$E$11+1,1))-AVERAGE(OFFSET($H$3,0,0,'Données projet'!$E$11+1,1))</f>
        <v>245.5026179711341</v>
      </c>
      <c r="BJ192" s="59">
        <f t="shared" si="146"/>
        <v>204.32077840562567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325.55519999999984</v>
      </c>
      <c r="BZ192" s="13">
        <f>BY192*VLOOKUP('Données projet'!$B$12,Paramètres!$A$1:$I$89,3,0)*VLOOKUP('Données projet'!$B$12,Paramètres!$A$1:$I$89,5,0)</f>
        <v>325.03431167999986</v>
      </c>
      <c r="CA192" s="13">
        <f t="shared" si="170"/>
        <v>76.399886588103072</v>
      </c>
      <c r="CB192" s="20">
        <f t="shared" si="171"/>
        <v>699.16456198361254</v>
      </c>
      <c r="CC192" s="59">
        <f t="shared" si="119"/>
        <v>992.49789531694591</v>
      </c>
      <c r="CD192" s="59">
        <f ca="1">AVERAGE(OFFSET($CC$3,0,0,'Données projet'!$E$12+1,1))-AVERAGE(OFFSET($H$3,0,0,'Données projet'!$E$12+1,1))</f>
        <v>221.46841827695107</v>
      </c>
      <c r="CE192" s="59">
        <f t="shared" si="148"/>
        <v>183.74298297204564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326.09691594978824</v>
      </c>
      <c r="CZ192" s="59">
        <f t="shared" si="150"/>
        <v>605.43570457920714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5.7666803262003885</v>
      </c>
      <c r="DG192" s="21">
        <f>EXP(-LN(2)/25)*DG191+(1-EXP(-LN(2)/25))/(LN(2)/25)*Calculateur!DB192*Calculateur!DD192*VLOOKUP('Données projet'!$B$13,Paramètres!$A$1:$I$89,3,0)*0.475*44/12</f>
        <v>0.42392060400127729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6.1906009302016658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236.00000000000003</v>
      </c>
      <c r="DP192" s="17">
        <f>DO192*VLOOKUP('Données projet'!$B$14,Paramètres!$A$1:$I$89,3,0)*VLOOKUP('Données projet'!$B$14,Paramètres!$A$1:$I$89,5,0)</f>
        <v>206.16960000000006</v>
      </c>
      <c r="DQ192" s="13">
        <f t="shared" si="176"/>
        <v>51.097652263007333</v>
      </c>
      <c r="DR192" s="20">
        <f t="shared" si="177"/>
        <v>448.07379769140448</v>
      </c>
      <c r="DS192" s="59">
        <f t="shared" si="125"/>
        <v>741.40713102473774</v>
      </c>
      <c r="DT192" s="59">
        <f ca="1">AVERAGE(OFFSET($DS$3,0,0,'Données projet'!$E$14+1,1))-AVERAGE(OFFSET($H$3,0,0,'Données projet'!$E$14+1,1))</f>
        <v>235.92135862353973</v>
      </c>
      <c r="DU192" s="59">
        <f t="shared" si="152"/>
        <v>270.64539221029258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7.6416867557270578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7.6416867557270578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266.99999999999983</v>
      </c>
      <c r="AJ193" s="13">
        <f>AI193*VLOOKUP('Données projet'!$B$10,Paramètres!$A$1:$I$89,3,0)*VLOOKUP('Données projet'!$B$10,Paramètres!$A$1:$I$89,5,0)</f>
        <v>216.59039999999987</v>
      </c>
      <c r="AK193" s="13">
        <f t="shared" si="164"/>
        <v>53.373153688190904</v>
      </c>
      <c r="AL193" s="20">
        <f t="shared" si="165"/>
        <v>470.18652267359886</v>
      </c>
      <c r="AM193" s="59">
        <f t="shared" si="113"/>
        <v>763.51985600693217</v>
      </c>
      <c r="AN193" s="59">
        <f ca="1">AVERAGE(OFFSET($AM$3,0,0,'Données projet'!$E$10+1,1))-AVERAGE(OFFSET($H$3,0,0,'Données projet'!$E$10+1,1))</f>
        <v>219.96569743439244</v>
      </c>
      <c r="AO193" s="59">
        <f t="shared" si="144"/>
        <v>219.27079214454579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4.0633933926940573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4.0633933926940573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325.55519999999984</v>
      </c>
      <c r="BE193" s="13">
        <f>BD193*VLOOKUP('Données projet'!$B$11,Paramètres!$A$1:$I$89,3,0)*VLOOKUP('Données projet'!$B$11,Paramètres!$A$1:$I$89,5,0)</f>
        <v>355.50627839999981</v>
      </c>
      <c r="BF193" s="13">
        <f t="shared" si="167"/>
        <v>82.695279049034994</v>
      </c>
      <c r="BG193" s="20">
        <f t="shared" si="168"/>
        <v>763.20104589040227</v>
      </c>
      <c r="BH193" s="59">
        <f t="shared" si="116"/>
        <v>1056.5343792237356</v>
      </c>
      <c r="BI193" s="59">
        <f ca="1">AVERAGE(OFFSET($BH$3,0,0,'Données projet'!$E$11+1,1))-AVERAGE(OFFSET($H$3,0,0,'Données projet'!$E$11+1,1))</f>
        <v>245.5026179711341</v>
      </c>
      <c r="BJ193" s="59">
        <f t="shared" si="146"/>
        <v>204.32077840562567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325.55519999999984</v>
      </c>
      <c r="BZ193" s="13">
        <f>BY193*VLOOKUP('Données projet'!$B$12,Paramètres!$A$1:$I$89,3,0)*VLOOKUP('Données projet'!$B$12,Paramètres!$A$1:$I$89,5,0)</f>
        <v>325.03431167999986</v>
      </c>
      <c r="CA193" s="13">
        <f t="shared" si="170"/>
        <v>76.399886588103072</v>
      </c>
      <c r="CB193" s="20">
        <f t="shared" si="171"/>
        <v>699.16456198361254</v>
      </c>
      <c r="CC193" s="59">
        <f t="shared" si="119"/>
        <v>992.49789531694591</v>
      </c>
      <c r="CD193" s="59">
        <f ca="1">AVERAGE(OFFSET($CC$3,0,0,'Données projet'!$E$12+1,1))-AVERAGE(OFFSET($H$3,0,0,'Données projet'!$E$12+1,1))</f>
        <v>221.46841827695107</v>
      </c>
      <c r="CE193" s="59">
        <f t="shared" si="148"/>
        <v>183.74298297204564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326.09691594978824</v>
      </c>
      <c r="CZ193" s="59">
        <f t="shared" si="150"/>
        <v>605.43570457920714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5.6535992423312909</v>
      </c>
      <c r="DG193" s="21">
        <f>EXP(-LN(2)/25)*DG192+(1-EXP(-LN(2)/25))/(LN(2)/25)*Calculateur!DB193*Calculateur!DD193*VLOOKUP('Données projet'!$B$13,Paramètres!$A$1:$I$89,3,0)*0.475*44/12</f>
        <v>0.4123284727918467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6.0659277151231379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236.00000000000003</v>
      </c>
      <c r="DP193" s="17">
        <f>DO193*VLOOKUP('Données projet'!$B$14,Paramètres!$A$1:$I$89,3,0)*VLOOKUP('Données projet'!$B$14,Paramètres!$A$1:$I$89,5,0)</f>
        <v>206.16960000000006</v>
      </c>
      <c r="DQ193" s="13">
        <f t="shared" si="176"/>
        <v>51.097652263007333</v>
      </c>
      <c r="DR193" s="20">
        <f t="shared" si="177"/>
        <v>448.07379769140448</v>
      </c>
      <c r="DS193" s="59">
        <f t="shared" si="125"/>
        <v>741.40713102473774</v>
      </c>
      <c r="DT193" s="59">
        <f ca="1">AVERAGE(OFFSET($DS$3,0,0,'Données projet'!$E$14+1,1))-AVERAGE(OFFSET($H$3,0,0,'Données projet'!$E$14+1,1))</f>
        <v>235.92135862353973</v>
      </c>
      <c r="DU193" s="59">
        <f t="shared" si="152"/>
        <v>270.64539221029258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7.4918379394159391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7.4918379394159391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266.99999999999983</v>
      </c>
      <c r="AJ194" s="13">
        <f>AI194*VLOOKUP('Données projet'!$B$10,Paramètres!$A$1:$I$89,3,0)*VLOOKUP('Données projet'!$B$10,Paramètres!$A$1:$I$89,5,0)</f>
        <v>216.59039999999987</v>
      </c>
      <c r="AK194" s="13">
        <f t="shared" si="164"/>
        <v>53.373153688190904</v>
      </c>
      <c r="AL194" s="20">
        <f t="shared" si="165"/>
        <v>470.18652267359886</v>
      </c>
      <c r="AM194" s="59">
        <f t="shared" si="113"/>
        <v>763.51985600693217</v>
      </c>
      <c r="AN194" s="59">
        <f ca="1">AVERAGE(OFFSET($AM$3,0,0,'Données projet'!$E$10+1,1))-AVERAGE(OFFSET($H$3,0,0,'Données projet'!$E$10+1,1))</f>
        <v>219.96569743439244</v>
      </c>
      <c r="AO194" s="59">
        <f t="shared" si="144"/>
        <v>219.27079214454579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3.9837127266885721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3.9837127266885721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325.55519999999984</v>
      </c>
      <c r="BE194" s="13">
        <f>BD194*VLOOKUP('Données projet'!$B$11,Paramètres!$A$1:$I$89,3,0)*VLOOKUP('Données projet'!$B$11,Paramètres!$A$1:$I$89,5,0)</f>
        <v>355.50627839999981</v>
      </c>
      <c r="BF194" s="13">
        <f t="shared" si="167"/>
        <v>82.695279049034994</v>
      </c>
      <c r="BG194" s="20">
        <f t="shared" si="168"/>
        <v>763.20104589040227</v>
      </c>
      <c r="BH194" s="59">
        <f t="shared" si="116"/>
        <v>1056.5343792237356</v>
      </c>
      <c r="BI194" s="59">
        <f ca="1">AVERAGE(OFFSET($BH$3,0,0,'Données projet'!$E$11+1,1))-AVERAGE(OFFSET($H$3,0,0,'Données projet'!$E$11+1,1))</f>
        <v>245.5026179711341</v>
      </c>
      <c r="BJ194" s="59">
        <f t="shared" si="146"/>
        <v>204.32077840562567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325.55519999999984</v>
      </c>
      <c r="BZ194" s="13">
        <f>BY194*VLOOKUP('Données projet'!$B$12,Paramètres!$A$1:$I$89,3,0)*VLOOKUP('Données projet'!$B$12,Paramètres!$A$1:$I$89,5,0)</f>
        <v>325.03431167999986</v>
      </c>
      <c r="CA194" s="13">
        <f t="shared" si="170"/>
        <v>76.399886588103072</v>
      </c>
      <c r="CB194" s="20">
        <f t="shared" si="171"/>
        <v>699.16456198361254</v>
      </c>
      <c r="CC194" s="59">
        <f t="shared" si="119"/>
        <v>992.49789531694591</v>
      </c>
      <c r="CD194" s="59">
        <f ca="1">AVERAGE(OFFSET($CC$3,0,0,'Données projet'!$E$12+1,1))-AVERAGE(OFFSET($H$3,0,0,'Données projet'!$E$12+1,1))</f>
        <v>221.46841827695107</v>
      </c>
      <c r="CE194" s="59">
        <f t="shared" si="148"/>
        <v>183.74298297204564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326.09691594978824</v>
      </c>
      <c r="CZ194" s="59">
        <f t="shared" si="150"/>
        <v>605.43570457920714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5.5427356095442155</v>
      </c>
      <c r="DG194" s="21">
        <f>EXP(-LN(2)/25)*DG193+(1-EXP(-LN(2)/25))/(LN(2)/25)*Calculateur!DB194*Calculateur!DD194*VLOOKUP('Données projet'!$B$13,Paramètres!$A$1:$I$89,3,0)*0.475*44/12</f>
        <v>0.40105332901994167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5.9437889385641576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236.00000000000003</v>
      </c>
      <c r="DP194" s="17">
        <f>DO194*VLOOKUP('Données projet'!$B$14,Paramètres!$A$1:$I$89,3,0)*VLOOKUP('Données projet'!$B$14,Paramètres!$A$1:$I$89,5,0)</f>
        <v>206.16960000000006</v>
      </c>
      <c r="DQ194" s="13">
        <f t="shared" si="176"/>
        <v>51.097652263007333</v>
      </c>
      <c r="DR194" s="20">
        <f t="shared" si="177"/>
        <v>448.07379769140448</v>
      </c>
      <c r="DS194" s="59">
        <f t="shared" si="125"/>
        <v>741.40713102473774</v>
      </c>
      <c r="DT194" s="59">
        <f ca="1">AVERAGE(OFFSET($DS$3,0,0,'Données projet'!$E$14+1,1))-AVERAGE(OFFSET($H$3,0,0,'Données projet'!$E$14+1,1))</f>
        <v>235.92135862353973</v>
      </c>
      <c r="DU194" s="59">
        <f t="shared" si="152"/>
        <v>270.64539221029258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7.3449275669939285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7.3449275669939285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266.99999999999983</v>
      </c>
      <c r="AJ195" s="13">
        <f>AI195*VLOOKUP('Données projet'!$B$10,Paramètres!$A$1:$I$89,3,0)*VLOOKUP('Données projet'!$B$10,Paramètres!$A$1:$I$89,5,0)</f>
        <v>216.59039999999987</v>
      </c>
      <c r="AK195" s="13">
        <f t="shared" si="164"/>
        <v>53.373153688190904</v>
      </c>
      <c r="AL195" s="20">
        <f t="shared" si="165"/>
        <v>470.18652267359886</v>
      </c>
      <c r="AM195" s="59">
        <f t="shared" si="113"/>
        <v>763.51985600693217</v>
      </c>
      <c r="AN195" s="59">
        <f ca="1">AVERAGE(OFFSET($AM$3,0,0,'Données projet'!$E$10+1,1))-AVERAGE(OFFSET($H$3,0,0,'Données projet'!$E$10+1,1))</f>
        <v>219.96569743439244</v>
      </c>
      <c r="AO195" s="59">
        <f t="shared" si="144"/>
        <v>219.27079214454579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3.9055945499430473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3.9055945499430473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325.55519999999984</v>
      </c>
      <c r="BE195" s="13">
        <f>BD195*VLOOKUP('Données projet'!$B$11,Paramètres!$A$1:$I$89,3,0)*VLOOKUP('Données projet'!$B$11,Paramètres!$A$1:$I$89,5,0)</f>
        <v>355.50627839999981</v>
      </c>
      <c r="BF195" s="13">
        <f t="shared" si="167"/>
        <v>82.695279049034994</v>
      </c>
      <c r="BG195" s="20">
        <f t="shared" si="168"/>
        <v>763.20104589040227</v>
      </c>
      <c r="BH195" s="59">
        <f t="shared" si="116"/>
        <v>1056.5343792237356</v>
      </c>
      <c r="BI195" s="59">
        <f ca="1">AVERAGE(OFFSET($BH$3,0,0,'Données projet'!$E$11+1,1))-AVERAGE(OFFSET($H$3,0,0,'Données projet'!$E$11+1,1))</f>
        <v>245.5026179711341</v>
      </c>
      <c r="BJ195" s="59">
        <f t="shared" si="146"/>
        <v>204.32077840562567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325.55519999999984</v>
      </c>
      <c r="BZ195" s="13">
        <f>BY195*VLOOKUP('Données projet'!$B$12,Paramètres!$A$1:$I$89,3,0)*VLOOKUP('Données projet'!$B$12,Paramètres!$A$1:$I$89,5,0)</f>
        <v>325.03431167999986</v>
      </c>
      <c r="CA195" s="13">
        <f t="shared" si="170"/>
        <v>76.399886588103072</v>
      </c>
      <c r="CB195" s="20">
        <f t="shared" si="171"/>
        <v>699.16456198361254</v>
      </c>
      <c r="CC195" s="59">
        <f t="shared" si="119"/>
        <v>992.49789531694591</v>
      </c>
      <c r="CD195" s="59">
        <f ca="1">AVERAGE(OFFSET($CC$3,0,0,'Données projet'!$E$12+1,1))-AVERAGE(OFFSET($H$3,0,0,'Données projet'!$E$12+1,1))</f>
        <v>221.46841827695107</v>
      </c>
      <c r="CE195" s="59">
        <f t="shared" si="148"/>
        <v>183.74298297204564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326.09691594978824</v>
      </c>
      <c r="CZ195" s="59">
        <f t="shared" si="150"/>
        <v>605.43570457920714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5.4340459449759555</v>
      </c>
      <c r="DG195" s="21">
        <f>EXP(-LN(2)/25)*DG194+(1-EXP(-LN(2)/25))/(LN(2)/25)*Calculateur!DB195*Calculateur!DD195*VLOOKUP('Données projet'!$B$13,Paramètres!$A$1:$I$89,3,0)*0.475*44/12</f>
        <v>0.3900865046474134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5.8241324496233693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236.00000000000003</v>
      </c>
      <c r="DP195" s="17">
        <f>DO195*VLOOKUP('Données projet'!$B$14,Paramètres!$A$1:$I$89,3,0)*VLOOKUP('Données projet'!$B$14,Paramètres!$A$1:$I$89,5,0)</f>
        <v>206.16960000000006</v>
      </c>
      <c r="DQ195" s="13">
        <f t="shared" si="176"/>
        <v>51.097652263007333</v>
      </c>
      <c r="DR195" s="20">
        <f t="shared" si="177"/>
        <v>448.07379769140448</v>
      </c>
      <c r="DS195" s="59">
        <f t="shared" si="125"/>
        <v>741.40713102473774</v>
      </c>
      <c r="DT195" s="59">
        <f ca="1">AVERAGE(OFFSET($DS$3,0,0,'Données projet'!$E$14+1,1))-AVERAGE(OFFSET($H$3,0,0,'Données projet'!$E$14+1,1))</f>
        <v>235.92135862353973</v>
      </c>
      <c r="DU195" s="59">
        <f t="shared" si="152"/>
        <v>270.64539221029258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7.2008980173686341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7.2008980173686341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266.99999999999983</v>
      </c>
      <c r="AJ196" s="13">
        <f>AI196*VLOOKUP('Données projet'!$B$10,Paramètres!$A$1:$I$89,3,0)*VLOOKUP('Données projet'!$B$10,Paramètres!$A$1:$I$89,5,0)</f>
        <v>216.59039999999987</v>
      </c>
      <c r="AK196" s="13">
        <f t="shared" si="164"/>
        <v>53.373153688190904</v>
      </c>
      <c r="AL196" s="20">
        <f t="shared" si="165"/>
        <v>470.18652267359886</v>
      </c>
      <c r="AM196" s="59">
        <f t="shared" ref="AM196:AM203" si="193">AL196+(AD196+AE196)*44/12</f>
        <v>763.51985600693217</v>
      </c>
      <c r="AN196" s="59">
        <f ca="1">AVERAGE(OFFSET($AM$3,0,0,'Données projet'!$E$10+1,1))-AVERAGE(OFFSET($H$3,0,0,'Données projet'!$E$10+1,1))</f>
        <v>219.96569743439244</v>
      </c>
      <c r="AO196" s="59">
        <f t="shared" si="144"/>
        <v>219.27079214454579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3.8290082229961193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3.8290082229961193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325.55519999999984</v>
      </c>
      <c r="BE196" s="13">
        <f>BD196*VLOOKUP('Données projet'!$B$11,Paramètres!$A$1:$I$89,3,0)*VLOOKUP('Données projet'!$B$11,Paramètres!$A$1:$I$89,5,0)</f>
        <v>355.50627839999981</v>
      </c>
      <c r="BF196" s="13">
        <f t="shared" si="167"/>
        <v>82.695279049034994</v>
      </c>
      <c r="BG196" s="20">
        <f t="shared" si="168"/>
        <v>763.20104589040227</v>
      </c>
      <c r="BH196" s="59">
        <f t="shared" ref="BH196:BH203" si="194">BG196+(AY196+AZ196)*44/12</f>
        <v>1056.5343792237356</v>
      </c>
      <c r="BI196" s="59">
        <f ca="1">AVERAGE(OFFSET($BH$3,0,0,'Données projet'!$E$11+1,1))-AVERAGE(OFFSET($H$3,0,0,'Données projet'!$E$11+1,1))</f>
        <v>245.5026179711341</v>
      </c>
      <c r="BJ196" s="59">
        <f t="shared" si="146"/>
        <v>204.32077840562567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325.55519999999984</v>
      </c>
      <c r="BZ196" s="13">
        <f>BY196*VLOOKUP('Données projet'!$B$12,Paramètres!$A$1:$I$89,3,0)*VLOOKUP('Données projet'!$B$12,Paramètres!$A$1:$I$89,5,0)</f>
        <v>325.03431167999986</v>
      </c>
      <c r="CA196" s="13">
        <f t="shared" si="170"/>
        <v>76.399886588103072</v>
      </c>
      <c r="CB196" s="20">
        <f t="shared" si="171"/>
        <v>699.16456198361254</v>
      </c>
      <c r="CC196" s="59">
        <f t="shared" ref="CC196:CC203" si="195">CB196+(BT196+BU196)*44/12</f>
        <v>992.49789531694591</v>
      </c>
      <c r="CD196" s="59">
        <f ca="1">AVERAGE(OFFSET($CC$3,0,0,'Données projet'!$E$12+1,1))-AVERAGE(OFFSET($H$3,0,0,'Données projet'!$E$12+1,1))</f>
        <v>221.46841827695107</v>
      </c>
      <c r="CE196" s="59">
        <f t="shared" si="148"/>
        <v>183.74298297204564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326.09691594978824</v>
      </c>
      <c r="CZ196" s="59">
        <f t="shared" si="150"/>
        <v>605.43570457920714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5.3274876184357298</v>
      </c>
      <c r="DG196" s="21">
        <f>EXP(-LN(2)/25)*DG195+(1-EXP(-LN(2)/25))/(LN(2)/25)*Calculateur!DB196*Calculateur!DD196*VLOOKUP('Données projet'!$B$13,Paramètres!$A$1:$I$89,3,0)*0.475*44/12</f>
        <v>0.37941956866407217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5.7069071870998016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236.00000000000003</v>
      </c>
      <c r="DP196" s="17">
        <f>DO196*VLOOKUP('Données projet'!$B$14,Paramètres!$A$1:$I$89,3,0)*VLOOKUP('Données projet'!$B$14,Paramètres!$A$1:$I$89,5,0)</f>
        <v>206.16960000000006</v>
      </c>
      <c r="DQ196" s="13">
        <f t="shared" si="176"/>
        <v>51.097652263007333</v>
      </c>
      <c r="DR196" s="20">
        <f t="shared" si="177"/>
        <v>448.07379769140448</v>
      </c>
      <c r="DS196" s="59">
        <f t="shared" ref="DS196:DS203" si="197">DR196+(DJ196+DK196)*44/12</f>
        <v>741.40713102473774</v>
      </c>
      <c r="DT196" s="59">
        <f ca="1">AVERAGE(OFFSET($DS$3,0,0,'Données projet'!$E$14+1,1))-AVERAGE(OFFSET($H$3,0,0,'Données projet'!$E$14+1,1))</f>
        <v>235.92135862353973</v>
      </c>
      <c r="DU196" s="59">
        <f t="shared" si="152"/>
        <v>270.64539221029258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7.0596927993621401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7.0596927993621401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266.99999999999983</v>
      </c>
      <c r="AJ197" s="13">
        <f>AI197*VLOOKUP('Données projet'!$B$10,Paramètres!$A$1:$I$89,3,0)*VLOOKUP('Données projet'!$B$10,Paramètres!$A$1:$I$89,5,0)</f>
        <v>216.59039999999987</v>
      </c>
      <c r="AK197" s="13">
        <f t="shared" si="164"/>
        <v>53.373153688190904</v>
      </c>
      <c r="AL197" s="20">
        <f t="shared" si="165"/>
        <v>470.18652267359886</v>
      </c>
      <c r="AM197" s="59">
        <f t="shared" si="193"/>
        <v>763.51985600693217</v>
      </c>
      <c r="AN197" s="59">
        <f ca="1">AVERAGE(OFFSET($AM$3,0,0,'Données projet'!$E$10+1,1))-AVERAGE(OFFSET($H$3,0,0,'Données projet'!$E$10+1,1))</f>
        <v>219.96569743439244</v>
      </c>
      <c r="AO197" s="59">
        <f t="shared" ref="AO197:AO203" si="205">$AO$3</f>
        <v>219.27079214454579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3.7539237072075733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3.7539237072075733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325.55519999999984</v>
      </c>
      <c r="BE197" s="13">
        <f>BD197*VLOOKUP('Données projet'!$B$11,Paramètres!$A$1:$I$89,3,0)*VLOOKUP('Données projet'!$B$11,Paramètres!$A$1:$I$89,5,0)</f>
        <v>355.50627839999981</v>
      </c>
      <c r="BF197" s="13">
        <f t="shared" si="167"/>
        <v>82.695279049034994</v>
      </c>
      <c r="BG197" s="20">
        <f t="shared" si="168"/>
        <v>763.20104589040227</v>
      </c>
      <c r="BH197" s="59">
        <f t="shared" si="194"/>
        <v>1056.5343792237356</v>
      </c>
      <c r="BI197" s="59">
        <f ca="1">AVERAGE(OFFSET($BH$3,0,0,'Données projet'!$E$11+1,1))-AVERAGE(OFFSET($H$3,0,0,'Données projet'!$E$11+1,1))</f>
        <v>245.5026179711341</v>
      </c>
      <c r="BJ197" s="59">
        <f t="shared" ref="BJ197:BJ203" si="206">$BJ$3</f>
        <v>204.32077840562567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325.55519999999984</v>
      </c>
      <c r="BZ197" s="13">
        <f>BY197*VLOOKUP('Données projet'!$B$12,Paramètres!$A$1:$I$89,3,0)*VLOOKUP('Données projet'!$B$12,Paramètres!$A$1:$I$89,5,0)</f>
        <v>325.03431167999986</v>
      </c>
      <c r="CA197" s="13">
        <f t="shared" si="170"/>
        <v>76.399886588103072</v>
      </c>
      <c r="CB197" s="20">
        <f t="shared" si="171"/>
        <v>699.16456198361254</v>
      </c>
      <c r="CC197" s="59">
        <f t="shared" si="195"/>
        <v>992.49789531694591</v>
      </c>
      <c r="CD197" s="59">
        <f ca="1">AVERAGE(OFFSET($CC$3,0,0,'Données projet'!$E$12+1,1))-AVERAGE(OFFSET($H$3,0,0,'Données projet'!$E$12+1,1))</f>
        <v>221.46841827695107</v>
      </c>
      <c r="CE197" s="59">
        <f t="shared" ref="CE197:CE203" si="207">$CE$3</f>
        <v>183.74298297204564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326.09691594978824</v>
      </c>
      <c r="CZ197" s="59">
        <f t="shared" ref="CZ197:CZ203" si="208">$CZ$3</f>
        <v>605.43570457920714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5.2230188356847966</v>
      </c>
      <c r="DG197" s="21">
        <f>EXP(-LN(2)/25)*DG196+(1-EXP(-LN(2)/25))/(LN(2)/25)*Calculateur!DB197*Calculateur!DD197*VLOOKUP('Données projet'!$B$13,Paramètres!$A$1:$I$89,3,0)*0.475*44/12</f>
        <v>0.36904432060614517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5.5920631562909415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236.00000000000003</v>
      </c>
      <c r="DP197" s="17">
        <f>DO197*VLOOKUP('Données projet'!$B$14,Paramètres!$A$1:$I$89,3,0)*VLOOKUP('Données projet'!$B$14,Paramètres!$A$1:$I$89,5,0)</f>
        <v>206.16960000000006</v>
      </c>
      <c r="DQ197" s="13">
        <f t="shared" si="176"/>
        <v>51.097652263007333</v>
      </c>
      <c r="DR197" s="20">
        <f t="shared" si="177"/>
        <v>448.07379769140448</v>
      </c>
      <c r="DS197" s="59">
        <f t="shared" si="197"/>
        <v>741.40713102473774</v>
      </c>
      <c r="DT197" s="59">
        <f ca="1">AVERAGE(OFFSET($DS$3,0,0,'Données projet'!$E$14+1,1))-AVERAGE(OFFSET($H$3,0,0,'Données projet'!$E$14+1,1))</f>
        <v>235.92135862353973</v>
      </c>
      <c r="DU197" s="59">
        <f t="shared" ref="DU197:DU203" si="209">$DU$3</f>
        <v>270.64539221029258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6.9212565295540749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6.9212565295540749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266.99999999999983</v>
      </c>
      <c r="AJ198" s="13">
        <f>AI198*VLOOKUP('Données projet'!$B$10,Paramètres!$A$1:$I$89,3,0)*VLOOKUP('Données projet'!$B$10,Paramètres!$A$1:$I$89,5,0)</f>
        <v>216.59039999999987</v>
      </c>
      <c r="AK198" s="13">
        <f t="shared" si="164"/>
        <v>53.373153688190904</v>
      </c>
      <c r="AL198" s="20">
        <f t="shared" si="165"/>
        <v>470.18652267359886</v>
      </c>
      <c r="AM198" s="59">
        <f t="shared" si="193"/>
        <v>763.51985600693217</v>
      </c>
      <c r="AN198" s="59">
        <f ca="1">AVERAGE(OFFSET($AM$3,0,0,'Données projet'!$E$10+1,1))-AVERAGE(OFFSET($H$3,0,0,'Données projet'!$E$10+1,1))</f>
        <v>219.96569743439244</v>
      </c>
      <c r="AO198" s="59">
        <f t="shared" si="205"/>
        <v>219.27079214454579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3.6803115529766082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3.6803115529766082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325.55519999999984</v>
      </c>
      <c r="BE198" s="13">
        <f>BD198*VLOOKUP('Données projet'!$B$11,Paramètres!$A$1:$I$89,3,0)*VLOOKUP('Données projet'!$B$11,Paramètres!$A$1:$I$89,5,0)</f>
        <v>355.50627839999981</v>
      </c>
      <c r="BF198" s="13">
        <f t="shared" si="167"/>
        <v>82.695279049034994</v>
      </c>
      <c r="BG198" s="20">
        <f t="shared" si="168"/>
        <v>763.20104589040227</v>
      </c>
      <c r="BH198" s="59">
        <f t="shared" si="194"/>
        <v>1056.5343792237356</v>
      </c>
      <c r="BI198" s="59">
        <f ca="1">AVERAGE(OFFSET($BH$3,0,0,'Données projet'!$E$11+1,1))-AVERAGE(OFFSET($H$3,0,0,'Données projet'!$E$11+1,1))</f>
        <v>245.5026179711341</v>
      </c>
      <c r="BJ198" s="59">
        <f t="shared" si="206"/>
        <v>204.32077840562567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325.55519999999984</v>
      </c>
      <c r="BZ198" s="13">
        <f>BY198*VLOOKUP('Données projet'!$B$12,Paramètres!$A$1:$I$89,3,0)*VLOOKUP('Données projet'!$B$12,Paramètres!$A$1:$I$89,5,0)</f>
        <v>325.03431167999986</v>
      </c>
      <c r="CA198" s="13">
        <f t="shared" si="170"/>
        <v>76.399886588103072</v>
      </c>
      <c r="CB198" s="20">
        <f t="shared" si="171"/>
        <v>699.16456198361254</v>
      </c>
      <c r="CC198" s="59">
        <f t="shared" si="195"/>
        <v>992.49789531694591</v>
      </c>
      <c r="CD198" s="59">
        <f ca="1">AVERAGE(OFFSET($CC$3,0,0,'Données projet'!$E$12+1,1))-AVERAGE(OFFSET($H$3,0,0,'Données projet'!$E$12+1,1))</f>
        <v>221.46841827695107</v>
      </c>
      <c r="CE198" s="59">
        <f t="shared" si="207"/>
        <v>183.74298297204564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326.09691594978824</v>
      </c>
      <c r="CZ198" s="59">
        <f t="shared" si="208"/>
        <v>605.43570457920714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5.1205986220439428</v>
      </c>
      <c r="DG198" s="21">
        <f>EXP(-LN(2)/25)*DG197+(1-EXP(-LN(2)/25))/(LN(2)/25)*Calculateur!DB198*Calculateur!DD198*VLOOKUP('Données projet'!$B$13,Paramètres!$A$1:$I$89,3,0)*0.475*44/12</f>
        <v>0.35895278425197275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5.4795514062959159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236.00000000000003</v>
      </c>
      <c r="DP198" s="17">
        <f>DO198*VLOOKUP('Données projet'!$B$14,Paramètres!$A$1:$I$89,3,0)*VLOOKUP('Données projet'!$B$14,Paramètres!$A$1:$I$89,5,0)</f>
        <v>206.16960000000006</v>
      </c>
      <c r="DQ198" s="13">
        <f t="shared" si="176"/>
        <v>51.097652263007333</v>
      </c>
      <c r="DR198" s="20">
        <f t="shared" si="177"/>
        <v>448.07379769140448</v>
      </c>
      <c r="DS198" s="59">
        <f t="shared" si="197"/>
        <v>741.40713102473774</v>
      </c>
      <c r="DT198" s="59">
        <f ca="1">AVERAGE(OFFSET($DS$3,0,0,'Données projet'!$E$14+1,1))-AVERAGE(OFFSET($H$3,0,0,'Données projet'!$E$14+1,1))</f>
        <v>235.92135862353973</v>
      </c>
      <c r="DU198" s="59">
        <f t="shared" si="209"/>
        <v>270.64539221029258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6.7855349105591589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6.7855349105591589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266.99999999999983</v>
      </c>
      <c r="AJ199" s="13">
        <f>AI199*VLOOKUP('Données projet'!$B$10,Paramètres!$A$1:$I$89,3,0)*VLOOKUP('Données projet'!$B$10,Paramètres!$A$1:$I$89,5,0)</f>
        <v>216.59039999999987</v>
      </c>
      <c r="AK199" s="13">
        <f t="shared" si="164"/>
        <v>53.373153688190904</v>
      </c>
      <c r="AL199" s="20">
        <f t="shared" si="165"/>
        <v>470.18652267359886</v>
      </c>
      <c r="AM199" s="59">
        <f t="shared" si="193"/>
        <v>763.51985600693217</v>
      </c>
      <c r="AN199" s="59">
        <f ca="1">AVERAGE(OFFSET($AM$3,0,0,'Données projet'!$E$10+1,1))-AVERAGE(OFFSET($H$3,0,0,'Données projet'!$E$10+1,1))</f>
        <v>219.96569743439244</v>
      </c>
      <c r="AO199" s="59">
        <f t="shared" si="205"/>
        <v>219.27079214454579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3.6081428881911317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3.6081428881911317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325.55519999999984</v>
      </c>
      <c r="BE199" s="13">
        <f>BD199*VLOOKUP('Données projet'!$B$11,Paramètres!$A$1:$I$89,3,0)*VLOOKUP('Données projet'!$B$11,Paramètres!$A$1:$I$89,5,0)</f>
        <v>355.50627839999981</v>
      </c>
      <c r="BF199" s="13">
        <f t="shared" si="167"/>
        <v>82.695279049034994</v>
      </c>
      <c r="BG199" s="20">
        <f t="shared" si="168"/>
        <v>763.20104589040227</v>
      </c>
      <c r="BH199" s="59">
        <f t="shared" si="194"/>
        <v>1056.5343792237356</v>
      </c>
      <c r="BI199" s="59">
        <f ca="1">AVERAGE(OFFSET($BH$3,0,0,'Données projet'!$E$11+1,1))-AVERAGE(OFFSET($H$3,0,0,'Données projet'!$E$11+1,1))</f>
        <v>245.5026179711341</v>
      </c>
      <c r="BJ199" s="59">
        <f t="shared" si="206"/>
        <v>204.32077840562567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325.55519999999984</v>
      </c>
      <c r="BZ199" s="13">
        <f>BY199*VLOOKUP('Données projet'!$B$12,Paramètres!$A$1:$I$89,3,0)*VLOOKUP('Données projet'!$B$12,Paramètres!$A$1:$I$89,5,0)</f>
        <v>325.03431167999986</v>
      </c>
      <c r="CA199" s="13">
        <f t="shared" si="170"/>
        <v>76.399886588103072</v>
      </c>
      <c r="CB199" s="20">
        <f t="shared" si="171"/>
        <v>699.16456198361254</v>
      </c>
      <c r="CC199" s="59">
        <f t="shared" si="195"/>
        <v>992.49789531694591</v>
      </c>
      <c r="CD199" s="59">
        <f ca="1">AVERAGE(OFFSET($CC$3,0,0,'Données projet'!$E$12+1,1))-AVERAGE(OFFSET($H$3,0,0,'Données projet'!$E$12+1,1))</f>
        <v>221.46841827695107</v>
      </c>
      <c r="CE199" s="59">
        <f t="shared" si="207"/>
        <v>183.74298297204564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326.09691594978824</v>
      </c>
      <c r="CZ199" s="59">
        <f t="shared" si="208"/>
        <v>605.43570457920714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5.0201868063224246</v>
      </c>
      <c r="DG199" s="21">
        <f>EXP(-LN(2)/25)*DG198+(1-EXP(-LN(2)/25))/(LN(2)/25)*Calculateur!DB199*Calculateur!DD199*VLOOKUP('Données projet'!$B$13,Paramètres!$A$1:$I$89,3,0)*0.475*44/12</f>
        <v>0.34913720149009603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5.3693240078125211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236.00000000000003</v>
      </c>
      <c r="DP199" s="17">
        <f>DO199*VLOOKUP('Données projet'!$B$14,Paramètres!$A$1:$I$89,3,0)*VLOOKUP('Données projet'!$B$14,Paramètres!$A$1:$I$89,5,0)</f>
        <v>206.16960000000006</v>
      </c>
      <c r="DQ199" s="13">
        <f t="shared" si="176"/>
        <v>51.097652263007333</v>
      </c>
      <c r="DR199" s="20">
        <f t="shared" si="177"/>
        <v>448.07379769140448</v>
      </c>
      <c r="DS199" s="59">
        <f t="shared" si="197"/>
        <v>741.40713102473774</v>
      </c>
      <c r="DT199" s="59">
        <f ca="1">AVERAGE(OFFSET($DS$3,0,0,'Données projet'!$E$14+1,1))-AVERAGE(OFFSET($H$3,0,0,'Données projet'!$E$14+1,1))</f>
        <v>235.92135862353973</v>
      </c>
      <c r="DU199" s="59">
        <f t="shared" si="209"/>
        <v>270.64539221029258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6.6524747097307202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6.6524747097307202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266.99999999999983</v>
      </c>
      <c r="AJ200" s="13">
        <f>AI200*VLOOKUP('Données projet'!$B$10,Paramètres!$A$1:$I$89,3,0)*VLOOKUP('Données projet'!$B$10,Paramètres!$A$1:$I$89,5,0)</f>
        <v>216.59039999999987</v>
      </c>
      <c r="AK200" s="13">
        <f t="shared" si="164"/>
        <v>53.373153688190904</v>
      </c>
      <c r="AL200" s="20">
        <f t="shared" si="165"/>
        <v>470.18652267359886</v>
      </c>
      <c r="AM200" s="59">
        <f t="shared" si="193"/>
        <v>763.51985600693217</v>
      </c>
      <c r="AN200" s="59">
        <f ca="1">AVERAGE(OFFSET($AM$3,0,0,'Données projet'!$E$10+1,1))-AVERAGE(OFFSET($H$3,0,0,'Données projet'!$E$10+1,1))</f>
        <v>219.96569743439244</v>
      </c>
      <c r="AO200" s="59">
        <f t="shared" si="205"/>
        <v>219.27079214454579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3.5373894069035594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3.5373894069035594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325.55519999999984</v>
      </c>
      <c r="BE200" s="13">
        <f>BD200*VLOOKUP('Données projet'!$B$11,Paramètres!$A$1:$I$89,3,0)*VLOOKUP('Données projet'!$B$11,Paramètres!$A$1:$I$89,5,0)</f>
        <v>355.50627839999981</v>
      </c>
      <c r="BF200" s="13">
        <f t="shared" si="167"/>
        <v>82.695279049034994</v>
      </c>
      <c r="BG200" s="20">
        <f t="shared" si="168"/>
        <v>763.20104589040227</v>
      </c>
      <c r="BH200" s="59">
        <f t="shared" si="194"/>
        <v>1056.5343792237356</v>
      </c>
      <c r="BI200" s="59">
        <f ca="1">AVERAGE(OFFSET($BH$3,0,0,'Données projet'!$E$11+1,1))-AVERAGE(OFFSET($H$3,0,0,'Données projet'!$E$11+1,1))</f>
        <v>245.5026179711341</v>
      </c>
      <c r="BJ200" s="59">
        <f t="shared" si="206"/>
        <v>204.32077840562567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325.55519999999984</v>
      </c>
      <c r="BZ200" s="13">
        <f>BY200*VLOOKUP('Données projet'!$B$12,Paramètres!$A$1:$I$89,3,0)*VLOOKUP('Données projet'!$B$12,Paramètres!$A$1:$I$89,5,0)</f>
        <v>325.03431167999986</v>
      </c>
      <c r="CA200" s="13">
        <f t="shared" si="170"/>
        <v>76.399886588103072</v>
      </c>
      <c r="CB200" s="20">
        <f t="shared" si="171"/>
        <v>699.16456198361254</v>
      </c>
      <c r="CC200" s="59">
        <f t="shared" si="195"/>
        <v>992.49789531694591</v>
      </c>
      <c r="CD200" s="59">
        <f ca="1">AVERAGE(OFFSET($CC$3,0,0,'Données projet'!$E$12+1,1))-AVERAGE(OFFSET($H$3,0,0,'Données projet'!$E$12+1,1))</f>
        <v>221.46841827695107</v>
      </c>
      <c r="CE200" s="59">
        <f t="shared" si="207"/>
        <v>183.74298297204564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326.09691594978824</v>
      </c>
      <c r="CZ200" s="59">
        <f t="shared" si="208"/>
        <v>605.43570457920714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4.9217440050620453</v>
      </c>
      <c r="DG200" s="21">
        <f>EXP(-LN(2)/25)*DG199+(1-EXP(-LN(2)/25))/(LN(2)/25)*Calculateur!DB200*Calculateur!DD200*VLOOKUP('Données projet'!$B$13,Paramètres!$A$1:$I$89,3,0)*0.475*44/12</f>
        <v>0.33959002635502189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5.2613340314170669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236.00000000000003</v>
      </c>
      <c r="DP200" s="17">
        <f>DO200*VLOOKUP('Données projet'!$B$14,Paramètres!$A$1:$I$89,3,0)*VLOOKUP('Données projet'!$B$14,Paramètres!$A$1:$I$89,5,0)</f>
        <v>206.16960000000006</v>
      </c>
      <c r="DQ200" s="13">
        <f t="shared" si="176"/>
        <v>51.097652263007333</v>
      </c>
      <c r="DR200" s="20">
        <f t="shared" si="177"/>
        <v>448.07379769140448</v>
      </c>
      <c r="DS200" s="59">
        <f t="shared" si="197"/>
        <v>741.40713102473774</v>
      </c>
      <c r="DT200" s="59">
        <f ca="1">AVERAGE(OFFSET($DS$3,0,0,'Données projet'!$E$14+1,1))-AVERAGE(OFFSET($H$3,0,0,'Données projet'!$E$14+1,1))</f>
        <v>235.92135862353973</v>
      </c>
      <c r="DU200" s="59">
        <f t="shared" si="209"/>
        <v>270.64539221029258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6.5220237382818178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6.5220237382818178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266.99999999999983</v>
      </c>
      <c r="AJ201" s="13">
        <f>AI201*VLOOKUP('Données projet'!$B$10,Paramètres!$A$1:$I$89,3,0)*VLOOKUP('Données projet'!$B$10,Paramètres!$A$1:$I$89,5,0)</f>
        <v>216.59039999999987</v>
      </c>
      <c r="AK201" s="13">
        <f t="shared" si="164"/>
        <v>53.373153688190904</v>
      </c>
      <c r="AL201" s="20">
        <f t="shared" si="165"/>
        <v>470.18652267359886</v>
      </c>
      <c r="AM201" s="59">
        <f t="shared" si="193"/>
        <v>763.51985600693217</v>
      </c>
      <c r="AN201" s="59">
        <f ca="1">AVERAGE(OFFSET($AM$3,0,0,'Données projet'!$E$10+1,1))-AVERAGE(OFFSET($H$3,0,0,'Données projet'!$E$10+1,1))</f>
        <v>219.96569743439244</v>
      </c>
      <c r="AO201" s="59">
        <f t="shared" si="205"/>
        <v>219.27079214454579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3.4680233582286739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3.4680233582286739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325.55519999999984</v>
      </c>
      <c r="BE201" s="13">
        <f>BD201*VLOOKUP('Données projet'!$B$11,Paramètres!$A$1:$I$89,3,0)*VLOOKUP('Données projet'!$B$11,Paramètres!$A$1:$I$89,5,0)</f>
        <v>355.50627839999981</v>
      </c>
      <c r="BF201" s="13">
        <f t="shared" si="167"/>
        <v>82.695279049034994</v>
      </c>
      <c r="BG201" s="20">
        <f t="shared" si="168"/>
        <v>763.20104589040227</v>
      </c>
      <c r="BH201" s="59">
        <f t="shared" si="194"/>
        <v>1056.5343792237356</v>
      </c>
      <c r="BI201" s="59">
        <f ca="1">AVERAGE(OFFSET($BH$3,0,0,'Données projet'!$E$11+1,1))-AVERAGE(OFFSET($H$3,0,0,'Données projet'!$E$11+1,1))</f>
        <v>245.5026179711341</v>
      </c>
      <c r="BJ201" s="59">
        <f t="shared" si="206"/>
        <v>204.32077840562567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325.55519999999984</v>
      </c>
      <c r="BZ201" s="13">
        <f>BY201*VLOOKUP('Données projet'!$B$12,Paramètres!$A$1:$I$89,3,0)*VLOOKUP('Données projet'!$B$12,Paramètres!$A$1:$I$89,5,0)</f>
        <v>325.03431167999986</v>
      </c>
      <c r="CA201" s="13">
        <f t="shared" si="170"/>
        <v>76.399886588103072</v>
      </c>
      <c r="CB201" s="20">
        <f t="shared" si="171"/>
        <v>699.16456198361254</v>
      </c>
      <c r="CC201" s="59">
        <f t="shared" si="195"/>
        <v>992.49789531694591</v>
      </c>
      <c r="CD201" s="59">
        <f ca="1">AVERAGE(OFFSET($CC$3,0,0,'Données projet'!$E$12+1,1))-AVERAGE(OFFSET($H$3,0,0,'Données projet'!$E$12+1,1))</f>
        <v>221.46841827695107</v>
      </c>
      <c r="CE201" s="59">
        <f t="shared" si="207"/>
        <v>183.74298297204564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326.09691594978824</v>
      </c>
      <c r="CZ201" s="59">
        <f t="shared" si="208"/>
        <v>605.43570457920714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4.8252316070902017</v>
      </c>
      <c r="DG201" s="21">
        <f>EXP(-LN(2)/25)*DG200+(1-EXP(-LN(2)/25))/(LN(2)/25)*Calculateur!DB201*Calculateur!DD201*VLOOKUP('Données projet'!$B$13,Paramètres!$A$1:$I$89,3,0)*0.475*44/12</f>
        <v>0.33030391922608049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5.1555355263162825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236.00000000000003</v>
      </c>
      <c r="DP201" s="17">
        <f>DO201*VLOOKUP('Données projet'!$B$14,Paramètres!$A$1:$I$89,3,0)*VLOOKUP('Données projet'!$B$14,Paramètres!$A$1:$I$89,5,0)</f>
        <v>206.16960000000006</v>
      </c>
      <c r="DQ201" s="13">
        <f t="shared" si="176"/>
        <v>51.097652263007333</v>
      </c>
      <c r="DR201" s="20">
        <f t="shared" si="177"/>
        <v>448.07379769140448</v>
      </c>
      <c r="DS201" s="59">
        <f t="shared" si="197"/>
        <v>741.40713102473774</v>
      </c>
      <c r="DT201" s="59">
        <f ca="1">AVERAGE(OFFSET($DS$3,0,0,'Données projet'!$E$14+1,1))-AVERAGE(OFFSET($H$3,0,0,'Données projet'!$E$14+1,1))</f>
        <v>235.92135862353973</v>
      </c>
      <c r="DU201" s="59">
        <f t="shared" si="209"/>
        <v>270.64539221029258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6.3941308308157927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6.3941308308157927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266.99999999999983</v>
      </c>
      <c r="AJ202" s="13">
        <f>AI202*VLOOKUP('Données projet'!$B$10,Paramètres!$A$1:$I$89,3,0)*VLOOKUP('Données projet'!$B$10,Paramètres!$A$1:$I$89,5,0)</f>
        <v>216.59039999999987</v>
      </c>
      <c r="AK202" s="13">
        <f t="shared" si="164"/>
        <v>53.373153688190904</v>
      </c>
      <c r="AL202" s="20">
        <f t="shared" si="165"/>
        <v>470.18652267359886</v>
      </c>
      <c r="AM202" s="59">
        <f t="shared" si="193"/>
        <v>763.51985600693217</v>
      </c>
      <c r="AN202" s="59">
        <f ca="1">AVERAGE(OFFSET($AM$3,0,0,'Données projet'!$E$10+1,1))-AVERAGE(OFFSET($H$3,0,0,'Données projet'!$E$10+1,1))</f>
        <v>219.96569743439244</v>
      </c>
      <c r="AO202" s="59">
        <f t="shared" si="205"/>
        <v>219.27079214454579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3.4000175354591913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3.4000175354591913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325.55519999999984</v>
      </c>
      <c r="BE202" s="13">
        <f>BD202*VLOOKUP('Données projet'!$B$11,Paramètres!$A$1:$I$89,3,0)*VLOOKUP('Données projet'!$B$11,Paramètres!$A$1:$I$89,5,0)</f>
        <v>355.50627839999981</v>
      </c>
      <c r="BF202" s="13">
        <f t="shared" si="167"/>
        <v>82.695279049034994</v>
      </c>
      <c r="BG202" s="20">
        <f t="shared" si="168"/>
        <v>763.20104589040227</v>
      </c>
      <c r="BH202" s="59">
        <f t="shared" si="194"/>
        <v>1056.5343792237356</v>
      </c>
      <c r="BI202" s="59">
        <f ca="1">AVERAGE(OFFSET($BH$3,0,0,'Données projet'!$E$11+1,1))-AVERAGE(OFFSET($H$3,0,0,'Données projet'!$E$11+1,1))</f>
        <v>245.5026179711341</v>
      </c>
      <c r="BJ202" s="59">
        <f t="shared" si="206"/>
        <v>204.32077840562567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325.55519999999984</v>
      </c>
      <c r="BZ202" s="13">
        <f>BY202*VLOOKUP('Données projet'!$B$12,Paramètres!$A$1:$I$89,3,0)*VLOOKUP('Données projet'!$B$12,Paramètres!$A$1:$I$89,5,0)</f>
        <v>325.03431167999986</v>
      </c>
      <c r="CA202" s="13">
        <f t="shared" si="170"/>
        <v>76.399886588103072</v>
      </c>
      <c r="CB202" s="20">
        <f t="shared" si="171"/>
        <v>699.16456198361254</v>
      </c>
      <c r="CC202" s="59">
        <f t="shared" si="195"/>
        <v>992.49789531694591</v>
      </c>
      <c r="CD202" s="59">
        <f ca="1">AVERAGE(OFFSET($CC$3,0,0,'Données projet'!$E$12+1,1))-AVERAGE(OFFSET($H$3,0,0,'Données projet'!$E$12+1,1))</f>
        <v>221.46841827695107</v>
      </c>
      <c r="CE202" s="59">
        <f t="shared" si="207"/>
        <v>183.74298297204564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326.09691594978824</v>
      </c>
      <c r="CZ202" s="59">
        <f t="shared" si="208"/>
        <v>605.43570457920714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4.7306117583758365</v>
      </c>
      <c r="DG202" s="21">
        <f>EXP(-LN(2)/25)*DG201+(1-EXP(-LN(2)/25))/(LN(2)/25)*Calculateur!DB202*Calculateur!DD202*VLOOKUP('Données projet'!$B$13,Paramètres!$A$1:$I$89,3,0)*0.475*44/12</f>
        <v>0.32127174118491514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5.051883499560752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236.00000000000003</v>
      </c>
      <c r="DP202" s="17">
        <f>DO202*VLOOKUP('Données projet'!$B$14,Paramètres!$A$1:$I$89,3,0)*VLOOKUP('Données projet'!$B$14,Paramètres!$A$1:$I$89,5,0)</f>
        <v>206.16960000000006</v>
      </c>
      <c r="DQ202" s="13">
        <f t="shared" si="176"/>
        <v>51.097652263007333</v>
      </c>
      <c r="DR202" s="20">
        <f t="shared" si="177"/>
        <v>448.07379769140448</v>
      </c>
      <c r="DS202" s="59">
        <f t="shared" si="197"/>
        <v>741.40713102473774</v>
      </c>
      <c r="DT202" s="59">
        <f ca="1">AVERAGE(OFFSET($DS$3,0,0,'Données projet'!$E$14+1,1))-AVERAGE(OFFSET($H$3,0,0,'Données projet'!$E$14+1,1))</f>
        <v>235.92135862353973</v>
      </c>
      <c r="DU202" s="59">
        <f t="shared" si="209"/>
        <v>270.64539221029258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6.2687458252582058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6.2687458252582058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266.99999999999983</v>
      </c>
      <c r="AJ203" s="13">
        <f>AI203*VLOOKUP('Données projet'!$B$10,Paramètres!$A$1:$I$89,3,0)*VLOOKUP('Données projet'!$B$10,Paramètres!$A$1:$I$89,5,0)</f>
        <v>216.59039999999987</v>
      </c>
      <c r="AK203" s="13">
        <f t="shared" si="164"/>
        <v>53.373153688190904</v>
      </c>
      <c r="AL203" s="20">
        <f t="shared" si="165"/>
        <v>470.18652267359886</v>
      </c>
      <c r="AM203" s="59">
        <f t="shared" si="193"/>
        <v>763.51985600693217</v>
      </c>
      <c r="AN203" s="59">
        <f ca="1">AVERAGE(OFFSET($AM$3,0,0,'Données projet'!$E$10+1,1))-AVERAGE(OFFSET($H$3,0,0,'Données projet'!$E$10+1,1))</f>
        <v>219.96569743439244</v>
      </c>
      <c r="AO203" s="59">
        <f t="shared" si="205"/>
        <v>219.27079214454579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3.3333452653947617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3.3333452653947617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325.55519999999984</v>
      </c>
      <c r="BE203" s="13">
        <f>BD203*VLOOKUP('Données projet'!$B$11,Paramètres!$A$1:$I$89,3,0)*VLOOKUP('Données projet'!$B$11,Paramètres!$A$1:$I$89,5,0)</f>
        <v>355.50627839999981</v>
      </c>
      <c r="BF203" s="13">
        <f t="shared" si="167"/>
        <v>82.695279049034994</v>
      </c>
      <c r="BG203" s="20">
        <f t="shared" si="168"/>
        <v>763.20104589040227</v>
      </c>
      <c r="BH203" s="59">
        <f t="shared" si="194"/>
        <v>1056.5343792237356</v>
      </c>
      <c r="BI203" s="59">
        <f ca="1">AVERAGE(OFFSET($BH$3,0,0,'Données projet'!$E$11+1,1))-AVERAGE(OFFSET($H$3,0,0,'Données projet'!$E$11+1,1))</f>
        <v>245.5026179711341</v>
      </c>
      <c r="BJ203" s="59">
        <f t="shared" si="206"/>
        <v>204.32077840562567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325.55519999999984</v>
      </c>
      <c r="BZ203" s="13">
        <f>BY203*VLOOKUP('Données projet'!$B$12,Paramètres!$A$1:$I$89,3,0)*VLOOKUP('Données projet'!$B$12,Paramètres!$A$1:$I$89,5,0)</f>
        <v>325.03431167999986</v>
      </c>
      <c r="CA203" s="13">
        <f t="shared" si="170"/>
        <v>76.399886588103072</v>
      </c>
      <c r="CB203" s="20">
        <f t="shared" si="171"/>
        <v>699.16456198361254</v>
      </c>
      <c r="CC203" s="59">
        <f t="shared" si="195"/>
        <v>992.49789531694591</v>
      </c>
      <c r="CD203" s="59">
        <f ca="1">AVERAGE(OFFSET($CC$3,0,0,'Données projet'!$E$12+1,1))-AVERAGE(OFFSET($H$3,0,0,'Données projet'!$E$12+1,1))</f>
        <v>221.46841827695107</v>
      </c>
      <c r="CE203" s="59">
        <f t="shared" si="207"/>
        <v>183.74298297204564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326.09691594978824</v>
      </c>
      <c r="CZ203" s="59">
        <f t="shared" si="208"/>
        <v>605.43570457920714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4.6378473471823503</v>
      </c>
      <c r="DG203" s="21">
        <f>EXP(-LN(2)/25)*DG202+(1-EXP(-LN(2)/25))/(LN(2)/25)*Calculateur!DB203*Calculateur!DD203*VLOOKUP('Données projet'!$B$13,Paramètres!$A$1:$I$89,3,0)*0.475*44/12</f>
        <v>0.31248654852726704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4.9503338957096172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236.00000000000003</v>
      </c>
      <c r="DP203" s="17">
        <f>DO203*VLOOKUP('Données projet'!$B$14,Paramètres!$A$1:$I$89,3,0)*VLOOKUP('Données projet'!$B$14,Paramètres!$A$1:$I$89,5,0)</f>
        <v>206.16960000000006</v>
      </c>
      <c r="DQ203" s="13">
        <f t="shared" si="176"/>
        <v>51.097652263007333</v>
      </c>
      <c r="DR203" s="20">
        <f t="shared" si="177"/>
        <v>448.07379769140448</v>
      </c>
      <c r="DS203" s="59">
        <f t="shared" si="197"/>
        <v>741.40713102473774</v>
      </c>
      <c r="DT203" s="59">
        <f ca="1">AVERAGE(OFFSET($DS$3,0,0,'Données projet'!$E$14+1,1))-AVERAGE(OFFSET($H$3,0,0,'Données projet'!$E$14+1,1))</f>
        <v>235.92135862353973</v>
      </c>
      <c r="DU203" s="59">
        <f t="shared" si="209"/>
        <v>270.64539221029258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6.1458195431823013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6.1458195431823013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1.2721747796233518</v>
      </c>
      <c r="BA205" s="81">
        <f>EXP(LN('Données projet'!B88)/'Données projet'!A88)</f>
        <v>1.2463276028054662</v>
      </c>
      <c r="BV205" s="81">
        <f>EXP(LN('Données projet'!B114)/'Données projet'!A114)</f>
        <v>1.2463276028054662</v>
      </c>
      <c r="CQ205" s="81">
        <f>EXP(LN('Données projet'!B140)/'Données projet'!A140)</f>
        <v>1.7449698104440143</v>
      </c>
      <c r="DL205" s="81">
        <f>EXP(LN('Données projet'!B166)/'Données projet'!A166)</f>
        <v>1.2765231539157764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J25" sqref="J25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43.100523749322733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6395.957776320899</v>
      </c>
      <c r="G6" s="145">
        <f ca="1">F6*(100%-'Données projet'!$C$24)*(100%-'Données projet'!$C$25)*(100%-'Données projet'!$C$26)*(100%-'Données projet'!$C$27)</f>
        <v>3914.326159108391</v>
      </c>
      <c r="H6" s="146">
        <f>IF(OR('Données projet'!B9="",'Données projet'!C9="",'Données projet'!C9=0%),0,AVERAGE(Calculateur!$AC$3:$AC$33)*B6)</f>
        <v>744.20519629734997</v>
      </c>
      <c r="I6" s="147">
        <f>H6*(100%-'Données projet'!$C$24)*(100%-'Données projet'!$C$25)*(100%-'Données projet'!$C$26)*(100%-'Données projet'!$C$27)</f>
        <v>455.45358013397822</v>
      </c>
      <c r="J6" s="148">
        <f>IF(OR('Données projet'!B9="",'Données projet'!C9="",'Données projet'!C9=0%),0,SUM(Calculateur!$V$3:$V$33)*VLOOKUP('Données projet'!$B$9,Paramètres!$A$1:$I$89,9,0)*B6)</f>
        <v>11239.754583348382</v>
      </c>
      <c r="K6" s="149">
        <f>J6*(100%-'Données projet'!$C$24)*(100%-'Données projet'!$C$25)*(100%-'Données projet'!$C$26)*(100%-'Données projet'!$C$27)</f>
        <v>6878.7298050092104</v>
      </c>
      <c r="L6" s="150">
        <f ca="1">G6+I6+K6</f>
        <v>11248.509544251579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Bouleau verruqueux</v>
      </c>
      <c r="B7" s="152">
        <f>'Données projet'!D10</f>
        <v>1.2527810888367148</v>
      </c>
      <c r="C7" s="145">
        <f ca="1">IF(OR('Données projet'!B10="",'Données projet'!C10="",'Données projet'!C10=0%),0,Calculateur!AN3)</f>
        <v>219.96569743439244</v>
      </c>
      <c r="D7" s="145">
        <f>IF(OR('Données projet'!B10="",'Données projet'!C10="",'Données projet'!C10=0%),0,Calculateur!AO3)</f>
        <v>219.27079214454579</v>
      </c>
      <c r="E7" s="145">
        <f t="shared" ref="E7:E15" ca="1" si="0">MIN(C7,D7)</f>
        <v>219.27079214454579</v>
      </c>
      <c r="F7" s="145">
        <f t="shared" ref="F7:F15" ca="1" si="1">E7*B7</f>
        <v>274.69830173293303</v>
      </c>
      <c r="G7" s="145">
        <f ca="1">F7*(100%-'Données projet'!$C$24)*(100%-'Données projet'!$C$25)*(100%-'Données projet'!$C$26)*(100%-'Données projet'!$C$27)</f>
        <v>168.11536066055501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31.006331948708691</v>
      </c>
      <c r="K7" s="149">
        <f>J7*(100%-'Données projet'!$C$24)*(100%-'Données projet'!$C$25)*(100%-'Données projet'!$C$26)*(100%-'Données projet'!$C$27)</f>
        <v>18.975875152609721</v>
      </c>
      <c r="L7" s="150">
        <f t="shared" ref="L7:L15" ca="1" si="2">G7+I7+K7</f>
        <v>187.09123581316473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Chêne-liège</v>
      </c>
      <c r="B8" s="152">
        <f>'Données projet'!D11</f>
        <v>6.1612184696887611E-2</v>
      </c>
      <c r="C8" s="145">
        <f ca="1">IF(OR('Données projet'!B11="",'Données projet'!C11="",'Données projet'!C11=0%),0,Calculateur!BI3)</f>
        <v>245.5026179711341</v>
      </c>
      <c r="D8" s="145">
        <f>IF(OR('Données projet'!B11="",'Données projet'!C11="",'Données projet'!C11=0%),0,Calculateur!BJ3)</f>
        <v>204.32077840562567</v>
      </c>
      <c r="E8" s="145">
        <f t="shared" ca="1" si="0"/>
        <v>204.32077840562567</v>
      </c>
      <c r="F8" s="145">
        <f t="shared" ca="1" si="1"/>
        <v>12.588649536539254</v>
      </c>
      <c r="G8" s="145">
        <f ca="1">F8*(100%-'Données projet'!$C$24)*(100%-'Données projet'!$C$25)*(100%-'Données projet'!$C$26)*(100%-'Données projet'!$C$27)</f>
        <v>7.7042535163620256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7.7042535163620256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tauzin</v>
      </c>
      <c r="B9" s="152">
        <f>'Données projet'!D12</f>
        <v>0.20537394898962533</v>
      </c>
      <c r="C9" s="145">
        <f ca="1">IF(OR('Données projet'!B12="",'Données projet'!C12="",'Données projet'!C12=0%),0,Calculateur!CD3)</f>
        <v>221.46841827695107</v>
      </c>
      <c r="D9" s="145">
        <f>IF(OR('Données projet'!B12="",'Données projet'!C12="",'Données projet'!C12=0%),0,Calculateur!CE3)</f>
        <v>183.74298297204564</v>
      </c>
      <c r="E9" s="145">
        <f t="shared" ca="1" si="0"/>
        <v>183.74298297204564</v>
      </c>
      <c r="F9" s="145">
        <f t="shared" ca="1" si="1"/>
        <v>37.736022012102495</v>
      </c>
      <c r="G9" s="145">
        <f ca="1">F9*(100%-'Données projet'!$C$24)*(100%-'Données projet'!$C$25)*(100%-'Données projet'!$C$26)*(100%-'Données projet'!$C$27)</f>
        <v>23.094445471406729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23.094445471406729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Tremble</v>
      </c>
      <c r="B10" s="152">
        <f>'Données projet'!D13</f>
        <v>0.94985451407701715</v>
      </c>
      <c r="C10" s="145">
        <f ca="1">IF(OR('Données projet'!B13="",'Données projet'!C13="",'Données projet'!C13=0%),0,Calculateur!CY3)</f>
        <v>326.09691594978824</v>
      </c>
      <c r="D10" s="145">
        <f>IF(OR('Données projet'!B13="",'Données projet'!C13="",'Données projet'!C13=0%),0,Calculateur!CZ3)</f>
        <v>605.43570457920714</v>
      </c>
      <c r="E10" s="145">
        <f t="shared" ca="1" si="0"/>
        <v>326.09691594978824</v>
      </c>
      <c r="F10" s="145">
        <f t="shared" ca="1" si="1"/>
        <v>309.74462764150002</v>
      </c>
      <c r="G10" s="145">
        <f ca="1">F10*(100%-'Données projet'!$C$24)*(100%-'Données projet'!$C$25)*(100%-'Données projet'!$C$26)*(100%-'Données projet'!$C$27)</f>
        <v>189.56371211659803</v>
      </c>
      <c r="H10" s="153">
        <f>IF(OR('Données projet'!B13="",'Données projet'!C13="",'Données projet'!C13=0%),0,AVERAGE(Calculateur!$DI$3:$DI$33)*B10)</f>
        <v>38.748223298321477</v>
      </c>
      <c r="I10" s="147">
        <f>H10*(100%-'Données projet'!$C$24)*(100%-'Données projet'!$C$25)*(100%-'Données projet'!$C$26)*(100%-'Données projet'!$C$27)</f>
        <v>23.713912658572745</v>
      </c>
      <c r="J10" s="148">
        <f>IF(OR('Données projet'!B13="",'Données projet'!C13="",'Données projet'!C13=0%),0,SUM(Calculateur!$DB$3:$DB$33)*VLOOKUP('Données projet'!$B$13,Paramètres!$A$1:$I$89,9,0)*B10)</f>
        <v>118.73181425962714</v>
      </c>
      <c r="K10" s="149">
        <f>J10*(100%-'Données projet'!$C$24)*(100%-'Données projet'!$C$25)*(100%-'Données projet'!$C$26)*(100%-'Données projet'!$C$27)</f>
        <v>72.663870326891811</v>
      </c>
      <c r="L10" s="150">
        <f t="shared" ca="1" si="2"/>
        <v>285.94149510206262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Chêne rouge d'Amérique</v>
      </c>
      <c r="B11" s="152">
        <f>'Données projet'!D14</f>
        <v>0.94985451407701715</v>
      </c>
      <c r="C11" s="145">
        <f ca="1">IF(OR('Données projet'!B14="",'Données projet'!C14="",'Données projet'!C14=0%),0,Calculateur!DT3)</f>
        <v>235.92135862353973</v>
      </c>
      <c r="D11" s="145">
        <f>IF(OR('Données projet'!B14="",'Données projet'!C14="",'Données projet'!C14=0%),0,Calculateur!DU3)</f>
        <v>270.64539221029258</v>
      </c>
      <c r="E11" s="145">
        <f t="shared" ca="1" si="0"/>
        <v>235.92135862353973</v>
      </c>
      <c r="F11" s="145">
        <f t="shared" ca="1" si="1"/>
        <v>224.09096745575204</v>
      </c>
      <c r="G11" s="145">
        <f ca="1">F11*(100%-'Données projet'!$C$24)*(100%-'Données projet'!$C$25)*(100%-'Données projet'!$C$26)*(100%-'Données projet'!$C$27)</f>
        <v>137.14367208292023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29.445489936387531</v>
      </c>
      <c r="K11" s="149">
        <f>J11*(100%-'Données projet'!$C$24)*(100%-'Données projet'!$C$25)*(100%-'Données projet'!$C$26)*(100%-'Données projet'!$C$27)</f>
        <v>18.020639841069169</v>
      </c>
      <c r="L11" s="150">
        <f t="shared" ca="1" si="2"/>
        <v>155.1643119239894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7254.8163446997269</v>
      </c>
      <c r="G16" s="164">
        <f t="shared" ca="1" si="3"/>
        <v>4439.9476029562329</v>
      </c>
      <c r="H16" s="165">
        <f t="shared" si="3"/>
        <v>782.95341959567145</v>
      </c>
      <c r="I16" s="165">
        <f t="shared" si="3"/>
        <v>479.16749279255095</v>
      </c>
      <c r="J16" s="166">
        <f t="shared" si="3"/>
        <v>11418.938219493106</v>
      </c>
      <c r="K16" s="166">
        <f t="shared" si="3"/>
        <v>6988.390190329781</v>
      </c>
      <c r="L16" s="167">
        <f t="shared" ca="1" si="3"/>
        <v>11907.505286078564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Bouleau verruqueux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Chêne-liège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tauzin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Tremble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43.100523749322733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Bouleau verruqueux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1.2527810888367148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Chêne-liège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6.1612184696887611E-2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tauzin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0.20537394898962533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Tremble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0.94985451407701715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Chêne rouge d'Amérique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0.94985451407701715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Bouleau verruqueux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15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28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28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22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17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13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12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11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10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9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Chêne-liège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tauzin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Tremble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9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14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19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24</v>
      </c>
      <c r="B150" s="173">
        <f>'Données projet'!D143</f>
        <v>500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Chêne rouge d'Amérique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50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37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37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36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33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31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28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25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22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20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17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15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13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85</v>
      </c>
      <c r="B191" s="179">
        <f>'Données projet'!D179</f>
        <v>12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90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2024-02-13T10:58:10Z</dcterms:modified>
</cp:coreProperties>
</file>