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14CC3585-0C47-488D-A1BA-EEEA85B850B2}" xr6:coauthVersionLast="47" xr6:coauthVersionMax="47" xr10:uidLastSave="{00000000-0000-0000-0000-000000000000}"/>
  <bookViews>
    <workbookView xWindow="28680" yWindow="-120" windowWidth="15600" windowHeight="1116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<sst xmlns="http://schemas.openxmlformats.org/spreadsheetml/2006/main" count="1179" uniqueCount="327">
  <si>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</si>
  <si>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</si>
  <si>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</si>
  <si>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</si>
  <si>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</si>
  <si>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</si>
  <si>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</si>
  <si>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</si>
  <si>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</si>
  <si>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</si>
  <si>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</si>
  <si>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</si>
  <si>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</si>
  <si>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</si>
  <si>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</si>
  <si>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</si>
  <si>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</si>
  <si>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</si>
  <si>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</si>
  <si>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</si>
  <si>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</si>
  <si>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</si>
  <si>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</si>
  <si>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</si>
  <si>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</si>
  <si>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</si>
  <si>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</si>
  <si>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</si>
  <si>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</si>
  <si>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</si>
  <si>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</si>
  <si>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</si>
  <si>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</si>
  <si>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</si>
  <si>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</si>
  <si>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</si>
  <si>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</si>
  <si>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</si>
  <si>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</si>
  <si>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</si>
  <si>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</si>
  <si>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</si>
  <si>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</si>
  <si>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</si>
  <si>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</si>
  <si>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</si>
  <si>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</si>
  <si>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</si>
  <si>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</si>
  <si>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</si>
  <si>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</si>
  <si>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</si>
  <si>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</si>
  <si>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</si>
  <si>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</si>
  <si>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</si>
  <si>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</si>
  <si>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</si>
  <si>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</si>
  <si>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</si>
  <si>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</si>
  <si>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</si>
  <si>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</si>
  <si>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</si>
  <si>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</si>
  <si>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</si>
  <si>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</si>
  <si>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</si>
  <si>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</si>
  <si>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</si>
  <si>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</si>
  <si>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</si>
  <si>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</si>
  <si>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</si>
  <si>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</si>
  <si>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</si>
  <si>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</si>
  <si>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</si>
  <si>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</si>
  <si>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</si>
  <si>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</si>
  <si>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</si>
  <si>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</si>
  <si>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</si>
  <si>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</si>
  <si>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</si>
  <si>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</si>
  <si>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</si>
  <si>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</si>
  <si>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</si>
  <si>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</si>
  <si>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</si>
  <si>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</si>
  <si>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</si>
  <si>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</si>
  <si>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</si>
  <si>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</si>
  <si>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</si>
  <si>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</si>
  <si>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</si>
  <si>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</si>
  <si>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</si>
  <si>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</si>
  <si>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</si>
  <si>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</si>
  <si>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</si>
  <si>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</si>
  <si>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</si>
  <si>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</si>
  <si>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</si>
  <si>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</si>
  <si>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</si>
  <si>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</si>
  <si>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</si>
  <si>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</si>
  <si>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</si>
  <si>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</si>
  <si>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</si>
  <si>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</si>
  <si>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</si>
  <si>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</si>
  <si>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</si>
  <si>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</si>
  <si>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</si>
  <si>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</si>
  <si>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</si>
  <si>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</si>
  <si>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</si>
  <si>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</si>
  <si>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</si>
  <si>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</si>
  <si>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</si>
  <si>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</si>
  <si>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</si>
  <si>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</si>
  <si>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</si>
  <si>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</si>
  <si>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</si>
  <si>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</si>
  <si>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</si>
  <si>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</si>
  <si>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</si>
  <si>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</si>
  <si>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</si>
  <si>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</si>
  <si>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</si>
  <si>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</si>
  <si>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</si>
  <si>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</si>
  <si>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</si>
  <si>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</si>
  <si>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</si>
  <si>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</si>
  <si>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</si>
  <si>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</si>
  <si>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</si>
  <si>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</si>
  <si>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</si>
  <si>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</si>
  <si>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</si>
  <si>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</si>
  <si>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</si>
  <si>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</si>
  <si>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</si>
  <si>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</si>
  <si>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</si>
  <si>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</si>
  <si>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</si>
  <si>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</si>
  <si>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</si>
  <si>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</si>
  <si>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</si>
  <si>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</si>
  <si>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</si>
  <si>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</si>
  <si>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</si>
  <si>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</si>
  <si>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</si>
  <si>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</si>
  <si>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</si>
  <si>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</si>
  <si>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</si>
  <si>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</si>
  <si>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</si>
  <si>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</si>
  <si>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</si>
  <si>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</si>
  <si>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</si>
  <si>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</si>
  <si>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</si>
  <si>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</si>
  <si>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</si>
  <si>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</si>
  <si>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</si>
  <si>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</si>
  <si>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</si>
  <si>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</si>
  <si>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</si>
  <si>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</si>
  <si>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</si>
  <si>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</si>
  <si>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</si>
  <si>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</si>
  <si>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</si>
  <si>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</si>
  <si>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</si>
  <si>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</si>
  <si>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</si>
  <si>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</si>
  <si>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</si>
  <si>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</si>
  <si>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</si>
  <si>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</si>
  <si>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</si>
  <si>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</si>
  <si>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</si>
  <si>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</si>
  <si>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</si>
  <si>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</si>
  <si>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</si>
  <si>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</si>
  <si>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</si>
  <si>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</si>
  <si>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</si>
  <si>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</si>
  <si>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</si>
  <si>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</si>
  <si>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</si>
  <si>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</si>
  <si>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</si>
  <si>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</si>
  <si>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</si>
  <si>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</si>
  <si>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</si>
  <si>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</si>
  <si>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</si>
  <si>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</si>
  <si>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</si>
  <si>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</si>
  <si>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</si>
  <si>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</si>
  <si>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</si>
  <si>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</si>
  <si>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</si>
  <si>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</si>
  <si>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</si>
  <si>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</si>
  <si>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</si>
  <si>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</si>
  <si>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</si>
  <si>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</si>
  <si>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</si>
  <si>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</si>
  <si>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</si>
  <si>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</si>
  <si>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</si>
  <si>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</si>
  <si>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</si>
  <si>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</si>
  <si>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</si>
  <si>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</si>
  <si>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</si>
  <si>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</si>
  <si>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</si>
  <si>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</si>
  <si>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</si>
  <si>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</si>
  <si>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</si>
  <si>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</si>
  <si>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</si>
  <si>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</si>
  <si>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</si>
  <si>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</si>
  <si>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</si>
  <si>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</si>
  <si>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</si>
  <si>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</si>
  <si>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</si>
  <si>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</si>
  <si>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</si>
  <si>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</si>
  <si>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</si>
  <si>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</si>
  <si>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</si>
  <si>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</si>
  <si>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</si>
  <si>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</si>
  <si>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</si>
  <si>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</si>
  <si>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</si>
  <si>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</si>
  <si>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</si>
  <si>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</si>
  <si>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</si>
  <si>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</si>
  <si>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</si>
  <si>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</si>
  <si>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</si>
  <si>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</si>
  <si>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</si>
  <si>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</si>
  <si>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</si>
  <si>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</si>
  <si>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</si>
  <si>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</si>
  <si>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</si>
  <si>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</si>
  <si>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</si>
  <si>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</si>
  <si>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</si>
  <si>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</si>
  <si>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</si>
  <si>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</si>
  <si>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</si>
  <si>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</si>
  <si>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</si>
  <si>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</si>
  <si>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</si>
  <si>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</si>
  <si>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</si>
  <si>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</si>
  <si>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</si>
  <si>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</si>
  <si>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</si>
  <si>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</si>
  <si>
    <t>Classe 2/5</t>
  </si>
  <si>
    <t>Classe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</si>
</sst>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3.4242706845924036</c:v>
                </c:pt>
                <c:pt idx="2">
                  <c:v>4.23452449562091</c:v>
                </c:pt>
                <c:pt idx="3">
                  <c:v>5.2372269257242623</c:v>
                </c:pt>
                <c:pt idx="4">
                  <c:v>6.4782499519449681</c:v>
                </c:pt>
                <c:pt idx="5">
                  <c:v>8.0144357225519247</c:v>
                </c:pt>
                <c:pt idx="6">
                  <c:v>9.9162280696988869</c:v>
                </c:pt>
                <c:pt idx="7">
                  <c:v>12.270937041445288</c:v>
                </c:pt>
                <c:pt idx="8">
                  <c:v>15.186789119606113</c:v>
                </c:pt>
                <c:pt idx="9">
                  <c:v>18.79795269486274</c:v>
                </c:pt>
                <c:pt idx="10">
                  <c:v>23.270774215677008</c:v>
                </c:pt>
                <c:pt idx="11">
                  <c:v>31.518753946594902</c:v>
                </c:pt>
                <c:pt idx="12">
                  <c:v>39.706482868625891</c:v>
                </c:pt>
                <c:pt idx="13">
                  <c:v>47.84827160928824</c:v>
                </c:pt>
                <c:pt idx="14">
                  <c:v>55.953091820831666</c:v>
                </c:pt>
                <c:pt idx="15">
                  <c:v>64.027078344584183</c:v>
                </c:pt>
                <c:pt idx="16">
                  <c:v>74.740571321461616</c:v>
                </c:pt>
                <c:pt idx="17">
                  <c:v>85.414838717639938</c:v>
                </c:pt>
                <c:pt idx="18">
                  <c:v>96.055486975944646</c:v>
                </c:pt>
                <c:pt idx="19">
                  <c:v>106.66677313283269</c:v>
                </c:pt>
                <c:pt idx="20">
                  <c:v>117.25203493241003</c:v>
                </c:pt>
                <c:pt idx="21">
                  <c:v>128.60606626278192</c:v>
                </c:pt>
                <c:pt idx="22">
                  <c:v>139.93583483199009</c:v>
                </c:pt>
                <c:pt idx="23">
                  <c:v>151.24358407394661</c:v>
                </c:pt>
                <c:pt idx="24">
                  <c:v>162.53119392159729</c:v>
                </c:pt>
                <c:pt idx="25">
                  <c:v>173.80026143008649</c:v>
                </c:pt>
                <c:pt idx="26">
                  <c:v>188.25923296962108</c:v>
                </c:pt>
                <c:pt idx="27">
                  <c:v>202.69231236394327</c:v>
                </c:pt>
                <c:pt idx="28">
                  <c:v>217.10160367824651</c:v>
                </c:pt>
                <c:pt idx="29">
                  <c:v>231.48890861551695</c:v>
                </c:pt>
                <c:pt idx="30">
                  <c:v>245.85578646746384</c:v>
                </c:pt>
                <c:pt idx="31">
                  <c:v>257.03704614482399</c:v>
                </c:pt>
                <c:pt idx="32">
                  <c:v>268.20730855723895</c:v>
                </c:pt>
                <c:pt idx="33">
                  <c:v>279.3670965260568</c:v>
                </c:pt>
                <c:pt idx="34">
                  <c:v>290.51688766596311</c:v>
                </c:pt>
                <c:pt idx="35">
                  <c:v>301.65711991620759</c:v>
                </c:pt>
                <c:pt idx="36">
                  <c:v>322.06286737399427</c:v>
                </c:pt>
                <c:pt idx="37">
                  <c:v>342.44002941216337</c:v>
                </c:pt>
                <c:pt idx="38">
                  <c:v>362.7905454552515</c:v>
                </c:pt>
                <c:pt idx="39">
                  <c:v>383.11611965019011</c:v>
                </c:pt>
                <c:pt idx="40">
                  <c:v>403.41826063463105</c:v>
                </c:pt>
                <c:pt idx="41">
                  <c:v>418.72872304876546</c:v>
                </c:pt>
                <c:pt idx="42">
                  <c:v>434.02712680945439</c:v>
                </c:pt>
                <c:pt idx="43">
                  <c:v>449.31395670395949</c:v>
                </c:pt>
                <c:pt idx="44">
                  <c:v>464.58966184983018</c:v>
                </c:pt>
                <c:pt idx="45">
                  <c:v>479.85465943031477</c:v>
                </c:pt>
                <c:pt idx="46">
                  <c:v>496.90719017346538</c:v>
                </c:pt>
                <c:pt idx="47">
                  <c:v>513.94732915628754</c:v>
                </c:pt>
                <c:pt idx="48">
                  <c:v>530.97554485774538</c:v>
                </c:pt>
                <c:pt idx="49">
                  <c:v>547.9922732753929</c:v>
                </c:pt>
                <c:pt idx="50">
                  <c:v>564.99792113684691</c:v>
                </c:pt>
                <c:pt idx="51">
                  <c:v>583.88236119142482</c:v>
                </c:pt>
                <c:pt idx="52">
                  <c:v>602.75407507458453</c:v>
                </c:pt>
                <c:pt idx="53">
                  <c:v>621.61351699776333</c:v>
                </c:pt>
                <c:pt idx="54">
                  <c:v>640.46111138759613</c:v>
                </c:pt>
                <c:pt idx="55">
                  <c:v>659.29725567586672</c:v>
                </c:pt>
                <c:pt idx="56">
                  <c:v>680.1032788839193</c:v>
                </c:pt>
                <c:pt idx="57">
                  <c:v>700.89624142155355</c:v>
                </c:pt>
                <c:pt idx="58">
                  <c:v>721.67658486944367</c:v>
                </c:pt>
                <c:pt idx="59">
                  <c:v>742.44472333348619</c:v>
                </c:pt>
                <c:pt idx="60">
                  <c:v>763.20104589040227</c:v>
                </c:pt>
                <c:pt idx="61">
                  <c:v>763.20104589040227</c:v>
                </c:pt>
                <c:pt idx="62">
                  <c:v>763.20104589040227</c:v>
                </c:pt>
                <c:pt idx="63">
                  <c:v>763.20104589040227</c:v>
                </c:pt>
                <c:pt idx="64">
                  <c:v>763.20104589040227</c:v>
                </c:pt>
                <c:pt idx="65">
                  <c:v>763.20104589040227</c:v>
                </c:pt>
                <c:pt idx="66">
                  <c:v>763.20104589040227</c:v>
                </c:pt>
                <c:pt idx="67">
                  <c:v>763.20104589040227</c:v>
                </c:pt>
                <c:pt idx="68">
                  <c:v>763.20104589040227</c:v>
                </c:pt>
                <c:pt idx="69">
                  <c:v>763.20104589040227</c:v>
                </c:pt>
                <c:pt idx="70">
                  <c:v>763.20104589040227</c:v>
                </c:pt>
                <c:pt idx="71">
                  <c:v>763.20104589040227</c:v>
                </c:pt>
                <c:pt idx="72">
                  <c:v>763.20104589040227</c:v>
                </c:pt>
                <c:pt idx="73">
                  <c:v>763.20104589040227</c:v>
                </c:pt>
                <c:pt idx="74">
                  <c:v>763.20104589040227</c:v>
                </c:pt>
                <c:pt idx="75">
                  <c:v>763.20104589040227</c:v>
                </c:pt>
                <c:pt idx="76">
                  <c:v>763.20104589040227</c:v>
                </c:pt>
                <c:pt idx="77">
                  <c:v>763.20104589040227</c:v>
                </c:pt>
                <c:pt idx="78">
                  <c:v>763.20104589040227</c:v>
                </c:pt>
                <c:pt idx="79">
                  <c:v>763.20104589040227</c:v>
                </c:pt>
                <c:pt idx="80">
                  <c:v>763.20104589040227</c:v>
                </c:pt>
                <c:pt idx="81">
                  <c:v>763.20104589040227</c:v>
                </c:pt>
                <c:pt idx="82">
                  <c:v>763.20104589040227</c:v>
                </c:pt>
                <c:pt idx="83">
                  <c:v>763.20104589040227</c:v>
                </c:pt>
                <c:pt idx="84">
                  <c:v>763.20104589040227</c:v>
                </c:pt>
                <c:pt idx="85">
                  <c:v>763.20104589040227</c:v>
                </c:pt>
                <c:pt idx="86">
                  <c:v>763.20104589040227</c:v>
                </c:pt>
                <c:pt idx="87">
                  <c:v>763.20104589040227</c:v>
                </c:pt>
                <c:pt idx="88">
                  <c:v>763.20104589040227</c:v>
                </c:pt>
                <c:pt idx="89">
                  <c:v>763.20104589040227</c:v>
                </c:pt>
                <c:pt idx="90">
                  <c:v>763.20104589040227</c:v>
                </c:pt>
                <c:pt idx="91">
                  <c:v>763.20104589040227</c:v>
                </c:pt>
                <c:pt idx="92">
                  <c:v>763.20104589040227</c:v>
                </c:pt>
                <c:pt idx="93">
                  <c:v>763.20104589040227</c:v>
                </c:pt>
                <c:pt idx="94">
                  <c:v>763.20104589040227</c:v>
                </c:pt>
                <c:pt idx="95">
                  <c:v>763.20104589040227</c:v>
                </c:pt>
                <c:pt idx="96">
                  <c:v>763.20104589040227</c:v>
                </c:pt>
                <c:pt idx="97">
                  <c:v>763.20104589040227</c:v>
                </c:pt>
                <c:pt idx="98">
                  <c:v>763.20104589040227</c:v>
                </c:pt>
                <c:pt idx="99">
                  <c:v>763.20104589040227</c:v>
                </c:pt>
                <c:pt idx="100">
                  <c:v>763.20104589040227</c:v>
                </c:pt>
                <c:pt idx="101">
                  <c:v>763.20104589040227</c:v>
                </c:pt>
                <c:pt idx="102">
                  <c:v>763.20104589040227</c:v>
                </c:pt>
                <c:pt idx="103">
                  <c:v>763.20104589040227</c:v>
                </c:pt>
                <c:pt idx="104">
                  <c:v>763.20104589040227</c:v>
                </c:pt>
                <c:pt idx="105">
                  <c:v>763.20104589040227</c:v>
                </c:pt>
                <c:pt idx="106">
                  <c:v>763.20104589040227</c:v>
                </c:pt>
                <c:pt idx="107">
                  <c:v>763.20104589040227</c:v>
                </c:pt>
                <c:pt idx="108">
                  <c:v>763.20104589040227</c:v>
                </c:pt>
                <c:pt idx="109">
                  <c:v>763.20104589040227</c:v>
                </c:pt>
                <c:pt idx="110">
                  <c:v>763.20104589040227</c:v>
                </c:pt>
                <c:pt idx="111">
                  <c:v>763.20104589040227</c:v>
                </c:pt>
                <c:pt idx="112">
                  <c:v>763.20104589040227</c:v>
                </c:pt>
                <c:pt idx="113">
                  <c:v>763.20104589040227</c:v>
                </c:pt>
                <c:pt idx="114">
                  <c:v>763.20104589040227</c:v>
                </c:pt>
                <c:pt idx="115">
                  <c:v>763.20104589040227</c:v>
                </c:pt>
                <c:pt idx="116">
                  <c:v>763.20104589040227</c:v>
                </c:pt>
                <c:pt idx="117">
                  <c:v>763.20104589040227</c:v>
                </c:pt>
                <c:pt idx="118">
                  <c:v>763.20104589040227</c:v>
                </c:pt>
                <c:pt idx="119">
                  <c:v>763.20104589040227</c:v>
                </c:pt>
                <c:pt idx="120">
                  <c:v>763.20104589040227</c:v>
                </c:pt>
                <c:pt idx="121">
                  <c:v>763.20104589040227</c:v>
                </c:pt>
                <c:pt idx="122">
                  <c:v>763.20104589040227</c:v>
                </c:pt>
                <c:pt idx="123">
                  <c:v>763.20104589040227</c:v>
                </c:pt>
                <c:pt idx="124">
                  <c:v>763.20104589040227</c:v>
                </c:pt>
                <c:pt idx="125">
                  <c:v>763.20104589040227</c:v>
                </c:pt>
                <c:pt idx="126">
                  <c:v>763.20104589040227</c:v>
                </c:pt>
                <c:pt idx="127">
                  <c:v>763.20104589040227</c:v>
                </c:pt>
                <c:pt idx="128">
                  <c:v>763.20104589040227</c:v>
                </c:pt>
                <c:pt idx="129">
                  <c:v>763.20104589040227</c:v>
                </c:pt>
                <c:pt idx="130">
                  <c:v>763.20104589040227</c:v>
                </c:pt>
                <c:pt idx="131">
                  <c:v>763.20104589040227</c:v>
                </c:pt>
                <c:pt idx="132">
                  <c:v>763.20104589040227</c:v>
                </c:pt>
                <c:pt idx="133">
                  <c:v>763.20104589040227</c:v>
                </c:pt>
                <c:pt idx="134">
                  <c:v>763.20104589040227</c:v>
                </c:pt>
                <c:pt idx="135">
                  <c:v>763.20104589040227</c:v>
                </c:pt>
                <c:pt idx="136">
                  <c:v>763.20104589040227</c:v>
                </c:pt>
                <c:pt idx="137">
                  <c:v>763.20104589040227</c:v>
                </c:pt>
                <c:pt idx="138">
                  <c:v>763.20104589040227</c:v>
                </c:pt>
                <c:pt idx="139">
                  <c:v>763.20104589040227</c:v>
                </c:pt>
                <c:pt idx="140">
                  <c:v>763.20104589040227</c:v>
                </c:pt>
                <c:pt idx="141">
                  <c:v>763.20104589040227</c:v>
                </c:pt>
                <c:pt idx="142">
                  <c:v>763.20104589040227</c:v>
                </c:pt>
                <c:pt idx="143">
                  <c:v>763.20104589040227</c:v>
                </c:pt>
                <c:pt idx="144">
                  <c:v>763.20104589040227</c:v>
                </c:pt>
                <c:pt idx="145">
                  <c:v>763.20104589040227</c:v>
                </c:pt>
                <c:pt idx="146">
                  <c:v>763.20104589040227</c:v>
                </c:pt>
                <c:pt idx="147">
                  <c:v>763.20104589040227</c:v>
                </c:pt>
                <c:pt idx="148">
                  <c:v>763.20104589040227</c:v>
                </c:pt>
                <c:pt idx="149">
                  <c:v>763.20104589040227</c:v>
                </c:pt>
                <c:pt idx="150">
                  <c:v>763.20104589040227</c:v>
                </c:pt>
                <c:pt idx="151">
                  <c:v>763.20104589040227</c:v>
                </c:pt>
                <c:pt idx="152">
                  <c:v>763.20104589040227</c:v>
                </c:pt>
                <c:pt idx="153">
                  <c:v>763.20104589040227</c:v>
                </c:pt>
                <c:pt idx="154">
                  <c:v>763.20104589040227</c:v>
                </c:pt>
                <c:pt idx="155">
                  <c:v>763.20104589040227</c:v>
                </c:pt>
                <c:pt idx="156">
                  <c:v>763.20104589040227</c:v>
                </c:pt>
                <c:pt idx="157">
                  <c:v>763.20104589040227</c:v>
                </c:pt>
                <c:pt idx="158">
                  <c:v>763.20104589040227</c:v>
                </c:pt>
                <c:pt idx="159">
                  <c:v>763.20104589040227</c:v>
                </c:pt>
                <c:pt idx="160">
                  <c:v>763.20104589040227</c:v>
                </c:pt>
                <c:pt idx="161">
                  <c:v>763.20104589040227</c:v>
                </c:pt>
                <c:pt idx="162">
                  <c:v>763.20104589040227</c:v>
                </c:pt>
                <c:pt idx="163">
                  <c:v>763.20104589040227</c:v>
                </c:pt>
                <c:pt idx="164">
                  <c:v>763.20104589040227</c:v>
                </c:pt>
                <c:pt idx="165">
                  <c:v>763.20104589040227</c:v>
                </c:pt>
                <c:pt idx="166">
                  <c:v>763.20104589040227</c:v>
                </c:pt>
                <c:pt idx="167">
                  <c:v>763.20104589040227</c:v>
                </c:pt>
                <c:pt idx="168">
                  <c:v>763.20104589040227</c:v>
                </c:pt>
                <c:pt idx="169">
                  <c:v>763.20104589040227</c:v>
                </c:pt>
                <c:pt idx="170">
                  <c:v>763.20104589040227</c:v>
                </c:pt>
                <c:pt idx="171">
                  <c:v>763.20104589040227</c:v>
                </c:pt>
                <c:pt idx="172">
                  <c:v>763.20104589040227</c:v>
                </c:pt>
                <c:pt idx="173">
                  <c:v>763.20104589040227</c:v>
                </c:pt>
                <c:pt idx="174">
                  <c:v>763.20104589040227</c:v>
                </c:pt>
                <c:pt idx="175">
                  <c:v>763.20104589040227</c:v>
                </c:pt>
                <c:pt idx="176">
                  <c:v>763.20104589040227</c:v>
                </c:pt>
                <c:pt idx="177">
                  <c:v>763.20104589040227</c:v>
                </c:pt>
                <c:pt idx="178">
                  <c:v>763.20104589040227</c:v>
                </c:pt>
                <c:pt idx="179">
                  <c:v>763.20104589040227</c:v>
                </c:pt>
                <c:pt idx="180">
                  <c:v>763.20104589040227</c:v>
                </c:pt>
                <c:pt idx="181">
                  <c:v>763.20104589040227</c:v>
                </c:pt>
                <c:pt idx="182">
                  <c:v>763.20104589040227</c:v>
                </c:pt>
                <c:pt idx="183">
                  <c:v>763.20104589040227</c:v>
                </c:pt>
                <c:pt idx="184">
                  <c:v>763.20104589040227</c:v>
                </c:pt>
                <c:pt idx="185">
                  <c:v>763.20104589040227</c:v>
                </c:pt>
                <c:pt idx="186">
                  <c:v>763.20104589040227</c:v>
                </c:pt>
                <c:pt idx="187">
                  <c:v>763.20104589040227</c:v>
                </c:pt>
                <c:pt idx="188">
                  <c:v>763.20104589040227</c:v>
                </c:pt>
                <c:pt idx="189">
                  <c:v>763.20104589040227</c:v>
                </c:pt>
                <c:pt idx="190">
                  <c:v>763.20104589040227</c:v>
                </c:pt>
                <c:pt idx="191">
                  <c:v>763.20104589040227</c:v>
                </c:pt>
                <c:pt idx="192">
                  <c:v>763.20104589040227</c:v>
                </c:pt>
                <c:pt idx="193">
                  <c:v>763.20104589040227</c:v>
                </c:pt>
                <c:pt idx="194">
                  <c:v>763.20104589040227</c:v>
                </c:pt>
                <c:pt idx="195">
                  <c:v>763.20104589040227</c:v>
                </c:pt>
                <c:pt idx="196">
                  <c:v>763.20104589040227</c:v>
                </c:pt>
                <c:pt idx="197">
                  <c:v>763.20104589040227</c:v>
                </c:pt>
                <c:pt idx="198">
                  <c:v>763.20104589040227</c:v>
                </c:pt>
                <c:pt idx="199">
                  <c:v>763.20104589040227</c:v>
                </c:pt>
                <c:pt idx="200">
                  <c:v>763.20104589040227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3.1408649956565462</c:v>
                </c:pt>
                <c:pt idx="2">
                  <c:v>3.8838385356164395</c:v>
                </c:pt>
                <c:pt idx="3">
                  <c:v>4.8032312014242899</c:v>
                </c:pt>
                <c:pt idx="4">
                  <c:v>5.9410831998119447</c:v>
                </c:pt>
                <c:pt idx="5">
                  <c:v>7.3494861115480736</c:v>
                </c:pt>
                <c:pt idx="6">
                  <c:v>9.0929934645062271</c:v>
                </c:pt>
                <c:pt idx="7">
                  <c:v>11.251611059322341</c:v>
                </c:pt>
                <c:pt idx="8">
                  <c:v>13.924506841487698</c:v>
                </c:pt>
                <c:pt idx="9">
                  <c:v>17.234613901172036</c:v>
                </c:pt>
                <c:pt idx="10">
                  <c:v>21.334342153197596</c:v>
                </c:pt>
                <c:pt idx="11">
                  <c:v>28.893879683475564</c:v>
                </c:pt>
                <c:pt idx="12">
                  <c:v>36.39775315386116</c:v>
                </c:pt>
                <c:pt idx="13">
                  <c:v>43.859183758260194</c:v>
                </c:pt>
                <c:pt idx="14">
                  <c:v>51.286460158640637</c:v>
                </c:pt>
                <c:pt idx="15">
                  <c:v>58.685250165633107</c:v>
                </c:pt>
                <c:pt idx="16">
                  <c:v>68.502512110895438</c:v>
                </c:pt>
                <c:pt idx="17">
                  <c:v>78.283534624460728</c:v>
                </c:pt>
                <c:pt idx="18">
                  <c:v>88.033497344162711</c:v>
                </c:pt>
                <c:pt idx="19">
                  <c:v>97.756333228523872</c:v>
                </c:pt>
                <c:pt idx="20">
                  <c:v>107.45512592722889</c:v>
                </c:pt>
                <c:pt idx="21">
                  <c:v>117.85810924705815</c:v>
                </c:pt>
                <c:pt idx="22">
                  <c:v>128.23867687130553</c:v>
                </c:pt>
                <c:pt idx="23">
                  <c:v>138.59890144666159</c:v>
                </c:pt>
                <c:pt idx="24">
                  <c:v>148.94051979130396</c:v>
                </c:pt>
                <c:pt idx="25">
                  <c:v>159.26500738041466</c:v>
                </c:pt>
                <c:pt idx="26">
                  <c:v>172.51182667934623</c:v>
                </c:pt>
                <c:pt idx="27">
                  <c:v>185.73472493973122</c:v>
                </c:pt>
                <c:pt idx="28">
                  <c:v>198.93564604934656</c:v>
                </c:pt>
                <c:pt idx="29">
                  <c:v>212.11625455186868</c:v>
                </c:pt>
                <c:pt idx="30">
                  <c:v>225.27799103388375</c:v>
                </c:pt>
                <c:pt idx="31">
                  <c:v>235.52122657493445</c:v>
                </c:pt>
                <c:pt idx="32">
                  <c:v>245.75430204633844</c:v>
                </c:pt>
                <c:pt idx="33">
                  <c:v>255.97770046831366</c:v>
                </c:pt>
                <c:pt idx="34">
                  <c:v>266.19186309588957</c:v>
                </c:pt>
                <c:pt idx="35">
                  <c:v>276.39719452905535</c:v>
                </c:pt>
                <c:pt idx="36">
                  <c:v>295.09028540186074</c:v>
                </c:pt>
                <c:pt idx="37">
                  <c:v>313.75696699420956</c:v>
                </c:pt>
                <c:pt idx="38">
                  <c:v>332.39903108691817</c:v>
                </c:pt>
                <c:pt idx="39">
                  <c:v>351.01805209431637</c:v>
                </c:pt>
                <c:pt idx="40">
                  <c:v>369.615423805104</c:v>
                </c:pt>
                <c:pt idx="41">
                  <c:v>383.64015256317612</c:v>
                </c:pt>
                <c:pt idx="42">
                  <c:v>397.65374066405184</c:v>
                </c:pt>
                <c:pt idx="43">
                  <c:v>411.65663598930604</c:v>
                </c:pt>
                <c:pt idx="44">
                  <c:v>425.64925346625068</c:v>
                </c:pt>
                <c:pt idx="45">
                  <c:v>439.6319785189778</c:v>
                </c:pt>
                <c:pt idx="46">
                  <c:v>455.25198641538145</c:v>
                </c:pt>
                <c:pt idx="47">
                  <c:v>470.8605459063308</c:v>
                </c:pt>
                <c:pt idx="48">
                  <c:v>486.45808980661423</c:v>
                </c:pt>
                <c:pt idx="49">
                  <c:v>502.04502092234219</c:v>
                </c:pt>
                <c:pt idx="50">
                  <c:v>517.62171501793716</c:v>
                </c:pt>
                <c:pt idx="51">
                  <c:v>534.91923076340959</c:v>
                </c:pt>
                <c:pt idx="52">
                  <c:v>552.20498915024882</c:v>
                </c:pt>
                <c:pt idx="53">
                  <c:v>569.47940981186912</c:v>
                </c:pt>
                <c:pt idx="54">
                  <c:v>586.74288486432795</c:v>
                </c:pt>
                <c:pt idx="55">
                  <c:v>603.99578148388412</c:v>
                </c:pt>
                <c:pt idx="56">
                  <c:v>623.05287937279206</c:v>
                </c:pt>
                <c:pt idx="57">
                  <c:v>642.09791086867006</c:v>
                </c:pt>
                <c:pt idx="58">
                  <c:v>661.13128393571913</c:v>
                </c:pt>
                <c:pt idx="59">
                  <c:v>680.15338115495069</c:v>
                </c:pt>
                <c:pt idx="60">
                  <c:v>699.16456198361254</c:v>
                </c:pt>
                <c:pt idx="61">
                  <c:v>699.16456198361254</c:v>
                </c:pt>
                <c:pt idx="62">
                  <c:v>699.16456198361254</c:v>
                </c:pt>
                <c:pt idx="63">
                  <c:v>699.16456198361254</c:v>
                </c:pt>
                <c:pt idx="64">
                  <c:v>699.16456198361254</c:v>
                </c:pt>
                <c:pt idx="65">
                  <c:v>699.16456198361254</c:v>
                </c:pt>
                <c:pt idx="66">
                  <c:v>699.16456198361254</c:v>
                </c:pt>
                <c:pt idx="67">
                  <c:v>699.16456198361254</c:v>
                </c:pt>
                <c:pt idx="68">
                  <c:v>699.16456198361254</c:v>
                </c:pt>
                <c:pt idx="69">
                  <c:v>699.16456198361254</c:v>
                </c:pt>
                <c:pt idx="70">
                  <c:v>699.16456198361254</c:v>
                </c:pt>
                <c:pt idx="71">
                  <c:v>699.16456198361254</c:v>
                </c:pt>
                <c:pt idx="72">
                  <c:v>699.16456198361254</c:v>
                </c:pt>
                <c:pt idx="73">
                  <c:v>699.16456198361254</c:v>
                </c:pt>
                <c:pt idx="74">
                  <c:v>699.16456198361254</c:v>
                </c:pt>
                <c:pt idx="75">
                  <c:v>699.16456198361254</c:v>
                </c:pt>
                <c:pt idx="76">
                  <c:v>699.16456198361254</c:v>
                </c:pt>
                <c:pt idx="77">
                  <c:v>699.16456198361254</c:v>
                </c:pt>
                <c:pt idx="78">
                  <c:v>699.16456198361254</c:v>
                </c:pt>
                <c:pt idx="79">
                  <c:v>699.16456198361254</c:v>
                </c:pt>
                <c:pt idx="80">
                  <c:v>699.16456198361254</c:v>
                </c:pt>
                <c:pt idx="81">
                  <c:v>699.16456198361254</c:v>
                </c:pt>
                <c:pt idx="82">
                  <c:v>699.16456198361254</c:v>
                </c:pt>
                <c:pt idx="83">
                  <c:v>699.16456198361254</c:v>
                </c:pt>
                <c:pt idx="84">
                  <c:v>699.16456198361254</c:v>
                </c:pt>
                <c:pt idx="85">
                  <c:v>699.16456198361254</c:v>
                </c:pt>
                <c:pt idx="86">
                  <c:v>699.16456198361254</c:v>
                </c:pt>
                <c:pt idx="87">
                  <c:v>699.16456198361254</c:v>
                </c:pt>
                <c:pt idx="88">
                  <c:v>699.16456198361254</c:v>
                </c:pt>
                <c:pt idx="89">
                  <c:v>699.16456198361254</c:v>
                </c:pt>
                <c:pt idx="90">
                  <c:v>699.16456198361254</c:v>
                </c:pt>
                <c:pt idx="91">
                  <c:v>699.16456198361254</c:v>
                </c:pt>
                <c:pt idx="92">
                  <c:v>699.16456198361254</c:v>
                </c:pt>
                <c:pt idx="93">
                  <c:v>699.16456198361254</c:v>
                </c:pt>
                <c:pt idx="94">
                  <c:v>699.16456198361254</c:v>
                </c:pt>
                <c:pt idx="95">
                  <c:v>699.16456198361254</c:v>
                </c:pt>
                <c:pt idx="96">
                  <c:v>699.16456198361254</c:v>
                </c:pt>
                <c:pt idx="97">
                  <c:v>699.16456198361254</c:v>
                </c:pt>
                <c:pt idx="98">
                  <c:v>699.16456198361254</c:v>
                </c:pt>
                <c:pt idx="99">
                  <c:v>699.16456198361254</c:v>
                </c:pt>
                <c:pt idx="100">
                  <c:v>699.16456198361254</c:v>
                </c:pt>
                <c:pt idx="101">
                  <c:v>699.16456198361254</c:v>
                </c:pt>
                <c:pt idx="102">
                  <c:v>699.16456198361254</c:v>
                </c:pt>
                <c:pt idx="103">
                  <c:v>699.16456198361254</c:v>
                </c:pt>
                <c:pt idx="104">
                  <c:v>699.16456198361254</c:v>
                </c:pt>
                <c:pt idx="105">
                  <c:v>699.16456198361254</c:v>
                </c:pt>
                <c:pt idx="106">
                  <c:v>699.16456198361254</c:v>
                </c:pt>
                <c:pt idx="107">
                  <c:v>699.16456198361254</c:v>
                </c:pt>
                <c:pt idx="108">
                  <c:v>699.16456198361254</c:v>
                </c:pt>
                <c:pt idx="109">
                  <c:v>699.16456198361254</c:v>
                </c:pt>
                <c:pt idx="110">
                  <c:v>699.16456198361254</c:v>
                </c:pt>
                <c:pt idx="111">
                  <c:v>699.16456198361254</c:v>
                </c:pt>
                <c:pt idx="112">
                  <c:v>699.16456198361254</c:v>
                </c:pt>
                <c:pt idx="113">
                  <c:v>699.16456198361254</c:v>
                </c:pt>
                <c:pt idx="114">
                  <c:v>699.16456198361254</c:v>
                </c:pt>
                <c:pt idx="115">
                  <c:v>699.16456198361254</c:v>
                </c:pt>
                <c:pt idx="116">
                  <c:v>699.16456198361254</c:v>
                </c:pt>
                <c:pt idx="117">
                  <c:v>699.16456198361254</c:v>
                </c:pt>
                <c:pt idx="118">
                  <c:v>699.16456198361254</c:v>
                </c:pt>
                <c:pt idx="119">
                  <c:v>699.16456198361254</c:v>
                </c:pt>
                <c:pt idx="120">
                  <c:v>699.16456198361254</c:v>
                </c:pt>
                <c:pt idx="121">
                  <c:v>699.16456198361254</c:v>
                </c:pt>
                <c:pt idx="122">
                  <c:v>699.16456198361254</c:v>
                </c:pt>
                <c:pt idx="123">
                  <c:v>699.16456198361254</c:v>
                </c:pt>
                <c:pt idx="124">
                  <c:v>699.16456198361254</c:v>
                </c:pt>
                <c:pt idx="125">
                  <c:v>699.16456198361254</c:v>
                </c:pt>
                <c:pt idx="126">
                  <c:v>699.16456198361254</c:v>
                </c:pt>
                <c:pt idx="127">
                  <c:v>699.16456198361254</c:v>
                </c:pt>
                <c:pt idx="128">
                  <c:v>699.16456198361254</c:v>
                </c:pt>
                <c:pt idx="129">
                  <c:v>699.16456198361254</c:v>
                </c:pt>
                <c:pt idx="130">
                  <c:v>699.16456198361254</c:v>
                </c:pt>
                <c:pt idx="131">
                  <c:v>699.16456198361254</c:v>
                </c:pt>
                <c:pt idx="132">
                  <c:v>699.16456198361254</c:v>
                </c:pt>
                <c:pt idx="133">
                  <c:v>699.16456198361254</c:v>
                </c:pt>
                <c:pt idx="134">
                  <c:v>699.16456198361254</c:v>
                </c:pt>
                <c:pt idx="135">
                  <c:v>699.16456198361254</c:v>
                </c:pt>
                <c:pt idx="136">
                  <c:v>699.16456198361254</c:v>
                </c:pt>
                <c:pt idx="137">
                  <c:v>699.16456198361254</c:v>
                </c:pt>
                <c:pt idx="138">
                  <c:v>699.16456198361254</c:v>
                </c:pt>
                <c:pt idx="139">
                  <c:v>699.16456198361254</c:v>
                </c:pt>
                <c:pt idx="140">
                  <c:v>699.16456198361254</c:v>
                </c:pt>
                <c:pt idx="141">
                  <c:v>699.16456198361254</c:v>
                </c:pt>
                <c:pt idx="142">
                  <c:v>699.16456198361254</c:v>
                </c:pt>
                <c:pt idx="143">
                  <c:v>699.16456198361254</c:v>
                </c:pt>
                <c:pt idx="144">
                  <c:v>699.16456198361254</c:v>
                </c:pt>
                <c:pt idx="145">
                  <c:v>699.16456198361254</c:v>
                </c:pt>
                <c:pt idx="146">
                  <c:v>699.16456198361254</c:v>
                </c:pt>
                <c:pt idx="147">
                  <c:v>699.16456198361254</c:v>
                </c:pt>
                <c:pt idx="148">
                  <c:v>699.16456198361254</c:v>
                </c:pt>
                <c:pt idx="149">
                  <c:v>699.16456198361254</c:v>
                </c:pt>
                <c:pt idx="150">
                  <c:v>699.16456198361254</c:v>
                </c:pt>
                <c:pt idx="151">
                  <c:v>699.16456198361254</c:v>
                </c:pt>
                <c:pt idx="152">
                  <c:v>699.16456198361254</c:v>
                </c:pt>
                <c:pt idx="153">
                  <c:v>699.16456198361254</c:v>
                </c:pt>
                <c:pt idx="154">
                  <c:v>699.16456198361254</c:v>
                </c:pt>
                <c:pt idx="155">
                  <c:v>699.16456198361254</c:v>
                </c:pt>
                <c:pt idx="156">
                  <c:v>699.16456198361254</c:v>
                </c:pt>
                <c:pt idx="157">
                  <c:v>699.16456198361254</c:v>
                </c:pt>
                <c:pt idx="158">
                  <c:v>699.16456198361254</c:v>
                </c:pt>
                <c:pt idx="159">
                  <c:v>699.16456198361254</c:v>
                </c:pt>
                <c:pt idx="160">
                  <c:v>699.16456198361254</c:v>
                </c:pt>
                <c:pt idx="161">
                  <c:v>699.16456198361254</c:v>
                </c:pt>
                <c:pt idx="162">
                  <c:v>699.16456198361254</c:v>
                </c:pt>
                <c:pt idx="163">
                  <c:v>699.16456198361254</c:v>
                </c:pt>
                <c:pt idx="164">
                  <c:v>699.16456198361254</c:v>
                </c:pt>
                <c:pt idx="165">
                  <c:v>699.16456198361254</c:v>
                </c:pt>
                <c:pt idx="166">
                  <c:v>699.16456198361254</c:v>
                </c:pt>
                <c:pt idx="167">
                  <c:v>699.16456198361254</c:v>
                </c:pt>
                <c:pt idx="168">
                  <c:v>699.16456198361254</c:v>
                </c:pt>
                <c:pt idx="169">
                  <c:v>699.16456198361254</c:v>
                </c:pt>
                <c:pt idx="170">
                  <c:v>699.16456198361254</c:v>
                </c:pt>
                <c:pt idx="171">
                  <c:v>699.16456198361254</c:v>
                </c:pt>
                <c:pt idx="172">
                  <c:v>699.16456198361254</c:v>
                </c:pt>
                <c:pt idx="173">
                  <c:v>699.16456198361254</c:v>
                </c:pt>
                <c:pt idx="174">
                  <c:v>699.16456198361254</c:v>
                </c:pt>
                <c:pt idx="175">
                  <c:v>699.16456198361254</c:v>
                </c:pt>
                <c:pt idx="176">
                  <c:v>699.16456198361254</c:v>
                </c:pt>
                <c:pt idx="177">
                  <c:v>699.16456198361254</c:v>
                </c:pt>
                <c:pt idx="178">
                  <c:v>699.16456198361254</c:v>
                </c:pt>
                <c:pt idx="179">
                  <c:v>699.16456198361254</c:v>
                </c:pt>
                <c:pt idx="180">
                  <c:v>699.16456198361254</c:v>
                </c:pt>
                <c:pt idx="181">
                  <c:v>699.16456198361254</c:v>
                </c:pt>
                <c:pt idx="182">
                  <c:v>699.16456198361254</c:v>
                </c:pt>
                <c:pt idx="183">
                  <c:v>699.16456198361254</c:v>
                </c:pt>
                <c:pt idx="184">
                  <c:v>699.16456198361254</c:v>
                </c:pt>
                <c:pt idx="185">
                  <c:v>699.16456198361254</c:v>
                </c:pt>
                <c:pt idx="186">
                  <c:v>699.16456198361254</c:v>
                </c:pt>
                <c:pt idx="187">
                  <c:v>699.16456198361254</c:v>
                </c:pt>
                <c:pt idx="188">
                  <c:v>699.16456198361254</c:v>
                </c:pt>
                <c:pt idx="189">
                  <c:v>699.16456198361254</c:v>
                </c:pt>
                <c:pt idx="190">
                  <c:v>699.16456198361254</c:v>
                </c:pt>
                <c:pt idx="191">
                  <c:v>699.16456198361254</c:v>
                </c:pt>
                <c:pt idx="192">
                  <c:v>699.16456198361254</c:v>
                </c:pt>
                <c:pt idx="193">
                  <c:v>699.16456198361254</c:v>
                </c:pt>
                <c:pt idx="194">
                  <c:v>699.16456198361254</c:v>
                </c:pt>
                <c:pt idx="195">
                  <c:v>699.16456198361254</c:v>
                </c:pt>
                <c:pt idx="196">
                  <c:v>699.16456198361254</c:v>
                </c:pt>
                <c:pt idx="197">
                  <c:v>699.16456198361254</c:v>
                </c:pt>
                <c:pt idx="198">
                  <c:v>699.16456198361254</c:v>
                </c:pt>
                <c:pt idx="199">
                  <c:v>699.16456198361254</c:v>
                </c:pt>
                <c:pt idx="200">
                  <c:v>699.16456198361254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2.6226570787660513</c:v>
                </c:pt>
                <c:pt idx="2">
                  <c:v>3.3074676524347191</c:v>
                </c:pt>
                <c:pt idx="3">
                  <c:v>4.1717902478374764</c:v>
                </c:pt>
                <c:pt idx="4">
                  <c:v>5.2628537100246024</c:v>
                </c:pt>
                <c:pt idx="5">
                  <c:v>6.6403550855833053</c:v>
                </c:pt>
                <c:pt idx="6">
                  <c:v>8.3797615911680001</c:v>
                </c:pt>
                <c:pt idx="7">
                  <c:v>10.576489592474234</c:v>
                </c:pt>
                <c:pt idx="8">
                  <c:v>13.351194149895173</c:v>
                </c:pt>
                <c:pt idx="9">
                  <c:v>16.856465036001829</c:v>
                </c:pt>
                <c:pt idx="10">
                  <c:v>21.285304159707806</c:v>
                </c:pt>
                <c:pt idx="11">
                  <c:v>26.881859514119139</c:v>
                </c:pt>
                <c:pt idx="12">
                  <c:v>33.955017772055356</c:v>
                </c:pt>
                <c:pt idx="13">
                  <c:v>42.895618681292397</c:v>
                </c:pt>
                <c:pt idx="14">
                  <c:v>54.198258590746377</c:v>
                </c:pt>
                <c:pt idx="15">
                  <c:v>68.488909353343658</c:v>
                </c:pt>
                <c:pt idx="16">
                  <c:v>62.361466590328156</c:v>
                </c:pt>
                <c:pt idx="17">
                  <c:v>83.211344052224646</c:v>
                </c:pt>
                <c:pt idx="18">
                  <c:v>103.92838758980967</c:v>
                </c:pt>
                <c:pt idx="19">
                  <c:v>124.54300535423552</c:v>
                </c:pt>
                <c:pt idx="20">
                  <c:v>145.07460486529598</c:v>
                </c:pt>
                <c:pt idx="21">
                  <c:v>117.79987679600281</c:v>
                </c:pt>
                <c:pt idx="22">
                  <c:v>140.12550916282296</c:v>
                </c:pt>
                <c:pt idx="23">
                  <c:v>162.36560837552486</c:v>
                </c:pt>
                <c:pt idx="24">
                  <c:v>184.5335587844996</c:v>
                </c:pt>
                <c:pt idx="25">
                  <c:v>206.63925413557965</c:v>
                </c:pt>
                <c:pt idx="26">
                  <c:v>178.2065931117728</c:v>
                </c:pt>
                <c:pt idx="27">
                  <c:v>198.92636489646625</c:v>
                </c:pt>
                <c:pt idx="28">
                  <c:v>219.5960728520653</c:v>
                </c:pt>
                <c:pt idx="29">
                  <c:v>240.22109256685007</c:v>
                </c:pt>
                <c:pt idx="30">
                  <c:v>260.80580020638388</c:v>
                </c:pt>
                <c:pt idx="31">
                  <c:v>230.78777111964931</c:v>
                </c:pt>
                <c:pt idx="32">
                  <c:v>249.64598194061804</c:v>
                </c:pt>
                <c:pt idx="33">
                  <c:v>268.47188986404808</c:v>
                </c:pt>
                <c:pt idx="34">
                  <c:v>287.26807832489447</c:v>
                </c:pt>
                <c:pt idx="35">
                  <c:v>306.03676500452588</c:v>
                </c:pt>
                <c:pt idx="36">
                  <c:v>274.04412300873832</c:v>
                </c:pt>
                <c:pt idx="37">
                  <c:v>290.74577498968887</c:v>
                </c:pt>
                <c:pt idx="38">
                  <c:v>307.42599859997205</c:v>
                </c:pt>
                <c:pt idx="39">
                  <c:v>324.0861199880448</c:v>
                </c:pt>
                <c:pt idx="40">
                  <c:v>340.72731782352463</c:v>
                </c:pt>
                <c:pt idx="41">
                  <c:v>306.38408652237484</c:v>
                </c:pt>
                <c:pt idx="42">
                  <c:v>320.6168590632679</c:v>
                </c:pt>
                <c:pt idx="43">
                  <c:v>334.83565591359422</c:v>
                </c:pt>
                <c:pt idx="44">
                  <c:v>349.04115416302778</c:v>
                </c:pt>
                <c:pt idx="45">
                  <c:v>363.23397128485459</c:v>
                </c:pt>
                <c:pt idx="46">
                  <c:v>337.6084846109411</c:v>
                </c:pt>
                <c:pt idx="47">
                  <c:v>350.08007582809643</c:v>
                </c:pt>
                <c:pt idx="48">
                  <c:v>362.54192422951866</c:v>
                </c:pt>
                <c:pt idx="49">
                  <c:v>374.99441195677679</c:v>
                </c:pt>
                <c:pt idx="50">
                  <c:v>387.43789369626387</c:v>
                </c:pt>
                <c:pt idx="51">
                  <c:v>368.42340983207049</c:v>
                </c:pt>
                <c:pt idx="52">
                  <c:v>378.79752673207048</c:v>
                </c:pt>
                <c:pt idx="53">
                  <c:v>389.16546165993583</c:v>
                </c:pt>
                <c:pt idx="54">
                  <c:v>399.52740258860331</c:v>
                </c:pt>
                <c:pt idx="55">
                  <c:v>409.88352694182026</c:v>
                </c:pt>
                <c:pt idx="56">
                  <c:v>396.41943892845512</c:v>
                </c:pt>
                <c:pt idx="57">
                  <c:v>405.39657623414723</c:v>
                </c:pt>
                <c:pt idx="58">
                  <c:v>414.36941703418364</c:v>
                </c:pt>
                <c:pt idx="59">
                  <c:v>423.33806752801564</c:v>
                </c:pt>
                <c:pt idx="60">
                  <c:v>432.30262904622094</c:v>
                </c:pt>
                <c:pt idx="61">
                  <c:v>419.19920449941787</c:v>
                </c:pt>
                <c:pt idx="62">
                  <c:v>426.78645432329751</c:v>
                </c:pt>
                <c:pt idx="63">
                  <c:v>434.37080363760282</c:v>
                </c:pt>
                <c:pt idx="64">
                  <c:v>441.95231025909084</c:v>
                </c:pt>
                <c:pt idx="65">
                  <c:v>449.53102985794345</c:v>
                </c:pt>
                <c:pt idx="66">
                  <c:v>437.12804107015171</c:v>
                </c:pt>
                <c:pt idx="67">
                  <c:v>443.67498930140238</c:v>
                </c:pt>
                <c:pt idx="68">
                  <c:v>450.21986803667011</c:v>
                </c:pt>
                <c:pt idx="69">
                  <c:v>456.7627116241062</c:v>
                </c:pt>
                <c:pt idx="70">
                  <c:v>463.30355334692064</c:v>
                </c:pt>
                <c:pt idx="71">
                  <c:v>451.94186491705608</c:v>
                </c:pt>
                <c:pt idx="72">
                  <c:v>457.79560835488581</c:v>
                </c:pt>
                <c:pt idx="73">
                  <c:v>463.64775333711032</c:v>
                </c:pt>
                <c:pt idx="74">
                  <c:v>469.49832289995226</c:v>
                </c:pt>
                <c:pt idx="75">
                  <c:v>475.34733945827821</c:v>
                </c:pt>
                <c:pt idx="76">
                  <c:v>464.68032061955677</c:v>
                </c:pt>
                <c:pt idx="77">
                  <c:v>469.49832289995226</c:v>
                </c:pt>
                <c:pt idx="78">
                  <c:v>474.31527194246542</c:v>
                </c:pt>
                <c:pt idx="79">
                  <c:v>479.13117996114801</c:v>
                </c:pt>
                <c:pt idx="80">
                  <c:v>483.94605890429216</c:v>
                </c:pt>
                <c:pt idx="81">
                  <c:v>470.18652267359886</c:v>
                </c:pt>
                <c:pt idx="82">
                  <c:v>470.18652267359886</c:v>
                </c:pt>
                <c:pt idx="83">
                  <c:v>470.18652267359886</c:v>
                </c:pt>
                <c:pt idx="84">
                  <c:v>470.18652267359886</c:v>
                </c:pt>
                <c:pt idx="85">
                  <c:v>470.18652267359886</c:v>
                </c:pt>
                <c:pt idx="86">
                  <c:v>470.18652267359886</c:v>
                </c:pt>
                <c:pt idx="87">
                  <c:v>470.18652267359886</c:v>
                </c:pt>
                <c:pt idx="88">
                  <c:v>470.18652267359886</c:v>
                </c:pt>
                <c:pt idx="89">
                  <c:v>470.18652267359886</c:v>
                </c:pt>
                <c:pt idx="90">
                  <c:v>470.18652267359886</c:v>
                </c:pt>
                <c:pt idx="91">
                  <c:v>470.18652267359886</c:v>
                </c:pt>
                <c:pt idx="92">
                  <c:v>470.18652267359886</c:v>
                </c:pt>
                <c:pt idx="93">
                  <c:v>470.18652267359886</c:v>
                </c:pt>
                <c:pt idx="94">
                  <c:v>470.18652267359886</c:v>
                </c:pt>
                <c:pt idx="95">
                  <c:v>470.18652267359886</c:v>
                </c:pt>
                <c:pt idx="96">
                  <c:v>470.18652267359886</c:v>
                </c:pt>
                <c:pt idx="97">
                  <c:v>470.18652267359886</c:v>
                </c:pt>
                <c:pt idx="98">
                  <c:v>470.18652267359886</c:v>
                </c:pt>
                <c:pt idx="99">
                  <c:v>470.18652267359886</c:v>
                </c:pt>
                <c:pt idx="100">
                  <c:v>470.18652267359886</c:v>
                </c:pt>
                <c:pt idx="101">
                  <c:v>470.18652267359886</c:v>
                </c:pt>
                <c:pt idx="102">
                  <c:v>470.18652267359886</c:v>
                </c:pt>
                <c:pt idx="103">
                  <c:v>470.18652267359886</c:v>
                </c:pt>
                <c:pt idx="104">
                  <c:v>470.18652267359886</c:v>
                </c:pt>
                <c:pt idx="105">
                  <c:v>470.18652267359886</c:v>
                </c:pt>
                <c:pt idx="106">
                  <c:v>470.18652267359886</c:v>
                </c:pt>
                <c:pt idx="107">
                  <c:v>470.18652267359886</c:v>
                </c:pt>
                <c:pt idx="108">
                  <c:v>470.18652267359886</c:v>
                </c:pt>
                <c:pt idx="109">
                  <c:v>470.18652267359886</c:v>
                </c:pt>
                <c:pt idx="110">
                  <c:v>470.18652267359886</c:v>
                </c:pt>
                <c:pt idx="111">
                  <c:v>470.18652267359886</c:v>
                </c:pt>
                <c:pt idx="112">
                  <c:v>470.18652267359886</c:v>
                </c:pt>
                <c:pt idx="113">
                  <c:v>470.18652267359886</c:v>
                </c:pt>
                <c:pt idx="114">
                  <c:v>470.18652267359886</c:v>
                </c:pt>
                <c:pt idx="115">
                  <c:v>470.18652267359886</c:v>
                </c:pt>
                <c:pt idx="116">
                  <c:v>470.18652267359886</c:v>
                </c:pt>
                <c:pt idx="117">
                  <c:v>470.18652267359886</c:v>
                </c:pt>
                <c:pt idx="118">
                  <c:v>470.18652267359886</c:v>
                </c:pt>
                <c:pt idx="119">
                  <c:v>470.18652267359886</c:v>
                </c:pt>
                <c:pt idx="120">
                  <c:v>470.18652267359886</c:v>
                </c:pt>
                <c:pt idx="121">
                  <c:v>470.18652267359886</c:v>
                </c:pt>
                <c:pt idx="122">
                  <c:v>470.18652267359886</c:v>
                </c:pt>
                <c:pt idx="123">
                  <c:v>470.18652267359886</c:v>
                </c:pt>
                <c:pt idx="124">
                  <c:v>470.18652267359886</c:v>
                </c:pt>
                <c:pt idx="125">
                  <c:v>470.18652267359886</c:v>
                </c:pt>
                <c:pt idx="126">
                  <c:v>470.18652267359886</c:v>
                </c:pt>
                <c:pt idx="127">
                  <c:v>470.18652267359886</c:v>
                </c:pt>
                <c:pt idx="128">
                  <c:v>470.18652267359886</c:v>
                </c:pt>
                <c:pt idx="129">
                  <c:v>470.18652267359886</c:v>
                </c:pt>
                <c:pt idx="130">
                  <c:v>470.18652267359886</c:v>
                </c:pt>
                <c:pt idx="131">
                  <c:v>470.18652267359886</c:v>
                </c:pt>
                <c:pt idx="132">
                  <c:v>470.18652267359886</c:v>
                </c:pt>
                <c:pt idx="133">
                  <c:v>470.18652267359886</c:v>
                </c:pt>
                <c:pt idx="134">
                  <c:v>470.18652267359886</c:v>
                </c:pt>
                <c:pt idx="135">
                  <c:v>470.18652267359886</c:v>
                </c:pt>
                <c:pt idx="136">
                  <c:v>470.18652267359886</c:v>
                </c:pt>
                <c:pt idx="137">
                  <c:v>470.18652267359886</c:v>
                </c:pt>
                <c:pt idx="138">
                  <c:v>470.18652267359886</c:v>
                </c:pt>
                <c:pt idx="139">
                  <c:v>470.18652267359886</c:v>
                </c:pt>
                <c:pt idx="140">
                  <c:v>470.18652267359886</c:v>
                </c:pt>
                <c:pt idx="141">
                  <c:v>470.18652267359886</c:v>
                </c:pt>
                <c:pt idx="142">
                  <c:v>470.18652267359886</c:v>
                </c:pt>
                <c:pt idx="143">
                  <c:v>470.18652267359886</c:v>
                </c:pt>
                <c:pt idx="144">
                  <c:v>470.18652267359886</c:v>
                </c:pt>
                <c:pt idx="145">
                  <c:v>470.18652267359886</c:v>
                </c:pt>
                <c:pt idx="146">
                  <c:v>470.18652267359886</c:v>
                </c:pt>
                <c:pt idx="147">
                  <c:v>470.18652267359886</c:v>
                </c:pt>
                <c:pt idx="148">
                  <c:v>470.18652267359886</c:v>
                </c:pt>
                <c:pt idx="149">
                  <c:v>470.18652267359886</c:v>
                </c:pt>
                <c:pt idx="150">
                  <c:v>470.18652267359886</c:v>
                </c:pt>
                <c:pt idx="151">
                  <c:v>470.18652267359886</c:v>
                </c:pt>
                <c:pt idx="152">
                  <c:v>470.18652267359886</c:v>
                </c:pt>
                <c:pt idx="153">
                  <c:v>470.18652267359886</c:v>
                </c:pt>
                <c:pt idx="154">
                  <c:v>470.18652267359886</c:v>
                </c:pt>
                <c:pt idx="155">
                  <c:v>470.18652267359886</c:v>
                </c:pt>
                <c:pt idx="156">
                  <c:v>470.18652267359886</c:v>
                </c:pt>
                <c:pt idx="157">
                  <c:v>470.18652267359886</c:v>
                </c:pt>
                <c:pt idx="158">
                  <c:v>470.18652267359886</c:v>
                </c:pt>
                <c:pt idx="159">
                  <c:v>470.18652267359886</c:v>
                </c:pt>
                <c:pt idx="160">
                  <c:v>470.18652267359886</c:v>
                </c:pt>
                <c:pt idx="161">
                  <c:v>470.18652267359886</c:v>
                </c:pt>
                <c:pt idx="162">
                  <c:v>470.18652267359886</c:v>
                </c:pt>
                <c:pt idx="163">
                  <c:v>470.18652267359886</c:v>
                </c:pt>
                <c:pt idx="164">
                  <c:v>470.18652267359886</c:v>
                </c:pt>
                <c:pt idx="165">
                  <c:v>470.18652267359886</c:v>
                </c:pt>
                <c:pt idx="166">
                  <c:v>470.18652267359886</c:v>
                </c:pt>
                <c:pt idx="167">
                  <c:v>470.18652267359886</c:v>
                </c:pt>
                <c:pt idx="168">
                  <c:v>470.18652267359886</c:v>
                </c:pt>
                <c:pt idx="169">
                  <c:v>470.18652267359886</c:v>
                </c:pt>
                <c:pt idx="170">
                  <c:v>470.18652267359886</c:v>
                </c:pt>
                <c:pt idx="171">
                  <c:v>470.18652267359886</c:v>
                </c:pt>
                <c:pt idx="172">
                  <c:v>470.18652267359886</c:v>
                </c:pt>
                <c:pt idx="173">
                  <c:v>470.18652267359886</c:v>
                </c:pt>
                <c:pt idx="174">
                  <c:v>470.18652267359886</c:v>
                </c:pt>
                <c:pt idx="175">
                  <c:v>470.18652267359886</c:v>
                </c:pt>
                <c:pt idx="176">
                  <c:v>470.18652267359886</c:v>
                </c:pt>
                <c:pt idx="177">
                  <c:v>470.18652267359886</c:v>
                </c:pt>
                <c:pt idx="178">
                  <c:v>470.18652267359886</c:v>
                </c:pt>
                <c:pt idx="179">
                  <c:v>470.18652267359886</c:v>
                </c:pt>
                <c:pt idx="180">
                  <c:v>470.18652267359886</c:v>
                </c:pt>
                <c:pt idx="181">
                  <c:v>470.18652267359886</c:v>
                </c:pt>
                <c:pt idx="182">
                  <c:v>470.18652267359886</c:v>
                </c:pt>
                <c:pt idx="183">
                  <c:v>470.18652267359886</c:v>
                </c:pt>
                <c:pt idx="184">
                  <c:v>470.18652267359886</c:v>
                </c:pt>
                <c:pt idx="185">
                  <c:v>470.18652267359886</c:v>
                </c:pt>
                <c:pt idx="186">
                  <c:v>470.18652267359886</c:v>
                </c:pt>
                <c:pt idx="187">
                  <c:v>470.18652267359886</c:v>
                </c:pt>
                <c:pt idx="188">
                  <c:v>470.18652267359886</c:v>
                </c:pt>
                <c:pt idx="189">
                  <c:v>470.18652267359886</c:v>
                </c:pt>
                <c:pt idx="190">
                  <c:v>470.18652267359886</c:v>
                </c:pt>
                <c:pt idx="191">
                  <c:v>470.18652267359886</c:v>
                </c:pt>
                <c:pt idx="192">
                  <c:v>470.18652267359886</c:v>
                </c:pt>
                <c:pt idx="193">
                  <c:v>470.18652267359886</c:v>
                </c:pt>
                <c:pt idx="194">
                  <c:v>470.18652267359886</c:v>
                </c:pt>
                <c:pt idx="195">
                  <c:v>470.18652267359886</c:v>
                </c:pt>
                <c:pt idx="196">
                  <c:v>470.18652267359886</c:v>
                </c:pt>
                <c:pt idx="197">
                  <c:v>470.18652267359886</c:v>
                </c:pt>
                <c:pt idx="198">
                  <c:v>470.18652267359886</c:v>
                </c:pt>
                <c:pt idx="199">
                  <c:v>470.18652267359886</c:v>
                </c:pt>
                <c:pt idx="200">
                  <c:v>470.18652267359886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415.40447321133934</c:v>
                </c:pt>
                <c:pt idx="77">
                  <c:v>421.71977019610921</c:v>
                </c:pt>
                <c:pt idx="78">
                  <c:v>428.03303100123208</c:v>
                </c:pt>
                <c:pt idx="79">
                  <c:v>434.34428991912688</c:v>
                </c:pt>
                <c:pt idx="80">
                  <c:v>440.65358016358783</c:v>
                </c:pt>
                <c:pt idx="81">
                  <c:v>422.09119450330417</c:v>
                </c:pt>
                <c:pt idx="82">
                  <c:v>427.66171846396475</c:v>
                </c:pt>
                <c:pt idx="83">
                  <c:v>433.23068233058711</c:v>
                </c:pt>
                <c:pt idx="84">
                  <c:v>438.7981090039205</c:v>
                </c:pt>
                <c:pt idx="85">
                  <c:v>444.36402075569328</c:v>
                </c:pt>
                <c:pt idx="86">
                  <c:v>427.29039899318792</c:v>
                </c:pt>
                <c:pt idx="87">
                  <c:v>432.4882431239887</c:v>
                </c:pt>
                <c:pt idx="88">
                  <c:v>437.68474556682276</c:v>
                </c:pt>
                <c:pt idx="89">
                  <c:v>442.87992451288659</c:v>
                </c:pt>
                <c:pt idx="90">
                  <c:v>448.07379769140448</c:v>
                </c:pt>
                <c:pt idx="91">
                  <c:v>448.07379769140448</c:v>
                </c:pt>
                <c:pt idx="92">
                  <c:v>448.07379769140448</c:v>
                </c:pt>
                <c:pt idx="93">
                  <c:v>448.07379769140448</c:v>
                </c:pt>
                <c:pt idx="94">
                  <c:v>448.07379769140448</c:v>
                </c:pt>
                <c:pt idx="95">
                  <c:v>448.07379769140448</c:v>
                </c:pt>
                <c:pt idx="96">
                  <c:v>448.07379769140448</c:v>
                </c:pt>
                <c:pt idx="97">
                  <c:v>448.07379769140448</c:v>
                </c:pt>
                <c:pt idx="98">
                  <c:v>448.07379769140448</c:v>
                </c:pt>
                <c:pt idx="99">
                  <c:v>448.07379769140448</c:v>
                </c:pt>
                <c:pt idx="100">
                  <c:v>448.07379769140448</c:v>
                </c:pt>
                <c:pt idx="101">
                  <c:v>448.07379769140448</c:v>
                </c:pt>
                <c:pt idx="102">
                  <c:v>448.07379769140448</c:v>
                </c:pt>
                <c:pt idx="103">
                  <c:v>448.07379769140448</c:v>
                </c:pt>
                <c:pt idx="104">
                  <c:v>448.07379769140448</c:v>
                </c:pt>
                <c:pt idx="105">
                  <c:v>448.07379769140448</c:v>
                </c:pt>
                <c:pt idx="106">
                  <c:v>448.07379769140448</c:v>
                </c:pt>
                <c:pt idx="107">
                  <c:v>448.07379769140448</c:v>
                </c:pt>
                <c:pt idx="108">
                  <c:v>448.07379769140448</c:v>
                </c:pt>
                <c:pt idx="109">
                  <c:v>448.07379769140448</c:v>
                </c:pt>
                <c:pt idx="110">
                  <c:v>448.07379769140448</c:v>
                </c:pt>
                <c:pt idx="111">
                  <c:v>448.07379769140448</c:v>
                </c:pt>
                <c:pt idx="112">
                  <c:v>448.07379769140448</c:v>
                </c:pt>
                <c:pt idx="113">
                  <c:v>448.07379769140448</c:v>
                </c:pt>
                <c:pt idx="114">
                  <c:v>448.07379769140448</c:v>
                </c:pt>
                <c:pt idx="115">
                  <c:v>448.07379769140448</c:v>
                </c:pt>
                <c:pt idx="116">
                  <c:v>448.07379769140448</c:v>
                </c:pt>
                <c:pt idx="117">
                  <c:v>448.07379769140448</c:v>
                </c:pt>
                <c:pt idx="118">
                  <c:v>448.07379769140448</c:v>
                </c:pt>
                <c:pt idx="119">
                  <c:v>448.07379769140448</c:v>
                </c:pt>
                <c:pt idx="120">
                  <c:v>448.07379769140448</c:v>
                </c:pt>
                <c:pt idx="121">
                  <c:v>448.07379769140448</c:v>
                </c:pt>
                <c:pt idx="122">
                  <c:v>448.07379769140448</c:v>
                </c:pt>
                <c:pt idx="123">
                  <c:v>448.07379769140448</c:v>
                </c:pt>
                <c:pt idx="124">
                  <c:v>448.07379769140448</c:v>
                </c:pt>
                <c:pt idx="125">
                  <c:v>448.07379769140448</c:v>
                </c:pt>
                <c:pt idx="126">
                  <c:v>448.07379769140448</c:v>
                </c:pt>
                <c:pt idx="127">
                  <c:v>448.07379769140448</c:v>
                </c:pt>
                <c:pt idx="128">
                  <c:v>448.07379769140448</c:v>
                </c:pt>
                <c:pt idx="129">
                  <c:v>448.07379769140448</c:v>
                </c:pt>
                <c:pt idx="130">
                  <c:v>448.07379769140448</c:v>
                </c:pt>
                <c:pt idx="131">
                  <c:v>448.07379769140448</c:v>
                </c:pt>
                <c:pt idx="132">
                  <c:v>448.07379769140448</c:v>
                </c:pt>
                <c:pt idx="133">
                  <c:v>448.07379769140448</c:v>
                </c:pt>
                <c:pt idx="134">
                  <c:v>448.07379769140448</c:v>
                </c:pt>
                <c:pt idx="135">
                  <c:v>448.07379769140448</c:v>
                </c:pt>
                <c:pt idx="136">
                  <c:v>448.07379769140448</c:v>
                </c:pt>
                <c:pt idx="137">
                  <c:v>448.07379769140448</c:v>
                </c:pt>
                <c:pt idx="138">
                  <c:v>448.07379769140448</c:v>
                </c:pt>
                <c:pt idx="139">
                  <c:v>448.07379769140448</c:v>
                </c:pt>
                <c:pt idx="140">
                  <c:v>448.07379769140448</c:v>
                </c:pt>
                <c:pt idx="141">
                  <c:v>448.07379769140448</c:v>
                </c:pt>
                <c:pt idx="142">
                  <c:v>448.07379769140448</c:v>
                </c:pt>
                <c:pt idx="143">
                  <c:v>448.07379769140448</c:v>
                </c:pt>
                <c:pt idx="144">
                  <c:v>448.07379769140448</c:v>
                </c:pt>
                <c:pt idx="145">
                  <c:v>448.07379769140448</c:v>
                </c:pt>
                <c:pt idx="146">
                  <c:v>448.07379769140448</c:v>
                </c:pt>
                <c:pt idx="147">
                  <c:v>448.07379769140448</c:v>
                </c:pt>
                <c:pt idx="148">
                  <c:v>448.07379769140448</c:v>
                </c:pt>
                <c:pt idx="149">
                  <c:v>448.07379769140448</c:v>
                </c:pt>
                <c:pt idx="150">
                  <c:v>448.07379769140448</c:v>
                </c:pt>
                <c:pt idx="151">
                  <c:v>448.07379769140448</c:v>
                </c:pt>
                <c:pt idx="152">
                  <c:v>448.07379769140448</c:v>
                </c:pt>
                <c:pt idx="153">
                  <c:v>448.07379769140448</c:v>
                </c:pt>
                <c:pt idx="154">
                  <c:v>448.07379769140448</c:v>
                </c:pt>
                <c:pt idx="155">
                  <c:v>448.07379769140448</c:v>
                </c:pt>
                <c:pt idx="156">
                  <c:v>448.07379769140448</c:v>
                </c:pt>
                <c:pt idx="157">
                  <c:v>448.07379769140448</c:v>
                </c:pt>
                <c:pt idx="158">
                  <c:v>448.07379769140448</c:v>
                </c:pt>
                <c:pt idx="159">
                  <c:v>448.07379769140448</c:v>
                </c:pt>
                <c:pt idx="160">
                  <c:v>448.07379769140448</c:v>
                </c:pt>
                <c:pt idx="161">
                  <c:v>448.07379769140448</c:v>
                </c:pt>
                <c:pt idx="162">
                  <c:v>448.07379769140448</c:v>
                </c:pt>
                <c:pt idx="163">
                  <c:v>448.07379769140448</c:v>
                </c:pt>
                <c:pt idx="164">
                  <c:v>448.07379769140448</c:v>
                </c:pt>
                <c:pt idx="165">
                  <c:v>448.07379769140448</c:v>
                </c:pt>
                <c:pt idx="166">
                  <c:v>448.07379769140448</c:v>
                </c:pt>
                <c:pt idx="167">
                  <c:v>448.07379769140448</c:v>
                </c:pt>
                <c:pt idx="168">
                  <c:v>448.07379769140448</c:v>
                </c:pt>
                <c:pt idx="169">
                  <c:v>448.07379769140448</c:v>
                </c:pt>
                <c:pt idx="170">
                  <c:v>448.07379769140448</c:v>
                </c:pt>
                <c:pt idx="171">
                  <c:v>448.07379769140448</c:v>
                </c:pt>
                <c:pt idx="172">
                  <c:v>448.07379769140448</c:v>
                </c:pt>
                <c:pt idx="173">
                  <c:v>448.07379769140448</c:v>
                </c:pt>
                <c:pt idx="174">
                  <c:v>448.07379769140448</c:v>
                </c:pt>
                <c:pt idx="175">
                  <c:v>448.07379769140448</c:v>
                </c:pt>
                <c:pt idx="176">
                  <c:v>448.07379769140448</c:v>
                </c:pt>
                <c:pt idx="177">
                  <c:v>448.07379769140448</c:v>
                </c:pt>
                <c:pt idx="178">
                  <c:v>448.07379769140448</c:v>
                </c:pt>
                <c:pt idx="179">
                  <c:v>448.07379769140448</c:v>
                </c:pt>
                <c:pt idx="180">
                  <c:v>448.07379769140448</c:v>
                </c:pt>
                <c:pt idx="181">
                  <c:v>448.07379769140448</c:v>
                </c:pt>
                <c:pt idx="182">
                  <c:v>448.07379769140448</c:v>
                </c:pt>
                <c:pt idx="183">
                  <c:v>448.07379769140448</c:v>
                </c:pt>
                <c:pt idx="184">
                  <c:v>448.07379769140448</c:v>
                </c:pt>
                <c:pt idx="185">
                  <c:v>448.07379769140448</c:v>
                </c:pt>
                <c:pt idx="186">
                  <c:v>448.07379769140448</c:v>
                </c:pt>
                <c:pt idx="187">
                  <c:v>448.07379769140448</c:v>
                </c:pt>
                <c:pt idx="188">
                  <c:v>448.07379769140448</c:v>
                </c:pt>
                <c:pt idx="189">
                  <c:v>448.07379769140448</c:v>
                </c:pt>
                <c:pt idx="190">
                  <c:v>448.07379769140448</c:v>
                </c:pt>
                <c:pt idx="191">
                  <c:v>448.07379769140448</c:v>
                </c:pt>
                <c:pt idx="192">
                  <c:v>448.07379769140448</c:v>
                </c:pt>
                <c:pt idx="193">
                  <c:v>448.07379769140448</c:v>
                </c:pt>
                <c:pt idx="194">
                  <c:v>448.07379769140448</c:v>
                </c:pt>
                <c:pt idx="195">
                  <c:v>448.07379769140448</c:v>
                </c:pt>
                <c:pt idx="196">
                  <c:v>448.07379769140448</c:v>
                </c:pt>
                <c:pt idx="197">
                  <c:v>448.07379769140448</c:v>
                </c:pt>
                <c:pt idx="198">
                  <c:v>448.07379769140448</c:v>
                </c:pt>
                <c:pt idx="199">
                  <c:v>448.07379769140448</c:v>
                </c:pt>
                <c:pt idx="200">
                  <c:v>448.07379769140448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4" t="s">
        <v>291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</row>
    <row r="13" spans="2:13" ht="15" customHeight="1" x14ac:dyDescent="0.35"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</row>
    <row r="14" spans="2:13" ht="15" customHeight="1" x14ac:dyDescent="0.35"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2:13" ht="18.75" customHeight="1" x14ac:dyDescent="0.35"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</row>
    <row r="16" spans="2:13" ht="18.75" customHeight="1" x14ac:dyDescent="0.35"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8" spans="2:13" ht="12" customHeight="1" x14ac:dyDescent="0.35">
      <c r="B18" s="264" t="s">
        <v>292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</row>
    <row r="19" spans="2:13" ht="12" customHeight="1" x14ac:dyDescent="0.35"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2:13" ht="12" customHeight="1" x14ac:dyDescent="0.35"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</row>
    <row r="21" spans="2:13" ht="12" customHeight="1" x14ac:dyDescent="0.35"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</row>
    <row r="22" spans="2:13" ht="12" customHeight="1" x14ac:dyDescent="0.35"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</row>
    <row r="23" spans="2:13" ht="12" customHeight="1" x14ac:dyDescent="0.35"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</row>
    <row r="24" spans="2:13" ht="12" customHeight="1" x14ac:dyDescent="0.35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</row>
    <row r="25" spans="2:13" ht="12" customHeight="1" x14ac:dyDescent="0.35"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</row>
    <row r="26" spans="2:13" ht="12" customHeight="1" x14ac:dyDescent="0.35"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</row>
    <row r="27" spans="2:13" ht="12" customHeight="1" x14ac:dyDescent="0.35"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2:13" ht="12" customHeight="1" x14ac:dyDescent="0.35"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2:13" ht="12" customHeight="1" x14ac:dyDescent="0.35"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2:13" ht="12" customHeight="1" x14ac:dyDescent="0.35"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2:13" ht="12" customHeight="1" x14ac:dyDescent="0.35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80" zoomScaleNormal="80" workbookViewId="0">
      <selection activeCell="C14" sqref="C14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9" t="s">
        <v>190</v>
      </c>
      <c r="D1" s="269"/>
      <c r="E1" s="26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7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0" t="s">
        <v>192</v>
      </c>
      <c r="C3" s="271"/>
      <c r="D3" s="271"/>
      <c r="E3" s="271"/>
      <c r="F3" s="272"/>
      <c r="G3" s="85"/>
      <c r="I3" s="207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6"/>
      <c r="B4" s="86"/>
      <c r="C4" s="86"/>
      <c r="D4" s="86"/>
      <c r="E4" s="86"/>
      <c r="F4" s="86"/>
      <c r="G4" s="214"/>
      <c r="I4" s="207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5" t="s">
        <v>231</v>
      </c>
      <c r="B5" s="275"/>
      <c r="C5" s="24">
        <v>21.53</v>
      </c>
      <c r="D5" s="276" t="s">
        <v>229</v>
      </c>
      <c r="E5" s="277"/>
      <c r="F5" s="86"/>
      <c r="G5" s="214"/>
      <c r="H5" s="214"/>
      <c r="I5" s="21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7"/>
      <c r="B6" s="87"/>
      <c r="C6" s="4"/>
      <c r="D6" s="83"/>
      <c r="E6" s="83"/>
      <c r="F6" s="26"/>
      <c r="G6" s="201"/>
      <c r="H6" s="201"/>
      <c r="I6" s="201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4" t="s">
        <v>226</v>
      </c>
      <c r="B7" s="274"/>
      <c r="C7" s="86"/>
      <c r="D7" s="86"/>
      <c r="E7" s="4"/>
      <c r="F7" s="86"/>
      <c r="G7" s="214"/>
      <c r="H7" s="214"/>
      <c r="I7" s="21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1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59" t="s">
        <v>36</v>
      </c>
      <c r="C9" s="260">
        <v>0.91739999999999999</v>
      </c>
      <c r="D9" s="33">
        <f t="shared" ref="D9:D18" si="0">C9*$C$5</f>
        <v>19.751622000000001</v>
      </c>
      <c r="E9" s="261">
        <v>30</v>
      </c>
      <c r="F9" s="35" t="str">
        <f t="array" ref="F9">IF(E9="","",IF(INDEX(A:A,MAX(IF(ISNUMBER($A$36:$A$55),ROW($A$36:$A$55),"")))&lt;&gt;E9,"Corrigez : révolution incorrecte","OK"))</f>
        <v>OK</v>
      </c>
      <c r="G9" s="224" t="s">
        <v>306</v>
      </c>
      <c r="I9" s="222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59" t="s">
        <v>10</v>
      </c>
      <c r="C10" s="260">
        <v>2.06E-2</v>
      </c>
      <c r="D10" s="33">
        <f t="shared" si="0"/>
        <v>0.44351800000000002</v>
      </c>
      <c r="E10" s="261">
        <v>60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2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59" t="s">
        <v>15</v>
      </c>
      <c r="C11" s="260">
        <v>2.06E-2</v>
      </c>
      <c r="D11" s="33">
        <f t="shared" si="0"/>
        <v>0.44351800000000002</v>
      </c>
      <c r="E11" s="261">
        <v>60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2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59" t="s">
        <v>5</v>
      </c>
      <c r="C12" s="260">
        <v>2.06E-2</v>
      </c>
      <c r="D12" s="33">
        <f t="shared" si="0"/>
        <v>0.44351800000000002</v>
      </c>
      <c r="E12" s="261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326</v>
      </c>
      <c r="I12" s="222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13</v>
      </c>
      <c r="C13" s="32">
        <v>2.06E-2</v>
      </c>
      <c r="D13" s="33">
        <f t="shared" si="0"/>
        <v>0.44351800000000002</v>
      </c>
      <c r="E13" s="34">
        <v>90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326</v>
      </c>
      <c r="I13" s="222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2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2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2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2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2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5"/>
      <c r="B19" s="36" t="s">
        <v>175</v>
      </c>
      <c r="C19" s="37">
        <f>SUM(C9:C18)</f>
        <v>0.9997999999999998</v>
      </c>
      <c r="D19" s="38">
        <f>SUM(D9:D18)</f>
        <v>21.525694000000005</v>
      </c>
      <c r="E19" s="4"/>
      <c r="F19" s="88"/>
      <c r="G19" s="215"/>
      <c r="H19" s="215"/>
      <c r="I19" s="215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5"/>
      <c r="B20" s="39" t="s">
        <v>230</v>
      </c>
      <c r="C20" s="40" t="str">
        <f>IF(C19&gt;100%,"Erreur : corrigez","OK")</f>
        <v>OK</v>
      </c>
      <c r="D20" s="218"/>
      <c r="F20" s="201"/>
      <c r="G20" s="201"/>
      <c r="H20" s="215"/>
      <c r="I20" s="215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6"/>
      <c r="I21" s="216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3" t="s">
        <v>232</v>
      </c>
      <c r="B22" s="273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89"/>
      <c r="F24" s="89"/>
      <c r="G24" s="198"/>
      <c r="I24" s="198"/>
      <c r="J24" s="217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0"/>
      <c r="E25" s="4"/>
      <c r="F25" s="90"/>
      <c r="G25" s="217"/>
      <c r="I25" s="217"/>
      <c r="J25" s="217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89"/>
      <c r="F26" s="89"/>
      <c r="G26" s="198"/>
      <c r="I26" s="198"/>
      <c r="J26" s="198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89"/>
      <c r="F27" s="89"/>
      <c r="G27" s="198"/>
      <c r="I27" s="198"/>
      <c r="J27" s="198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4" t="s">
        <v>227</v>
      </c>
      <c r="B30" s="274"/>
      <c r="D30" s="219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19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5" t="s">
        <v>307</v>
      </c>
      <c r="K32" s="219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19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2" t="s">
        <v>185</v>
      </c>
      <c r="C34" s="265" t="s">
        <v>186</v>
      </c>
      <c r="D34" s="265"/>
      <c r="E34" s="266" t="s">
        <v>187</v>
      </c>
      <c r="F34" s="267"/>
      <c r="G34" s="267"/>
      <c r="H34" s="268"/>
      <c r="I34" s="91"/>
      <c r="J34" s="219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0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62">
        <v>11</v>
      </c>
      <c r="B36" s="262">
        <v>83</v>
      </c>
      <c r="C36" s="262"/>
      <c r="D36" s="262"/>
      <c r="E36" s="257"/>
      <c r="F36" s="257"/>
      <c r="G36" s="257"/>
      <c r="H36" s="257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62">
        <v>12</v>
      </c>
      <c r="B37" s="262">
        <v>106</v>
      </c>
      <c r="C37" s="262">
        <v>1</v>
      </c>
      <c r="D37" s="262">
        <v>34</v>
      </c>
      <c r="E37" s="257"/>
      <c r="F37" s="257"/>
      <c r="G37" s="257">
        <v>1</v>
      </c>
      <c r="H37" s="257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62">
        <v>13</v>
      </c>
      <c r="B38" s="262">
        <v>89</v>
      </c>
      <c r="C38" s="262"/>
      <c r="D38" s="262"/>
      <c r="E38" s="257"/>
      <c r="F38" s="257"/>
      <c r="G38" s="257"/>
      <c r="H38" s="257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62">
        <v>14</v>
      </c>
      <c r="B39" s="262">
        <v>110</v>
      </c>
      <c r="C39" s="262"/>
      <c r="D39" s="262"/>
      <c r="E39" s="257"/>
      <c r="F39" s="257"/>
      <c r="G39" s="257"/>
      <c r="H39" s="257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62">
        <v>15</v>
      </c>
      <c r="B40" s="262">
        <v>131</v>
      </c>
      <c r="C40" s="262"/>
      <c r="D40" s="262"/>
      <c r="E40" s="257"/>
      <c r="F40" s="257"/>
      <c r="G40" s="257"/>
      <c r="H40" s="257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62">
        <v>16</v>
      </c>
      <c r="B41" s="262">
        <v>153</v>
      </c>
      <c r="C41" s="262"/>
      <c r="D41" s="262"/>
      <c r="E41" s="257"/>
      <c r="F41" s="257"/>
      <c r="G41" s="257"/>
      <c r="H41" s="257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62">
        <v>17</v>
      </c>
      <c r="B42" s="262">
        <v>176</v>
      </c>
      <c r="C42" s="262">
        <v>2</v>
      </c>
      <c r="D42" s="262">
        <v>43</v>
      </c>
      <c r="E42" s="257">
        <v>0.25</v>
      </c>
      <c r="F42" s="257">
        <v>0.75</v>
      </c>
      <c r="G42" s="257"/>
      <c r="H42" s="257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62">
        <v>18</v>
      </c>
      <c r="B43" s="262">
        <v>151</v>
      </c>
      <c r="C43" s="262"/>
      <c r="D43" s="262"/>
      <c r="E43" s="257"/>
      <c r="F43" s="257"/>
      <c r="G43" s="257"/>
      <c r="H43" s="257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62">
        <v>19</v>
      </c>
      <c r="B44" s="262">
        <v>171</v>
      </c>
      <c r="C44" s="262"/>
      <c r="D44" s="262"/>
      <c r="E44" s="257"/>
      <c r="F44" s="257"/>
      <c r="G44" s="257"/>
      <c r="H44" s="257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62">
        <v>20</v>
      </c>
      <c r="B45" s="258">
        <v>192</v>
      </c>
      <c r="C45" s="262"/>
      <c r="D45" s="258"/>
      <c r="E45" s="257"/>
      <c r="F45" s="257"/>
      <c r="G45" s="257"/>
      <c r="H45" s="257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62">
        <v>21</v>
      </c>
      <c r="B46" s="263">
        <v>212</v>
      </c>
      <c r="C46" s="262"/>
      <c r="D46" s="263"/>
      <c r="E46" s="257"/>
      <c r="F46" s="257"/>
      <c r="G46" s="257"/>
      <c r="H46" s="257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62">
        <v>22</v>
      </c>
      <c r="B47" s="258">
        <v>232</v>
      </c>
      <c r="C47" s="262">
        <v>3</v>
      </c>
      <c r="D47" s="258">
        <v>56</v>
      </c>
      <c r="E47" s="257">
        <v>0.6</v>
      </c>
      <c r="F47" s="257">
        <v>0.4</v>
      </c>
      <c r="G47" s="257"/>
      <c r="H47" s="257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62">
        <v>23</v>
      </c>
      <c r="B48" s="258">
        <v>192</v>
      </c>
      <c r="C48" s="262"/>
      <c r="D48" s="258"/>
      <c r="E48" s="257"/>
      <c r="F48" s="257"/>
      <c r="G48" s="257"/>
      <c r="H48" s="257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62">
        <v>24</v>
      </c>
      <c r="B49" s="258">
        <v>209</v>
      </c>
      <c r="C49" s="262"/>
      <c r="D49" s="258"/>
      <c r="E49" s="257"/>
      <c r="F49" s="257"/>
      <c r="G49" s="257"/>
      <c r="H49" s="257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58">
        <v>25</v>
      </c>
      <c r="B50" s="258">
        <v>226</v>
      </c>
      <c r="C50" s="258"/>
      <c r="D50" s="258"/>
      <c r="E50" s="257"/>
      <c r="F50" s="257"/>
      <c r="G50" s="257"/>
      <c r="H50" s="257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58">
        <v>26</v>
      </c>
      <c r="B51" s="258">
        <v>244</v>
      </c>
      <c r="C51" s="258"/>
      <c r="D51" s="258"/>
      <c r="E51" s="257"/>
      <c r="F51" s="257"/>
      <c r="G51" s="257"/>
      <c r="H51" s="257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58">
        <v>27</v>
      </c>
      <c r="B52" s="258">
        <v>261</v>
      </c>
      <c r="C52" s="258"/>
      <c r="D52" s="258"/>
      <c r="E52" s="257"/>
      <c r="F52" s="257"/>
      <c r="G52" s="257"/>
      <c r="H52" s="257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58">
        <v>28</v>
      </c>
      <c r="B53" s="258">
        <v>277</v>
      </c>
      <c r="C53" s="258"/>
      <c r="D53" s="258"/>
      <c r="E53" s="257"/>
      <c r="F53" s="257"/>
      <c r="G53" s="257"/>
      <c r="H53" s="257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58">
        <v>29</v>
      </c>
      <c r="B54" s="258">
        <v>293</v>
      </c>
      <c r="C54" s="258"/>
      <c r="D54" s="258"/>
      <c r="E54" s="257"/>
      <c r="F54" s="257"/>
      <c r="G54" s="257"/>
      <c r="H54" s="257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58">
        <v>30</v>
      </c>
      <c r="B55" s="258">
        <v>309</v>
      </c>
      <c r="C55" s="258">
        <v>4</v>
      </c>
      <c r="D55" s="258">
        <v>309</v>
      </c>
      <c r="E55" s="257">
        <v>1</v>
      </c>
      <c r="F55" s="257"/>
      <c r="G55" s="257"/>
      <c r="H55" s="257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5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2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2" t="s">
        <v>185</v>
      </c>
      <c r="C60" s="265" t="s">
        <v>186</v>
      </c>
      <c r="D60" s="265"/>
      <c r="E60" s="266" t="s">
        <v>187</v>
      </c>
      <c r="F60" s="267"/>
      <c r="G60" s="267"/>
      <c r="H60" s="268"/>
      <c r="I60" s="91"/>
      <c r="J60" s="219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0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10</v>
      </c>
      <c r="B62" s="58">
        <v>9.0432000000000006</v>
      </c>
      <c r="C62" s="258"/>
      <c r="D62" s="258"/>
      <c r="E62" s="257"/>
      <c r="F62" s="257"/>
      <c r="G62" s="257"/>
      <c r="H62" s="257"/>
      <c r="I62" s="53">
        <f>IFERROR(B62/A62,"")</f>
        <v>0.90432000000000001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15</v>
      </c>
      <c r="B63" s="58">
        <v>25.645950000000006</v>
      </c>
      <c r="C63" s="258"/>
      <c r="D63" s="258"/>
      <c r="E63" s="257"/>
      <c r="F63" s="257"/>
      <c r="G63" s="257"/>
      <c r="H63" s="257"/>
      <c r="I63" s="49">
        <f>IF(A63&lt;&gt;0,(B63-(B62-D62))/(A63-A62),"")</f>
        <v>3.3205500000000017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20</v>
      </c>
      <c r="B64" s="58">
        <v>47.759399999999999</v>
      </c>
      <c r="C64" s="258"/>
      <c r="D64" s="258"/>
      <c r="E64" s="257"/>
      <c r="F64" s="257"/>
      <c r="G64" s="257"/>
      <c r="H64" s="257"/>
      <c r="I64" s="49">
        <f>IF(A64&lt;&gt;0,(B64-(B63-D63))/(A64-A63),"")</f>
        <v>4.4226899999999985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25</v>
      </c>
      <c r="B65" s="58">
        <v>71.533124999999984</v>
      </c>
      <c r="C65" s="258"/>
      <c r="D65" s="258"/>
      <c r="E65" s="257"/>
      <c r="F65" s="257"/>
      <c r="G65" s="257"/>
      <c r="H65" s="257"/>
      <c r="I65" s="49">
        <f>IF(A65&lt;&gt;0,(B65-(B64-D64))/(A65-A64),"")</f>
        <v>4.7547449999999971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30</v>
      </c>
      <c r="B66" s="58">
        <v>102.08925000000002</v>
      </c>
      <c r="C66" s="258"/>
      <c r="D66" s="258"/>
      <c r="E66" s="257"/>
      <c r="F66" s="257"/>
      <c r="G66" s="257"/>
      <c r="H66" s="257"/>
      <c r="I66" s="49">
        <f t="shared" ref="I66:I81" si="2">IF(A66&lt;&gt;0,(B66-(B65-D65))/(A66-A65),"")</f>
        <v>6.1112250000000072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35</v>
      </c>
      <c r="B67" s="58">
        <v>125.89830000000001</v>
      </c>
      <c r="C67" s="258"/>
      <c r="D67" s="258"/>
      <c r="E67" s="257"/>
      <c r="F67" s="257"/>
      <c r="G67" s="257"/>
      <c r="H67" s="257"/>
      <c r="I67" s="49">
        <f t="shared" si="2"/>
        <v>4.761809999999997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40</v>
      </c>
      <c r="B68" s="58">
        <v>169.56</v>
      </c>
      <c r="C68" s="258"/>
      <c r="D68" s="258"/>
      <c r="E68" s="257"/>
      <c r="F68" s="257"/>
      <c r="G68" s="257"/>
      <c r="H68" s="257"/>
      <c r="I68" s="49">
        <f t="shared" si="2"/>
        <v>8.7323399999999989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45</v>
      </c>
      <c r="B69" s="58">
        <v>202.51822499999997</v>
      </c>
      <c r="C69" s="258"/>
      <c r="D69" s="258"/>
      <c r="E69" s="257"/>
      <c r="F69" s="257"/>
      <c r="G69" s="257"/>
      <c r="H69" s="257"/>
      <c r="I69" s="49">
        <f t="shared" si="2"/>
        <v>6.5916449999999944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50</v>
      </c>
      <c r="B70" s="58">
        <v>239.36220000000003</v>
      </c>
      <c r="C70" s="258"/>
      <c r="D70" s="258"/>
      <c r="E70" s="257"/>
      <c r="F70" s="257"/>
      <c r="G70" s="257"/>
      <c r="H70" s="257"/>
      <c r="I70" s="49">
        <f t="shared" si="2"/>
        <v>7.3687950000000111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55</v>
      </c>
      <c r="B71" s="58">
        <v>280.30387500000006</v>
      </c>
      <c r="C71" s="258"/>
      <c r="D71" s="258"/>
      <c r="E71" s="257"/>
      <c r="F71" s="257"/>
      <c r="G71" s="257"/>
      <c r="H71" s="257"/>
      <c r="I71" s="49">
        <f t="shared" si="2"/>
        <v>8.1883350000000057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60</v>
      </c>
      <c r="B72" s="58">
        <v>325.55520000000001</v>
      </c>
      <c r="C72" s="258"/>
      <c r="D72" s="258"/>
      <c r="E72" s="257"/>
      <c r="F72" s="257"/>
      <c r="G72" s="257"/>
      <c r="H72" s="257"/>
      <c r="I72" s="49">
        <f t="shared" si="2"/>
        <v>9.0502649999999907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58"/>
      <c r="B73" s="258"/>
      <c r="C73" s="258"/>
      <c r="D73" s="258"/>
      <c r="E73" s="257"/>
      <c r="F73" s="257"/>
      <c r="G73" s="257"/>
      <c r="H73" s="257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58"/>
      <c r="B74" s="258"/>
      <c r="C74" s="258"/>
      <c r="D74" s="258"/>
      <c r="E74" s="257"/>
      <c r="F74" s="257"/>
      <c r="G74" s="257"/>
      <c r="H74" s="257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58"/>
      <c r="B75" s="258"/>
      <c r="C75" s="258"/>
      <c r="D75" s="258"/>
      <c r="E75" s="257"/>
      <c r="F75" s="257"/>
      <c r="G75" s="257"/>
      <c r="H75" s="257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58"/>
      <c r="B76" s="258"/>
      <c r="C76" s="258"/>
      <c r="D76" s="258"/>
      <c r="E76" s="257"/>
      <c r="F76" s="257"/>
      <c r="G76" s="257"/>
      <c r="H76" s="257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4"/>
      <c r="B77" s="255"/>
      <c r="C77" s="254"/>
      <c r="D77" s="254"/>
      <c r="E77" s="253"/>
      <c r="F77" s="253"/>
      <c r="G77" s="253"/>
      <c r="H77" s="253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4"/>
      <c r="B78" s="255"/>
      <c r="C78" s="254"/>
      <c r="D78" s="254"/>
      <c r="E78" s="253"/>
      <c r="F78" s="253"/>
      <c r="G78" s="253"/>
      <c r="H78" s="253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4"/>
      <c r="B79" s="255"/>
      <c r="C79" s="254"/>
      <c r="D79" s="254"/>
      <c r="E79" s="253"/>
      <c r="F79" s="253"/>
      <c r="G79" s="253"/>
      <c r="H79" s="253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4"/>
      <c r="B80" s="255"/>
      <c r="C80" s="254"/>
      <c r="D80" s="254"/>
      <c r="E80" s="253"/>
      <c r="F80" s="253"/>
      <c r="G80" s="253"/>
      <c r="H80" s="253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4"/>
      <c r="B81" s="255"/>
      <c r="C81" s="254"/>
      <c r="D81" s="256"/>
      <c r="E81" s="253"/>
      <c r="F81" s="253"/>
      <c r="G81" s="253"/>
      <c r="H81" s="253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Chêne tauzin</v>
      </c>
      <c r="D84" s="225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2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2" t="s">
        <v>185</v>
      </c>
      <c r="C86" s="265" t="s">
        <v>186</v>
      </c>
      <c r="D86" s="265"/>
      <c r="E86" s="266" t="s">
        <v>187</v>
      </c>
      <c r="F86" s="267"/>
      <c r="G86" s="267"/>
      <c r="H86" s="268"/>
      <c r="I86" s="91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58">
        <v>10</v>
      </c>
      <c r="B88" s="258">
        <v>9.0432000000000006</v>
      </c>
      <c r="C88" s="258"/>
      <c r="D88" s="258"/>
      <c r="E88" s="257"/>
      <c r="F88" s="257"/>
      <c r="G88" s="257"/>
      <c r="H88" s="257"/>
      <c r="I88" s="53">
        <f>IFERROR(B88/A88,"")</f>
        <v>0.90432000000000001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58">
        <v>15</v>
      </c>
      <c r="B89" s="258">
        <v>25.645950000000006</v>
      </c>
      <c r="C89" s="258"/>
      <c r="D89" s="258"/>
      <c r="E89" s="257"/>
      <c r="F89" s="257"/>
      <c r="G89" s="257"/>
      <c r="H89" s="257"/>
      <c r="I89" s="53">
        <f t="shared" ref="I89:I107" si="3">IF(A89&lt;&gt;0,(B89-(B88-D88))/(A89-A88),"")</f>
        <v>3.3205500000000017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58">
        <v>20</v>
      </c>
      <c r="B90" s="258">
        <v>47.759399999999999</v>
      </c>
      <c r="C90" s="258"/>
      <c r="D90" s="258"/>
      <c r="E90" s="257"/>
      <c r="F90" s="257"/>
      <c r="G90" s="257"/>
      <c r="H90" s="257"/>
      <c r="I90" s="53">
        <f t="shared" si="3"/>
        <v>4.4226899999999985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58">
        <v>25</v>
      </c>
      <c r="B91" s="258">
        <v>71.533124999999984</v>
      </c>
      <c r="C91" s="258"/>
      <c r="D91" s="258"/>
      <c r="E91" s="257"/>
      <c r="F91" s="257"/>
      <c r="G91" s="257"/>
      <c r="H91" s="257"/>
      <c r="I91" s="53">
        <f t="shared" si="3"/>
        <v>4.7547449999999971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58">
        <v>30</v>
      </c>
      <c r="B92" s="258">
        <v>102.08925000000002</v>
      </c>
      <c r="C92" s="258"/>
      <c r="D92" s="258"/>
      <c r="E92" s="257"/>
      <c r="F92" s="257"/>
      <c r="G92" s="257"/>
      <c r="H92" s="257"/>
      <c r="I92" s="53">
        <f t="shared" si="3"/>
        <v>6.1112250000000072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58">
        <v>35</v>
      </c>
      <c r="B93" s="258">
        <v>125.89830000000001</v>
      </c>
      <c r="C93" s="258"/>
      <c r="D93" s="258"/>
      <c r="E93" s="257"/>
      <c r="F93" s="257"/>
      <c r="G93" s="257"/>
      <c r="H93" s="257"/>
      <c r="I93" s="53">
        <f t="shared" si="3"/>
        <v>4.761809999999997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58">
        <v>40</v>
      </c>
      <c r="B94" s="258">
        <v>169.56</v>
      </c>
      <c r="C94" s="258"/>
      <c r="D94" s="258"/>
      <c r="E94" s="257"/>
      <c r="F94" s="257"/>
      <c r="G94" s="257"/>
      <c r="H94" s="257"/>
      <c r="I94" s="53">
        <f t="shared" si="3"/>
        <v>8.7323399999999989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58">
        <v>45</v>
      </c>
      <c r="B95" s="258">
        <v>202.51822499999997</v>
      </c>
      <c r="C95" s="258"/>
      <c r="D95" s="258"/>
      <c r="E95" s="257"/>
      <c r="F95" s="257"/>
      <c r="G95" s="257"/>
      <c r="H95" s="257"/>
      <c r="I95" s="53">
        <f t="shared" si="3"/>
        <v>6.5916449999999944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58">
        <v>50</v>
      </c>
      <c r="B96" s="258">
        <v>239.36220000000003</v>
      </c>
      <c r="C96" s="258"/>
      <c r="D96" s="258"/>
      <c r="E96" s="257"/>
      <c r="F96" s="257"/>
      <c r="G96" s="257"/>
      <c r="H96" s="257"/>
      <c r="I96" s="53">
        <f t="shared" si="3"/>
        <v>7.3687950000000111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58">
        <v>55</v>
      </c>
      <c r="B97" s="258">
        <v>280.30387500000006</v>
      </c>
      <c r="C97" s="258"/>
      <c r="D97" s="258"/>
      <c r="E97" s="257"/>
      <c r="F97" s="257"/>
      <c r="G97" s="257"/>
      <c r="H97" s="257"/>
      <c r="I97" s="53">
        <f t="shared" si="3"/>
        <v>8.1883350000000057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58">
        <v>60</v>
      </c>
      <c r="B98" s="258">
        <v>325.55520000000001</v>
      </c>
      <c r="C98" s="258"/>
      <c r="D98" s="258"/>
      <c r="E98" s="257"/>
      <c r="F98" s="257"/>
      <c r="G98" s="257"/>
      <c r="H98" s="257"/>
      <c r="I98" s="53">
        <f t="shared" si="3"/>
        <v>9.0502649999999907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58"/>
      <c r="B99" s="258"/>
      <c r="C99" s="258"/>
      <c r="D99" s="258"/>
      <c r="E99" s="257"/>
      <c r="F99" s="257"/>
      <c r="G99" s="257"/>
      <c r="H99" s="25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58"/>
      <c r="B100" s="258"/>
      <c r="C100" s="258"/>
      <c r="D100" s="258"/>
      <c r="E100" s="257"/>
      <c r="F100" s="257"/>
      <c r="G100" s="257"/>
      <c r="H100" s="257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58"/>
      <c r="B101" s="258"/>
      <c r="C101" s="258"/>
      <c r="D101" s="258"/>
      <c r="E101" s="257"/>
      <c r="F101" s="257"/>
      <c r="G101" s="257"/>
      <c r="H101" s="257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58"/>
      <c r="B102" s="258"/>
      <c r="C102" s="258"/>
      <c r="D102" s="258"/>
      <c r="E102" s="257"/>
      <c r="F102" s="257"/>
      <c r="G102" s="257"/>
      <c r="H102" s="257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4"/>
      <c r="B103" s="255"/>
      <c r="C103" s="254"/>
      <c r="D103" s="254"/>
      <c r="E103" s="253"/>
      <c r="F103" s="253"/>
      <c r="G103" s="253"/>
      <c r="H103" s="253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4"/>
      <c r="B104" s="255"/>
      <c r="C104" s="254"/>
      <c r="D104" s="254"/>
      <c r="E104" s="253"/>
      <c r="F104" s="253"/>
      <c r="G104" s="253"/>
      <c r="H104" s="253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4"/>
      <c r="B105" s="255"/>
      <c r="C105" s="254"/>
      <c r="D105" s="254"/>
      <c r="E105" s="253"/>
      <c r="F105" s="253"/>
      <c r="G105" s="253"/>
      <c r="H105" s="253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4"/>
      <c r="B106" s="255"/>
      <c r="C106" s="254"/>
      <c r="D106" s="254"/>
      <c r="E106" s="253"/>
      <c r="F106" s="253"/>
      <c r="G106" s="253"/>
      <c r="H106" s="253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4"/>
      <c r="B107" s="255"/>
      <c r="C107" s="254"/>
      <c r="D107" s="256"/>
      <c r="E107" s="253"/>
      <c r="F107" s="253"/>
      <c r="G107" s="253"/>
      <c r="H107" s="253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Bouleau verruqueux</v>
      </c>
      <c r="D110" s="225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2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2" t="s">
        <v>185</v>
      </c>
      <c r="C112" s="265" t="s">
        <v>186</v>
      </c>
      <c r="D112" s="265"/>
      <c r="E112" s="266" t="s">
        <v>187</v>
      </c>
      <c r="F112" s="267"/>
      <c r="G112" s="267"/>
      <c r="H112" s="268"/>
      <c r="I112" s="91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58">
        <v>15</v>
      </c>
      <c r="B114" s="258">
        <v>37</v>
      </c>
      <c r="C114" s="258">
        <v>1</v>
      </c>
      <c r="D114" s="258">
        <v>15</v>
      </c>
      <c r="E114" s="257"/>
      <c r="F114" s="257"/>
      <c r="G114" s="257"/>
      <c r="H114" s="257">
        <v>1</v>
      </c>
      <c r="I114" s="53">
        <f>IFERROR(B114/A114,"")</f>
        <v>2.4666666666666668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58">
        <v>20</v>
      </c>
      <c r="B115" s="258">
        <v>80</v>
      </c>
      <c r="C115" s="258">
        <v>2</v>
      </c>
      <c r="D115" s="258">
        <v>28</v>
      </c>
      <c r="E115" s="257"/>
      <c r="F115" s="257"/>
      <c r="G115" s="257"/>
      <c r="H115" s="257">
        <v>1</v>
      </c>
      <c r="I115" s="53">
        <f t="shared" ref="I115:I133" si="4">IF(A115&lt;&gt;0,(B115-(B114-D114))/(A115-A114),"")</f>
        <v>11.6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58">
        <v>25</v>
      </c>
      <c r="B116" s="258">
        <v>115</v>
      </c>
      <c r="C116" s="258">
        <v>3</v>
      </c>
      <c r="D116" s="258">
        <v>28</v>
      </c>
      <c r="E116" s="257"/>
      <c r="F116" s="257"/>
      <c r="G116" s="257"/>
      <c r="H116" s="257">
        <v>1</v>
      </c>
      <c r="I116" s="53">
        <f t="shared" si="4"/>
        <v>12.6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58">
        <v>30</v>
      </c>
      <c r="B117" s="258">
        <v>146</v>
      </c>
      <c r="C117" s="258">
        <v>4</v>
      </c>
      <c r="D117" s="258">
        <v>28</v>
      </c>
      <c r="E117" s="257"/>
      <c r="F117" s="257"/>
      <c r="G117" s="257"/>
      <c r="H117" s="257">
        <v>1</v>
      </c>
      <c r="I117" s="53">
        <f t="shared" si="4"/>
        <v>11.8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58">
        <v>35</v>
      </c>
      <c r="B118" s="258">
        <v>172</v>
      </c>
      <c r="C118" s="258">
        <v>5</v>
      </c>
      <c r="D118" s="258">
        <v>28</v>
      </c>
      <c r="E118" s="257">
        <v>1</v>
      </c>
      <c r="F118" s="257"/>
      <c r="G118" s="257"/>
      <c r="H118" s="257"/>
      <c r="I118" s="53">
        <f t="shared" si="4"/>
        <v>10.8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58">
        <v>40</v>
      </c>
      <c r="B119" s="258">
        <v>192</v>
      </c>
      <c r="C119" s="258">
        <v>6</v>
      </c>
      <c r="D119" s="258">
        <v>28</v>
      </c>
      <c r="E119" s="257">
        <v>1</v>
      </c>
      <c r="F119" s="257"/>
      <c r="G119" s="257"/>
      <c r="H119" s="257"/>
      <c r="I119" s="53">
        <f t="shared" si="4"/>
        <v>9.6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58">
        <v>45</v>
      </c>
      <c r="B120" s="258">
        <v>205</v>
      </c>
      <c r="C120" s="258">
        <v>7</v>
      </c>
      <c r="D120" s="258">
        <v>22</v>
      </c>
      <c r="E120" s="257">
        <v>1</v>
      </c>
      <c r="F120" s="257"/>
      <c r="G120" s="257"/>
      <c r="H120" s="257"/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58">
        <v>50</v>
      </c>
      <c r="B121" s="258">
        <v>219</v>
      </c>
      <c r="C121" s="258">
        <v>8</v>
      </c>
      <c r="D121" s="258">
        <v>17</v>
      </c>
      <c r="E121" s="257">
        <v>1</v>
      </c>
      <c r="F121" s="257"/>
      <c r="G121" s="257"/>
      <c r="H121" s="257"/>
      <c r="I121" s="53">
        <f t="shared" si="4"/>
        <v>7.2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58">
        <v>55</v>
      </c>
      <c r="B122" s="258">
        <v>232</v>
      </c>
      <c r="C122" s="258">
        <v>9</v>
      </c>
      <c r="D122" s="258">
        <v>13</v>
      </c>
      <c r="E122" s="257">
        <v>1</v>
      </c>
      <c r="F122" s="257"/>
      <c r="G122" s="257"/>
      <c r="H122" s="257"/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58">
        <v>60</v>
      </c>
      <c r="B123" s="258">
        <v>245</v>
      </c>
      <c r="C123" s="258">
        <v>10</v>
      </c>
      <c r="D123" s="258">
        <v>12</v>
      </c>
      <c r="E123" s="257">
        <v>1</v>
      </c>
      <c r="F123" s="257"/>
      <c r="G123" s="257"/>
      <c r="H123" s="257"/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58">
        <v>65</v>
      </c>
      <c r="B124" s="258">
        <v>255</v>
      </c>
      <c r="C124" s="258">
        <v>11</v>
      </c>
      <c r="D124" s="258">
        <v>11</v>
      </c>
      <c r="E124" s="257">
        <v>1</v>
      </c>
      <c r="F124" s="257"/>
      <c r="G124" s="257"/>
      <c r="H124" s="257"/>
      <c r="I124" s="53">
        <f t="shared" si="4"/>
        <v>4.4000000000000004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58">
        <v>70</v>
      </c>
      <c r="B125" s="258">
        <v>263</v>
      </c>
      <c r="C125" s="258">
        <v>12</v>
      </c>
      <c r="D125" s="258">
        <v>10</v>
      </c>
      <c r="E125" s="257">
        <v>1</v>
      </c>
      <c r="F125" s="257"/>
      <c r="G125" s="257"/>
      <c r="H125" s="257"/>
      <c r="I125" s="53">
        <f t="shared" si="4"/>
        <v>3.8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58">
        <v>75</v>
      </c>
      <c r="B126" s="258">
        <v>270</v>
      </c>
      <c r="C126" s="258">
        <v>13</v>
      </c>
      <c r="D126" s="258">
        <v>9</v>
      </c>
      <c r="E126" s="257">
        <v>1</v>
      </c>
      <c r="F126" s="257"/>
      <c r="G126" s="257"/>
      <c r="H126" s="257"/>
      <c r="I126" s="53">
        <f t="shared" si="4"/>
        <v>3.4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58">
        <v>80</v>
      </c>
      <c r="B127" s="258">
        <v>275</v>
      </c>
      <c r="C127" s="258">
        <v>14</v>
      </c>
      <c r="D127" s="258">
        <v>8</v>
      </c>
      <c r="E127" s="257">
        <v>1</v>
      </c>
      <c r="F127" s="257"/>
      <c r="G127" s="257"/>
      <c r="H127" s="257"/>
      <c r="I127" s="53">
        <f t="shared" si="4"/>
        <v>2.8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58"/>
      <c r="B128" s="258"/>
      <c r="C128" s="258"/>
      <c r="D128" s="258"/>
      <c r="E128" s="257"/>
      <c r="F128" s="257"/>
      <c r="G128" s="257"/>
      <c r="H128" s="257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58"/>
      <c r="B129" s="258"/>
      <c r="C129" s="258"/>
      <c r="D129" s="258"/>
      <c r="E129" s="257"/>
      <c r="F129" s="257"/>
      <c r="G129" s="257"/>
      <c r="H129" s="257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58"/>
      <c r="B130" s="258"/>
      <c r="C130" s="258"/>
      <c r="D130" s="258"/>
      <c r="E130" s="257"/>
      <c r="F130" s="257"/>
      <c r="G130" s="257"/>
      <c r="H130" s="257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58"/>
      <c r="B131" s="258"/>
      <c r="C131" s="258"/>
      <c r="D131" s="258"/>
      <c r="E131" s="257"/>
      <c r="F131" s="257"/>
      <c r="G131" s="257"/>
      <c r="H131" s="257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58"/>
      <c r="B132" s="258"/>
      <c r="C132" s="258"/>
      <c r="D132" s="258"/>
      <c r="E132" s="257"/>
      <c r="F132" s="257"/>
      <c r="G132" s="257"/>
      <c r="H132" s="257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58"/>
      <c r="B133" s="258"/>
      <c r="C133" s="258"/>
      <c r="D133" s="258"/>
      <c r="E133" s="257"/>
      <c r="F133" s="257"/>
      <c r="G133" s="257"/>
      <c r="H133" s="257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Chêne rouge d'Amérique</v>
      </c>
      <c r="D136" s="225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2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2" t="s">
        <v>185</v>
      </c>
      <c r="C138" s="265" t="s">
        <v>186</v>
      </c>
      <c r="D138" s="265"/>
      <c r="E138" s="266" t="s">
        <v>187</v>
      </c>
      <c r="F138" s="267"/>
      <c r="G138" s="267"/>
      <c r="H138" s="268"/>
      <c r="I138" s="91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262">
        <v>20</v>
      </c>
      <c r="B140" s="262">
        <v>132</v>
      </c>
      <c r="C140" s="262">
        <v>1</v>
      </c>
      <c r="D140" s="262">
        <v>50</v>
      </c>
      <c r="E140" s="257"/>
      <c r="F140" s="257"/>
      <c r="G140" s="257"/>
      <c r="H140" s="257">
        <v>1</v>
      </c>
      <c r="I140" s="56">
        <f>IFERROR(B140/A140,"")</f>
        <v>6.6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262">
        <v>25</v>
      </c>
      <c r="B141" s="262">
        <v>143</v>
      </c>
      <c r="C141" s="262">
        <v>2</v>
      </c>
      <c r="D141" s="262">
        <v>37</v>
      </c>
      <c r="E141" s="257"/>
      <c r="F141" s="257"/>
      <c r="G141" s="257"/>
      <c r="H141" s="257">
        <v>1</v>
      </c>
      <c r="I141" s="56">
        <f t="shared" ref="I141:I159" si="5">IF(A141&lt;&gt;0,(B141-(B140-D140))/(A141-A140),"")</f>
        <v>12.2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262">
        <v>30</v>
      </c>
      <c r="B142" s="262">
        <v>163</v>
      </c>
      <c r="C142" s="262">
        <v>3</v>
      </c>
      <c r="D142" s="262">
        <v>37</v>
      </c>
      <c r="E142" s="257"/>
      <c r="F142" s="257"/>
      <c r="G142" s="257"/>
      <c r="H142" s="257">
        <v>1</v>
      </c>
      <c r="I142" s="56">
        <f t="shared" si="5"/>
        <v>11.4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262">
        <v>35</v>
      </c>
      <c r="B143" s="262">
        <v>179</v>
      </c>
      <c r="C143" s="262">
        <v>4</v>
      </c>
      <c r="D143" s="262">
        <v>36</v>
      </c>
      <c r="E143" s="257">
        <v>1</v>
      </c>
      <c r="F143" s="257"/>
      <c r="G143" s="257"/>
      <c r="H143" s="257"/>
      <c r="I143" s="56">
        <f t="shared" si="5"/>
        <v>10.6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262">
        <v>40</v>
      </c>
      <c r="B144" s="262">
        <v>191</v>
      </c>
      <c r="C144" s="262">
        <v>5</v>
      </c>
      <c r="D144" s="262">
        <v>33</v>
      </c>
      <c r="E144" s="257">
        <v>1</v>
      </c>
      <c r="F144" s="257"/>
      <c r="G144" s="257"/>
      <c r="H144" s="257"/>
      <c r="I144" s="56">
        <f t="shared" si="5"/>
        <v>9.6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262">
        <v>45</v>
      </c>
      <c r="B145" s="262">
        <v>201</v>
      </c>
      <c r="C145" s="262">
        <v>6</v>
      </c>
      <c r="D145" s="262">
        <v>31</v>
      </c>
      <c r="E145" s="257">
        <v>1</v>
      </c>
      <c r="F145" s="257"/>
      <c r="G145" s="257"/>
      <c r="H145" s="257"/>
      <c r="I145" s="56">
        <f t="shared" si="5"/>
        <v>8.6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262">
        <v>50</v>
      </c>
      <c r="B146" s="262">
        <v>209</v>
      </c>
      <c r="C146" s="262">
        <v>7</v>
      </c>
      <c r="D146" s="262">
        <v>28</v>
      </c>
      <c r="E146" s="257">
        <v>1</v>
      </c>
      <c r="F146" s="257"/>
      <c r="G146" s="257"/>
      <c r="H146" s="257"/>
      <c r="I146" s="56">
        <f t="shared" si="5"/>
        <v>7.8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262">
        <v>55</v>
      </c>
      <c r="B147" s="262">
        <v>215</v>
      </c>
      <c r="C147" s="262">
        <v>8</v>
      </c>
      <c r="D147" s="262">
        <v>25</v>
      </c>
      <c r="E147" s="257">
        <v>1</v>
      </c>
      <c r="F147" s="257"/>
      <c r="G147" s="257"/>
      <c r="H147" s="257"/>
      <c r="I147" s="56">
        <f>IF(A147&lt;&gt;0,(B147-(B146-D146))/(A147-A146),"")</f>
        <v>6.8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262">
        <v>60</v>
      </c>
      <c r="B148" s="262">
        <v>220</v>
      </c>
      <c r="C148" s="262">
        <v>9</v>
      </c>
      <c r="D148" s="262">
        <v>22</v>
      </c>
      <c r="E148" s="257">
        <v>1</v>
      </c>
      <c r="F148" s="257"/>
      <c r="G148" s="257"/>
      <c r="H148" s="257"/>
      <c r="I148" s="56">
        <f t="shared" si="5"/>
        <v>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262">
        <v>65</v>
      </c>
      <c r="B149" s="258">
        <v>224</v>
      </c>
      <c r="C149" s="262">
        <v>10</v>
      </c>
      <c r="D149" s="258">
        <v>20</v>
      </c>
      <c r="E149" s="257">
        <v>1</v>
      </c>
      <c r="F149" s="257"/>
      <c r="G149" s="257"/>
      <c r="H149" s="257"/>
      <c r="I149" s="56">
        <f t="shared" si="5"/>
        <v>5.2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262">
        <v>70</v>
      </c>
      <c r="B150" s="263">
        <v>227</v>
      </c>
      <c r="C150" s="262">
        <v>11</v>
      </c>
      <c r="D150" s="263">
        <v>17</v>
      </c>
      <c r="E150" s="257">
        <v>1</v>
      </c>
      <c r="F150" s="257"/>
      <c r="G150" s="257"/>
      <c r="H150" s="257"/>
      <c r="I150" s="56">
        <f t="shared" si="5"/>
        <v>4.5999999999999996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262">
        <v>75</v>
      </c>
      <c r="B151" s="258">
        <v>230</v>
      </c>
      <c r="C151" s="262">
        <v>12</v>
      </c>
      <c r="D151" s="258">
        <v>15</v>
      </c>
      <c r="E151" s="257">
        <v>1</v>
      </c>
      <c r="F151" s="257"/>
      <c r="G151" s="257"/>
      <c r="H151" s="257"/>
      <c r="I151" s="56">
        <f t="shared" si="5"/>
        <v>4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262">
        <v>80</v>
      </c>
      <c r="B152" s="258">
        <v>232</v>
      </c>
      <c r="C152" s="262">
        <v>13</v>
      </c>
      <c r="D152" s="258">
        <v>13</v>
      </c>
      <c r="E152" s="257">
        <v>1</v>
      </c>
      <c r="F152" s="257"/>
      <c r="G152" s="257"/>
      <c r="H152" s="257"/>
      <c r="I152" s="56">
        <f t="shared" si="5"/>
        <v>3.4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262">
        <v>85</v>
      </c>
      <c r="B153" s="258">
        <v>234</v>
      </c>
      <c r="C153" s="262">
        <v>14</v>
      </c>
      <c r="D153" s="258">
        <v>12</v>
      </c>
      <c r="E153" s="257">
        <v>1</v>
      </c>
      <c r="F153" s="257"/>
      <c r="G153" s="257"/>
      <c r="H153" s="257"/>
      <c r="I153" s="56">
        <f t="shared" si="5"/>
        <v>3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258">
        <v>90</v>
      </c>
      <c r="B154" s="258">
        <v>236</v>
      </c>
      <c r="C154" s="258"/>
      <c r="D154" s="258"/>
      <c r="E154" s="257"/>
      <c r="F154" s="257"/>
      <c r="G154" s="257"/>
      <c r="H154" s="257"/>
      <c r="I154" s="56">
        <f t="shared" si="5"/>
        <v>2.8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258"/>
      <c r="B155" s="258"/>
      <c r="C155" s="258"/>
      <c r="D155" s="258"/>
      <c r="E155" s="257"/>
      <c r="F155" s="257"/>
      <c r="G155" s="257"/>
      <c r="H155" s="257"/>
      <c r="I155" s="56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258"/>
      <c r="B156" s="258"/>
      <c r="C156" s="258"/>
      <c r="D156" s="258"/>
      <c r="E156" s="257"/>
      <c r="F156" s="257"/>
      <c r="G156" s="257"/>
      <c r="H156" s="257"/>
      <c r="I156" s="56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258"/>
      <c r="B157" s="258"/>
      <c r="C157" s="258"/>
      <c r="D157" s="258"/>
      <c r="E157" s="257"/>
      <c r="F157" s="257"/>
      <c r="G157" s="257"/>
      <c r="H157" s="257"/>
      <c r="I157" s="56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258"/>
      <c r="B158" s="258"/>
      <c r="C158" s="258"/>
      <c r="D158" s="258"/>
      <c r="E158" s="257"/>
      <c r="F158" s="257"/>
      <c r="G158" s="257"/>
      <c r="H158" s="257"/>
      <c r="I158" s="56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258"/>
      <c r="B159" s="258"/>
      <c r="C159" s="258"/>
      <c r="D159" s="258"/>
      <c r="E159" s="257"/>
      <c r="F159" s="257"/>
      <c r="G159" s="257"/>
      <c r="H159" s="257"/>
      <c r="I159" s="56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5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2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2" t="s">
        <v>185</v>
      </c>
      <c r="C164" s="265" t="s">
        <v>186</v>
      </c>
      <c r="D164" s="265"/>
      <c r="E164" s="266" t="s">
        <v>187</v>
      </c>
      <c r="F164" s="267"/>
      <c r="G164" s="267"/>
      <c r="H164" s="268"/>
      <c r="I164" s="91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58"/>
      <c r="C166" s="58"/>
      <c r="D166" s="58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58"/>
      <c r="C167" s="58"/>
      <c r="D167" s="58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58"/>
      <c r="C168" s="58"/>
      <c r="D168" s="58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58"/>
      <c r="C169" s="58"/>
      <c r="D169" s="58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58"/>
      <c r="C170" s="58"/>
      <c r="D170" s="58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58"/>
      <c r="C171" s="58"/>
      <c r="D171" s="58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58"/>
      <c r="C172" s="58"/>
      <c r="D172" s="58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5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2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2" t="s">
        <v>185</v>
      </c>
      <c r="C190" s="265" t="s">
        <v>186</v>
      </c>
      <c r="D190" s="265"/>
      <c r="E190" s="266" t="s">
        <v>187</v>
      </c>
      <c r="F190" s="267"/>
      <c r="G190" s="267"/>
      <c r="H190" s="268"/>
      <c r="I190" s="91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58"/>
      <c r="C192" s="58"/>
      <c r="D192" s="58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58"/>
      <c r="C193" s="58"/>
      <c r="D193" s="58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58"/>
      <c r="C194" s="58"/>
      <c r="D194" s="58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58"/>
      <c r="C195" s="58"/>
      <c r="D195" s="58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58"/>
      <c r="C196" s="58"/>
      <c r="D196" s="58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58"/>
      <c r="C197" s="58"/>
      <c r="D197" s="58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58"/>
      <c r="C198" s="58"/>
      <c r="D198" s="58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5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2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2" t="s">
        <v>185</v>
      </c>
      <c r="C216" s="265" t="s">
        <v>186</v>
      </c>
      <c r="D216" s="265"/>
      <c r="E216" s="266" t="s">
        <v>187</v>
      </c>
      <c r="F216" s="267"/>
      <c r="G216" s="267"/>
      <c r="H216" s="268"/>
      <c r="I216" s="91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58"/>
      <c r="C218" s="50"/>
      <c r="D218" s="58"/>
      <c r="E218" s="61"/>
      <c r="F218" s="61"/>
      <c r="G218" s="61"/>
      <c r="H218" s="61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58"/>
      <c r="C219" s="50"/>
      <c r="D219" s="58"/>
      <c r="E219" s="61"/>
      <c r="F219" s="61"/>
      <c r="G219" s="61"/>
      <c r="H219" s="61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58"/>
      <c r="C220" s="50"/>
      <c r="D220" s="58"/>
      <c r="E220" s="61"/>
      <c r="F220" s="61"/>
      <c r="G220" s="61"/>
      <c r="H220" s="61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1"/>
      <c r="F221" s="61"/>
      <c r="G221" s="61"/>
      <c r="H221" s="61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1"/>
      <c r="F222" s="61"/>
      <c r="G222" s="61"/>
      <c r="H222" s="61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1"/>
      <c r="F223" s="61"/>
      <c r="G223" s="61"/>
      <c r="H223" s="61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1"/>
      <c r="F224" s="61"/>
      <c r="G224" s="61"/>
      <c r="H224" s="61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1"/>
      <c r="F225" s="61"/>
      <c r="G225" s="61"/>
      <c r="H225" s="61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1"/>
      <c r="F226" s="61"/>
      <c r="G226" s="61"/>
      <c r="H226" s="61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1"/>
      <c r="F227" s="61"/>
      <c r="G227" s="61"/>
      <c r="H227" s="61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1"/>
      <c r="F228" s="61"/>
      <c r="G228" s="61"/>
      <c r="H228" s="61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1"/>
      <c r="F229" s="61"/>
      <c r="G229" s="61"/>
      <c r="H229" s="61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2"/>
      <c r="F230" s="62"/>
      <c r="G230" s="62"/>
      <c r="H230" s="62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4"/>
      <c r="B231" s="58"/>
      <c r="C231" s="84"/>
      <c r="D231" s="58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5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2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2" t="s">
        <v>185</v>
      </c>
      <c r="C242" s="265" t="s">
        <v>186</v>
      </c>
      <c r="D242" s="265"/>
      <c r="E242" s="266" t="s">
        <v>187</v>
      </c>
      <c r="F242" s="267"/>
      <c r="G242" s="267"/>
      <c r="H242" s="268"/>
      <c r="I242" s="91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58"/>
      <c r="C244" s="58"/>
      <c r="D244" s="58"/>
      <c r="E244" s="51"/>
      <c r="F244" s="51"/>
      <c r="G244" s="51"/>
      <c r="H244" s="61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58"/>
      <c r="C245" s="58"/>
      <c r="D245" s="58"/>
      <c r="E245" s="61"/>
      <c r="F245" s="61"/>
      <c r="G245" s="61"/>
      <c r="H245" s="61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58"/>
      <c r="C246" s="58"/>
      <c r="D246" s="58"/>
      <c r="E246" s="61"/>
      <c r="F246" s="61"/>
      <c r="G246" s="61"/>
      <c r="H246" s="61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58"/>
      <c r="C247" s="58"/>
      <c r="D247" s="58"/>
      <c r="E247" s="61"/>
      <c r="F247" s="61"/>
      <c r="G247" s="61"/>
      <c r="H247" s="61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58"/>
      <c r="C248" s="58"/>
      <c r="D248" s="58"/>
      <c r="E248" s="61"/>
      <c r="F248" s="61"/>
      <c r="G248" s="61"/>
      <c r="H248" s="61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58"/>
      <c r="C249" s="58"/>
      <c r="D249" s="58"/>
      <c r="E249" s="61"/>
      <c r="F249" s="61"/>
      <c r="G249" s="61"/>
      <c r="H249" s="61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58"/>
      <c r="C250" s="58"/>
      <c r="D250" s="58"/>
      <c r="E250" s="61"/>
      <c r="F250" s="61"/>
      <c r="G250" s="61"/>
      <c r="H250" s="61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1"/>
      <c r="F251" s="61"/>
      <c r="G251" s="61"/>
      <c r="H251" s="61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1"/>
      <c r="F252" s="61"/>
      <c r="G252" s="61"/>
      <c r="H252" s="61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1"/>
      <c r="F253" s="61"/>
      <c r="G253" s="61"/>
      <c r="H253" s="61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1"/>
      <c r="F254" s="61"/>
      <c r="G254" s="61"/>
      <c r="H254" s="61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1"/>
      <c r="F255" s="61"/>
      <c r="G255" s="61"/>
      <c r="H255" s="61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2"/>
      <c r="F256" s="62"/>
      <c r="G256" s="62"/>
      <c r="H256" s="62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4"/>
      <c r="B257" s="58"/>
      <c r="C257" s="84"/>
      <c r="D257" s="58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5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2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2" t="s">
        <v>185</v>
      </c>
      <c r="C268" s="265" t="s">
        <v>186</v>
      </c>
      <c r="D268" s="265"/>
      <c r="E268" s="266" t="s">
        <v>187</v>
      </c>
      <c r="F268" s="267"/>
      <c r="G268" s="267"/>
      <c r="H268" s="268"/>
      <c r="I268" s="91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58"/>
      <c r="C270" s="50"/>
      <c r="D270" s="58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58"/>
      <c r="C271" s="50"/>
      <c r="D271" s="58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58"/>
      <c r="C272" s="50"/>
      <c r="D272" s="58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58"/>
      <c r="C273" s="50"/>
      <c r="D273" s="58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58"/>
      <c r="C274" s="50"/>
      <c r="D274" s="58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58"/>
      <c r="C275" s="50"/>
      <c r="D275" s="58"/>
      <c r="E275" s="61"/>
      <c r="F275" s="61"/>
      <c r="G275" s="61"/>
      <c r="H275" s="61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58"/>
      <c r="C276" s="50"/>
      <c r="D276" s="58"/>
      <c r="E276" s="61"/>
      <c r="F276" s="61"/>
      <c r="G276" s="61"/>
      <c r="H276" s="61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1"/>
      <c r="F277" s="61"/>
      <c r="G277" s="61"/>
      <c r="H277" s="61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1"/>
      <c r="F278" s="61"/>
      <c r="G278" s="61"/>
      <c r="H278" s="61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1"/>
      <c r="F279" s="61"/>
      <c r="G279" s="61"/>
      <c r="H279" s="61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1"/>
      <c r="F280" s="61"/>
      <c r="G280" s="61"/>
      <c r="H280" s="61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1"/>
      <c r="F281" s="61"/>
      <c r="G281" s="61"/>
      <c r="H281" s="61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2"/>
      <c r="F282" s="62"/>
      <c r="G282" s="62"/>
      <c r="H282" s="62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4"/>
      <c r="B283" s="58"/>
      <c r="C283" s="84"/>
      <c r="D283" s="58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0" zoomScaleNormal="110" workbookViewId="0">
      <selection activeCell="G23" sqref="G23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3"/>
      <c r="K1" s="9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9" t="s">
        <v>191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8"/>
      <c r="C4" s="278"/>
      <c r="D4" s="278"/>
      <c r="E4" s="278"/>
      <c r="F4" s="278"/>
      <c r="G4" s="27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4" t="s">
        <v>296</v>
      </c>
      <c r="C5" s="94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3"/>
      <c r="C6" s="213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5"/>
      <c r="B7" s="26" t="s">
        <v>295</v>
      </c>
      <c r="C7" s="96" t="s">
        <v>214</v>
      </c>
      <c r="D7" s="211"/>
      <c r="E7" s="97"/>
      <c r="F7" s="26" t="s">
        <v>295</v>
      </c>
      <c r="G7" s="96" t="s">
        <v>215</v>
      </c>
      <c r="H7" s="212"/>
      <c r="I7" s="212"/>
      <c r="J7" s="212"/>
      <c r="K7" s="212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</row>
    <row r="8" spans="1:38" ht="17.25" customHeight="1" x14ac:dyDescent="0.35">
      <c r="A8" s="101">
        <v>1</v>
      </c>
      <c r="B8" s="59">
        <v>0</v>
      </c>
      <c r="C8" s="49" t="s">
        <v>177</v>
      </c>
      <c r="D8" s="23"/>
      <c r="E8" s="101">
        <v>4</v>
      </c>
      <c r="F8" s="59">
        <v>1</v>
      </c>
      <c r="G8" s="98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1">
        <v>2</v>
      </c>
      <c r="B9" s="59">
        <v>0</v>
      </c>
      <c r="C9" s="104" t="s">
        <v>216</v>
      </c>
      <c r="D9" s="23"/>
      <c r="E9" s="101">
        <v>5</v>
      </c>
      <c r="F9" s="59">
        <v>0</v>
      </c>
      <c r="G9" s="99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1">
        <v>3</v>
      </c>
      <c r="B10" s="59">
        <v>0</v>
      </c>
      <c r="C10" s="105" t="s">
        <v>217</v>
      </c>
      <c r="D10" s="23"/>
      <c r="E10" s="4"/>
      <c r="F10" s="102">
        <f>SUM(F7:F9)</f>
        <v>1</v>
      </c>
      <c r="G10" s="100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2">
        <v>0</v>
      </c>
      <c r="C11" s="100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2"/>
      <c r="B13" s="103"/>
      <c r="C13" s="94" t="s">
        <v>273</v>
      </c>
      <c r="D13" s="212"/>
      <c r="E13" s="95"/>
      <c r="F13" s="103"/>
      <c r="G13" s="94" t="s">
        <v>301</v>
      </c>
      <c r="H13" s="212"/>
      <c r="I13" s="212"/>
      <c r="J13" s="212"/>
      <c r="K13" s="212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</row>
    <row r="14" spans="1:38" s="3" customFormat="1" ht="21" customHeight="1" x14ac:dyDescent="0.35">
      <c r="A14" s="212"/>
      <c r="B14" s="103"/>
      <c r="C14" s="94" t="s">
        <v>309</v>
      </c>
      <c r="D14" s="212"/>
      <c r="E14" s="95"/>
      <c r="F14" s="103"/>
      <c r="G14" s="94" t="s">
        <v>294</v>
      </c>
      <c r="H14" s="212"/>
      <c r="I14" s="212"/>
      <c r="J14" s="212"/>
      <c r="K14" s="212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59">
        <v>0</v>
      </c>
      <c r="C16" s="106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59">
        <v>0</v>
      </c>
      <c r="C17" s="106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59">
        <v>0</v>
      </c>
      <c r="C18" s="106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2">
        <f>SUM(B16:B18)</f>
        <v>0</v>
      </c>
      <c r="C19" s="100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5" t="s">
        <v>176</v>
      </c>
      <c r="C1" s="286"/>
      <c r="D1" s="286"/>
      <c r="E1" s="286"/>
      <c r="F1" s="286"/>
      <c r="G1" s="286"/>
      <c r="H1" s="287"/>
      <c r="I1" s="282" t="str">
        <f>IF('Données projet'!$B$9="","",'Données projet'!$B$9)</f>
        <v>Pin maritime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4"/>
      <c r="AD1" s="283" t="str">
        <f>IF('Données projet'!$B$10="","",'Données projet'!$B$10)</f>
        <v>Chêne-liège</v>
      </c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4"/>
      <c r="AY1" s="282" t="str">
        <f>IF('Données projet'!$B$11="","",'Données projet'!$B$11)</f>
        <v>Chêne tauzin</v>
      </c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4"/>
      <c r="BT1" s="282" t="str">
        <f>IF('Données projet'!$B$12="","",'Données projet'!$B$12)</f>
        <v>Bouleau verruqueux</v>
      </c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4"/>
      <c r="CO1" s="282" t="str">
        <f>IF('Données projet'!$B$13="","",'Données projet'!$B$13)</f>
        <v>Chêne rouge d'Amérique</v>
      </c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4"/>
      <c r="DJ1" s="282" t="str">
        <f>IF('Données projet'!$B$14="","",'Données projet'!$B$14)</f>
        <v/>
      </c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4"/>
      <c r="EE1" s="282" t="str">
        <f>IF('Données projet'!$B$15="","",'Données projet'!$B$15)</f>
        <v/>
      </c>
      <c r="EF1" s="283"/>
      <c r="EG1" s="283"/>
      <c r="EH1" s="283"/>
      <c r="EI1" s="283"/>
      <c r="EJ1" s="283"/>
      <c r="EK1" s="283"/>
      <c r="EL1" s="283"/>
      <c r="EM1" s="283"/>
      <c r="EN1" s="283"/>
      <c r="EO1" s="283"/>
      <c r="EP1" s="283"/>
      <c r="EQ1" s="283"/>
      <c r="ER1" s="283"/>
      <c r="ES1" s="283"/>
      <c r="ET1" s="283"/>
      <c r="EU1" s="283"/>
      <c r="EV1" s="283"/>
      <c r="EW1" s="283"/>
      <c r="EX1" s="283"/>
      <c r="EY1" s="284"/>
      <c r="EZ1" s="282" t="str">
        <f>IF('Données projet'!$B$16="","",'Données projet'!$B$16)</f>
        <v/>
      </c>
      <c r="FA1" s="283"/>
      <c r="FB1" s="283"/>
      <c r="FC1" s="283"/>
      <c r="FD1" s="283"/>
      <c r="FE1" s="283"/>
      <c r="FF1" s="283"/>
      <c r="FG1" s="283"/>
      <c r="FH1" s="283"/>
      <c r="FI1" s="283"/>
      <c r="FJ1" s="283"/>
      <c r="FK1" s="283"/>
      <c r="FL1" s="283"/>
      <c r="FM1" s="283"/>
      <c r="FN1" s="283"/>
      <c r="FO1" s="283"/>
      <c r="FP1" s="283"/>
      <c r="FQ1" s="283"/>
      <c r="FR1" s="283"/>
      <c r="FS1" s="283"/>
      <c r="FT1" s="284"/>
      <c r="FU1" s="282" t="str">
        <f>IF('Données projet'!$B$17="","",'Données projet'!$B$17)</f>
        <v/>
      </c>
      <c r="FV1" s="283"/>
      <c r="FW1" s="283"/>
      <c r="FX1" s="283"/>
      <c r="FY1" s="283"/>
      <c r="FZ1" s="283"/>
      <c r="GA1" s="283"/>
      <c r="GB1" s="283"/>
      <c r="GC1" s="283"/>
      <c r="GD1" s="283"/>
      <c r="GE1" s="283"/>
      <c r="GF1" s="283"/>
      <c r="GG1" s="283"/>
      <c r="GH1" s="283"/>
      <c r="GI1" s="283"/>
      <c r="GJ1" s="283"/>
      <c r="GK1" s="283"/>
      <c r="GL1" s="283"/>
      <c r="GM1" s="283"/>
      <c r="GN1" s="283"/>
      <c r="GO1" s="284"/>
      <c r="GP1" s="282" t="str">
        <f>IF('Données projet'!$B$18="","",'Données projet'!$B$18)</f>
        <v/>
      </c>
      <c r="GQ1" s="283"/>
      <c r="GR1" s="283"/>
      <c r="GS1" s="283"/>
      <c r="GT1" s="283"/>
      <c r="GU1" s="283"/>
      <c r="GV1" s="283"/>
      <c r="GW1" s="283"/>
      <c r="GX1" s="283"/>
      <c r="GY1" s="283"/>
      <c r="GZ1" s="283"/>
      <c r="HA1" s="283"/>
      <c r="HB1" s="283"/>
      <c r="HC1" s="283"/>
      <c r="HD1" s="283"/>
      <c r="HE1" s="283"/>
      <c r="HF1" s="283"/>
      <c r="HG1" s="283"/>
      <c r="HH1" s="283"/>
      <c r="HI1" s="283"/>
      <c r="HJ1" s="284"/>
    </row>
    <row r="2" spans="1:218" ht="58.5" thickBot="1" x14ac:dyDescent="0.4">
      <c r="A2" s="68" t="s">
        <v>178</v>
      </c>
      <c r="B2" s="69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3" t="s">
        <v>299</v>
      </c>
      <c r="I2" s="65" t="s">
        <v>298</v>
      </c>
      <c r="J2" s="66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6" t="s">
        <v>298</v>
      </c>
      <c r="AE2" s="66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5" t="s">
        <v>298</v>
      </c>
      <c r="AZ2" s="66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5" t="s">
        <v>298</v>
      </c>
      <c r="BU2" s="66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5" t="s">
        <v>298</v>
      </c>
      <c r="CP2" s="66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5" t="s">
        <v>298</v>
      </c>
      <c r="DK2" s="66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5" t="s">
        <v>298</v>
      </c>
      <c r="EF2" s="66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5" t="s">
        <v>298</v>
      </c>
      <c r="FA2" s="66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5" t="s">
        <v>298</v>
      </c>
      <c r="FV2" s="66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5" t="s">
        <v>298</v>
      </c>
      <c r="GQ2" s="66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0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4">
        <f>(B3+E3+F3)*44/12+(C3+D3)*0.475*44/12</f>
        <v>293.33333333333331</v>
      </c>
      <c r="I3" s="6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7">
        <f t="shared" ref="R3:R66" si="0">Q3+(I3+J3)*44/12</f>
        <v>293.33333333333331</v>
      </c>
      <c r="S3" s="57">
        <f ca="1">AVERAGE(OFFSET($R$3,0,0,'Données projet'!$E$9+1,1))-AVERAGE(OFFSET($H$3,0,0,'Données projet'!$E$9+1,1))</f>
        <v>148.39628895278571</v>
      </c>
      <c r="T3" s="57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7">
        <f>AL3+(AD3+AE3)*44/12</f>
        <v>293.33333333333331</v>
      </c>
      <c r="AN3" s="57">
        <f ca="1">AVERAGE(OFFSET($AM$3,0,0,'Données projet'!$E$10+1,1))-AVERAGE(OFFSET($H$3,0,0,'Données projet'!$E$10+1,1))</f>
        <v>245.5026179711341</v>
      </c>
      <c r="AO3" s="57">
        <f>IF('Données projet'!E10&gt;30,$AM$33-$H$33,LOOKUP('Données projet'!$E$10,$A$3:$A$203,AM3:AM203)-LOOKUP('Données projet'!$E$10,$A$3:$A$203,$H$3:$H$203))</f>
        <v>204.32077840562567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7">
        <f>BG3+(AY3+AZ3)*44/12</f>
        <v>293.33333333333331</v>
      </c>
      <c r="BI3" s="57">
        <f ca="1">AVERAGE(OFFSET($BH$3,0,0,'Données projet'!$E$11+1,1))-AVERAGE(OFFSET($H$3,0,0,'Données projet'!$E$11+1,1))</f>
        <v>221.46841827695107</v>
      </c>
      <c r="BJ3" s="57">
        <f>IF('Données projet'!E11&gt;30,$BH$33-$H$33,LOOKUP('Données projet'!$E$11,$A$3:$A$203,BH3:BH203)-LOOKUP('Données projet'!$E$11,$A$3:$A$203,$H$3:$H$203))</f>
        <v>183.74298297204564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7">
        <f>CB3+(BT3+BU3)*44/12</f>
        <v>293.33333333333331</v>
      </c>
      <c r="CD3" s="57">
        <f ca="1">AVERAGE(OFFSET($CC$3,0,0,'Données projet'!$E$12+1,1))-AVERAGE(OFFSET($H$3,0,0,'Données projet'!$E$12+1,1))</f>
        <v>219.96569743439244</v>
      </c>
      <c r="CE3" s="57">
        <f>IF('Données projet'!E12&gt;30,$CC$33-$H$33,LOOKUP('Données projet'!$E$12,$A$3:$A$203,CC3:CC203)-LOOKUP('Données projet'!$E$12,$A$3:$A$203,$H$3:$H$203))</f>
        <v>219.27079214454579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7">
        <f>CW3+(CO3+CP3)*44/12</f>
        <v>293.33333333333331</v>
      </c>
      <c r="CY3" s="57">
        <f ca="1">AVERAGE(OFFSET($CX$3,0,0,'Données projet'!$E$13+1,1))-AVERAGE(OFFSET($H$3,0,0,'Données projet'!$E$13+1,1))</f>
        <v>235.92135862353973</v>
      </c>
      <c r="CZ3" s="57">
        <f>IF('Données projet'!E13&gt;30,$CX$33-$H$33,LOOKUP('Données projet'!$E$13,$A$3:$A$203,CX3:CX203)-LOOKUP('Données projet'!$E$13,$A$3:$A$203,$H$3:$H$203))</f>
        <v>270.64539221029258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7" t="e">
        <f>DR3+(DJ3+DK3)*44/12</f>
        <v>#N/A</v>
      </c>
      <c r="DT3" s="57" t="e">
        <f ca="1">AVERAGE(OFFSET($DS$3,0,0,'Données projet'!$E$14+1,1))-AVERAGE(OFFSET($H$3,0,0,'Données projet'!$E$14+1,1))</f>
        <v>#N/A</v>
      </c>
      <c r="DU3" s="57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7" t="e">
        <f>EM3+(EE3+EF3)*44/12</f>
        <v>#N/A</v>
      </c>
      <c r="EO3" s="57" t="e">
        <f ca="1">AVERAGE(OFFSET($EN$3,0,0,'Données projet'!$E$15+1,1))-AVERAGE(OFFSET($H$3,0,0,'Données projet'!$E$15+1,1))</f>
        <v>#N/A</v>
      </c>
      <c r="EP3" s="57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7" t="e">
        <f>FH3+(EZ3+FA3)*44/12</f>
        <v>#N/A</v>
      </c>
      <c r="FJ3" s="57" t="e">
        <f ca="1">AVERAGE(OFFSET($FI$3,0,0,'Données projet'!$E$16+1,1))-AVERAGE(OFFSET($H$3,0,0,'Données projet'!$E$16+1,1))</f>
        <v>#N/A</v>
      </c>
      <c r="FK3" s="57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7" t="e">
        <f>GC3+(FU3+FV3)*44/12</f>
        <v>#N/A</v>
      </c>
      <c r="GE3" s="57" t="e">
        <f ca="1">AVERAGE(OFFSET($GD$3,0,0,'Données projet'!$E$17+1,1))-AVERAGE(OFFSET($H$3,0,0,'Données projet'!$E$17+1,1))</f>
        <v>#N/A</v>
      </c>
      <c r="GF3" s="57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7" t="e">
        <f>GX3+(GP3+GQ3)*44/12</f>
        <v>#N/A</v>
      </c>
      <c r="GZ3" s="57" t="e">
        <f ca="1">AVERAGE(OFFSET($GY$3,0,0,'Données projet'!$E$18+1,1))-AVERAGE(OFFSET($H$3,0,0,'Données projet'!$E$18+1,1))</f>
        <v>#N/A</v>
      </c>
      <c r="HA3" s="57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0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4">
        <f t="shared" ref="H4:H67" si="1">(B4+E4+F4)*44/12+(C4+D4)*0.475*44/12</f>
        <v>294.8844275320219</v>
      </c>
      <c r="I4" s="6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7">
        <f t="shared" si="0"/>
        <v>295.61647291643993</v>
      </c>
      <c r="S4" s="57">
        <f ca="1">AVERAGE(OFFSET($R$3,0,0,'Données projet'!$E$9+1,1))-AVERAGE(OFFSET($H$3,0,0,'Données projet'!$E$9+1,1))</f>
        <v>148.39628895278571</v>
      </c>
      <c r="T4" s="57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0.90432000000000001</v>
      </c>
      <c r="AI4" s="13">
        <f>IF('Données projet'!$A$62&gt;35,AI3+AH4-AQ3,IF(A4&lt;'Données projet'!$A$62,$AF$205^A4,IF(A4='Données projet'!$A$62,'Données projet'!$B$62,AI3+AH4-AQ3)))</f>
        <v>1.2463276028054662</v>
      </c>
      <c r="AJ4" s="13">
        <f>AI4*VLOOKUP('Données projet'!$B$10,Paramètres!$A$1:$I$89,3,0)*VLOOKUP('Données projet'!$B$10,Paramètres!$A$1:$I$89,5,0)</f>
        <v>1.3609897422635691</v>
      </c>
      <c r="AK4" s="13">
        <f>EXP(-1.0587+0.8836*LN(AJ4)+0.284)</f>
        <v>0.60509868908135156</v>
      </c>
      <c r="AL4" s="20">
        <f t="shared" ref="AL4:AL67" si="4">(AJ4+AK4)*0.475*44/12</f>
        <v>3.4242706845924036</v>
      </c>
      <c r="AM4" s="57">
        <f t="shared" ref="AM4:AM67" si="5">AL4+(AD4+AE4)*44/12</f>
        <v>296.7576040179257</v>
      </c>
      <c r="AN4" s="57">
        <f ca="1">AVERAGE(OFFSET($AM$3,0,0,'Données projet'!$E$10+1,1))-AVERAGE(OFFSET($H$3,0,0,'Données projet'!$E$10+1,1))</f>
        <v>245.5026179711341</v>
      </c>
      <c r="AO4" s="57">
        <f>$AO$3</f>
        <v>204.32077840562567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0.90432000000000001</v>
      </c>
      <c r="BD4" s="12">
        <f>IF('Données projet'!$A$88&gt;35,BD3+BC4-BL3,IF(A4&lt;'Données projet'!$A$88,$BA$205^A4,IF(A4='Données projet'!$A$88,'Données projet'!$B$88,BD3+BC4-BL3)))</f>
        <v>1.2463276028054662</v>
      </c>
      <c r="BE4" s="13">
        <f>BD4*VLOOKUP('Données projet'!$B$11,Paramètres!$A$1:$I$89,3,0)*VLOOKUP('Données projet'!$B$11,Paramètres!$A$1:$I$89,5,0)</f>
        <v>1.2443334786409774</v>
      </c>
      <c r="BF4" s="13">
        <f>EXP(-1.0587+0.8836*LN(BE4)+0.284)</f>
        <v>0.55903398298000617</v>
      </c>
      <c r="BG4" s="20">
        <f t="shared" ref="BG4:BG67" si="7">(BE4+BF4)*0.475*44/12</f>
        <v>3.1408649956565462</v>
      </c>
      <c r="BH4" s="57">
        <f t="shared" ref="BH4:BH67" si="8">BG4+(AY4+AZ4)*44/12</f>
        <v>296.47419832898987</v>
      </c>
      <c r="BI4" s="57">
        <f ca="1">AVERAGE(OFFSET($BH$3,0,0,'Données projet'!$E$11+1,1))-AVERAGE(OFFSET($H$3,0,0,'Données projet'!$E$11+1,1))</f>
        <v>221.46841827695107</v>
      </c>
      <c r="BJ4" s="57">
        <f>$BJ$3</f>
        <v>183.74298297204564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2.4666666666666668</v>
      </c>
      <c r="BY4" s="12">
        <f>IF('Données projet'!$A$114&gt;35,BY3+BX4-CG3,IF(A4&lt;'Données projet'!$A$114,$BV$205^A4,IF(A4='Données projet'!$A$114,'Données projet'!$B$114,BY3+BX4-CG3)))</f>
        <v>1.2721747796233518</v>
      </c>
      <c r="BZ4" s="13">
        <f>BY4*VLOOKUP('Données projet'!$B$12,Paramètres!$A$1:$I$89,3,0)*VLOOKUP('Données projet'!$B$12,Paramètres!$A$1:$I$89,5,0)</f>
        <v>1.031988181230463</v>
      </c>
      <c r="CA4" s="13">
        <f>EXP(-1.0587+0.8836*LN(BZ4)+0.284)</f>
        <v>0.47384363432899212</v>
      </c>
      <c r="CB4" s="20">
        <f t="shared" ref="CB4:CB67" si="10">(BZ4+CA4)*0.475*44/12</f>
        <v>2.6226570787660513</v>
      </c>
      <c r="CC4" s="57">
        <f t="shared" ref="CC4:CC67" si="11">CB4+(BT4+BU4)*44/12</f>
        <v>295.95599041209937</v>
      </c>
      <c r="CD4" s="57">
        <f ca="1">AVERAGE(OFFSET($CC$3,0,0,'Données projet'!$E$12+1,1))-AVERAGE(OFFSET($H$3,0,0,'Données projet'!$E$12+1,1))</f>
        <v>219.96569743439244</v>
      </c>
      <c r="CE4" s="57">
        <f>$CE$3</f>
        <v>219.27079214454579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6.6</v>
      </c>
      <c r="CT4" s="12">
        <f>IF('Données projet'!$A$140&gt;35,CT3+CS4-DB3,IF(A4&lt;'Données projet'!$A$140,$CQ$205^A4,IF(A4='Données projet'!$A$140,'Données projet'!$B$140,CT3+CS4-DB3)))</f>
        <v>1.2765231539157764</v>
      </c>
      <c r="CU4" s="17">
        <f>CT4*VLOOKUP('Données projet'!$B$13,Paramètres!$A$1:$I$89,3,0)*VLOOKUP('Données projet'!$B$13,Paramètres!$A$1:$I$89,5,0)</f>
        <v>1.1151706272608224</v>
      </c>
      <c r="CV4" s="13">
        <f>EXP(-1.0587+0.8836*LN(CU4)+0.284)</f>
        <v>0.50743784838663863</v>
      </c>
      <c r="CW4" s="20">
        <f t="shared" ref="CW4:CW67" si="13">(CU4+CV4)*0.475*44/12</f>
        <v>2.8260430950859945</v>
      </c>
      <c r="CX4" s="57">
        <f t="shared" ref="CX4:CX67" si="14">CW4+(CO4+CP4)*44/12</f>
        <v>296.15937642841931</v>
      </c>
      <c r="CY4" s="57">
        <f ca="1">AVERAGE(OFFSET($CX$3,0,0,'Données projet'!$E$13+1,1))-AVERAGE(OFFSET($H$3,0,0,'Données projet'!$E$13+1,1))</f>
        <v>235.92135862353973</v>
      </c>
      <c r="CZ4" s="57">
        <f>$CZ$3</f>
        <v>270.64539221029258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7" t="e">
        <f t="shared" ref="DS4:DS67" si="17">DR4+(DJ4+DK4)*44/12</f>
        <v>#N/A</v>
      </c>
      <c r="DT4" s="57" t="e">
        <f ca="1">AVERAGE(OFFSET($DS$3,0,0,'Données projet'!$E$14+1,1))-AVERAGE(OFFSET($H$3,0,0,'Données projet'!$E$14+1,1))</f>
        <v>#N/A</v>
      </c>
      <c r="DU4" s="57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7" t="e">
        <f t="shared" ref="EN4:EN67" si="20">EM4+(EE4+EF4)*44/12</f>
        <v>#N/A</v>
      </c>
      <c r="EO4" s="57" t="e">
        <f ca="1">AVERAGE(OFFSET($EN$3,0,0,'Données projet'!$E$15+1,1))-AVERAGE(OFFSET($H$3,0,0,'Données projet'!$E$15+1,1))</f>
        <v>#N/A</v>
      </c>
      <c r="EP4" s="57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7" t="e">
        <f t="shared" ref="FI4:FI67" si="23">FH4+(EZ4+FA4)*44/12</f>
        <v>#N/A</v>
      </c>
      <c r="FJ4" s="57" t="e">
        <f ca="1">AVERAGE(OFFSET($FI$3,0,0,'Données projet'!$E$16+1,1))-AVERAGE(OFFSET($H$3,0,0,'Données projet'!$E$16+1,1))</f>
        <v>#N/A</v>
      </c>
      <c r="FK4" s="57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7" t="e">
        <f t="shared" ref="GD4:GD67" si="26">GC4+(FU4+FV4)*44/12</f>
        <v>#N/A</v>
      </c>
      <c r="GE4" s="57" t="e">
        <f ca="1">AVERAGE(OFFSET($GD$3,0,0,'Données projet'!$E$17+1,1))-AVERAGE(OFFSET($H$3,0,0,'Données projet'!$E$17+1,1))</f>
        <v>#N/A</v>
      </c>
      <c r="GF4" s="57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7" t="e">
        <f t="shared" ref="GY4:GY67" si="29">GX4+(GP4+GQ4)*44/12</f>
        <v>#N/A</v>
      </c>
      <c r="GZ4" s="57" t="e">
        <f ca="1">AVERAGE(OFFSET($GY$3,0,0,'Données projet'!$E$18+1,1))-AVERAGE(OFFSET($H$3,0,0,'Données projet'!$E$18+1,1))</f>
        <v>#N/A</v>
      </c>
      <c r="HA4" s="57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0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4">
        <f t="shared" si="1"/>
        <v>296.35652364785943</v>
      </c>
      <c r="I5" s="6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7">
        <f t="shared" si="0"/>
        <v>296.69560484646894</v>
      </c>
      <c r="S5" s="57">
        <f ca="1">AVERAGE(OFFSET($R$3,0,0,'Données projet'!$E$9+1,1))-AVERAGE(OFFSET($H$3,0,0,'Données projet'!$E$9+1,1))</f>
        <v>148.39628895278571</v>
      </c>
      <c r="T5" s="57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0.90432000000000001</v>
      </c>
      <c r="AI5" s="13">
        <f>IF('Données projet'!$A$62&gt;35,AI4+AH5-AQ4,IF(A5&lt;'Données projet'!$A$62,$AF$205^A5,IF(A5='Données projet'!$A$62,'Données projet'!$B$62,AI4+AH5-AQ4)))</f>
        <v>1.5533324935148198</v>
      </c>
      <c r="AJ5" s="13">
        <f>AI5*VLOOKUP('Données projet'!$B$10,Paramètres!$A$1:$I$89,3,0)*VLOOKUP('Données projet'!$B$10,Paramètres!$A$1:$I$89,5,0)</f>
        <v>1.6962390829181833</v>
      </c>
      <c r="AK5" s="13">
        <f t="shared" ref="AK5:AK68" si="35">EXP(-1.0587+0.8836*LN(AJ5)+0.284)</f>
        <v>0.73506684758186114</v>
      </c>
      <c r="AL5" s="20">
        <f t="shared" si="4"/>
        <v>4.23452449562091</v>
      </c>
      <c r="AM5" s="57">
        <f t="shared" si="5"/>
        <v>297.56785782895423</v>
      </c>
      <c r="AN5" s="57">
        <f ca="1">AVERAGE(OFFSET($AM$3,0,0,'Données projet'!$E$10+1,1))-AVERAGE(OFFSET($H$3,0,0,'Données projet'!$E$10+1,1))</f>
        <v>245.5026179711341</v>
      </c>
      <c r="AO5" s="57">
        <f t="shared" ref="AO5:AO68" si="36">$AO$3</f>
        <v>204.32077840562567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0.90432000000000001</v>
      </c>
      <c r="BD5" s="12">
        <f>IF('Données projet'!$A$88&gt;35,BD4+BC5-BL4,IF(A5&lt;'Données projet'!$A$88,$BA$205^A5,IF(A5='Données projet'!$A$88,'Données projet'!$B$88,BD4+BC5-BL4)))</f>
        <v>1.5533324935148198</v>
      </c>
      <c r="BE5" s="13">
        <f>BD5*VLOOKUP('Données projet'!$B$11,Paramètres!$A$1:$I$89,3,0)*VLOOKUP('Données projet'!$B$11,Paramètres!$A$1:$I$89,5,0)</f>
        <v>1.5508471615251962</v>
      </c>
      <c r="BF5" s="13">
        <f t="shared" ref="BF5:BF68" si="37">EXP(-1.0587+0.8836*LN(BE5)+0.284)</f>
        <v>0.67910797854165972</v>
      </c>
      <c r="BG5" s="20">
        <f t="shared" si="7"/>
        <v>3.8838385356164395</v>
      </c>
      <c r="BH5" s="57">
        <f t="shared" si="8"/>
        <v>297.21717186894978</v>
      </c>
      <c r="BI5" s="57">
        <f ca="1">AVERAGE(OFFSET($BH$3,0,0,'Données projet'!$E$11+1,1))-AVERAGE(OFFSET($H$3,0,0,'Données projet'!$E$11+1,1))</f>
        <v>221.46841827695107</v>
      </c>
      <c r="BJ5" s="57">
        <f t="shared" ref="BJ5:BJ68" si="38">$BJ$3</f>
        <v>183.74298297204564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2.4666666666666668</v>
      </c>
      <c r="BY5" s="12">
        <f>IF('Données projet'!$A$114&gt;35,BY4+BX5-CG4,IF(A5&lt;'Données projet'!$A$114,$BV$205^A5,IF(A5='Données projet'!$A$114,'Données projet'!$B$114,BY4+BX5-CG4)))</f>
        <v>1.6184286699097237</v>
      </c>
      <c r="BZ5" s="13">
        <f>BY5*VLOOKUP('Données projet'!$B$12,Paramètres!$A$1:$I$89,3,0)*VLOOKUP('Données projet'!$B$12,Paramètres!$A$1:$I$89,5,0)</f>
        <v>1.312869337030768</v>
      </c>
      <c r="CA5" s="13">
        <f t="shared" ref="CA5:CA68" si="39">EXP(-1.0587+0.8836*LN(BZ5)+0.284)</f>
        <v>0.58615515240543437</v>
      </c>
      <c r="CB5" s="20">
        <f t="shared" si="10"/>
        <v>3.3074676524347191</v>
      </c>
      <c r="CC5" s="57">
        <f t="shared" si="11"/>
        <v>296.64080098576801</v>
      </c>
      <c r="CD5" s="57">
        <f ca="1">AVERAGE(OFFSET($CC$3,0,0,'Données projet'!$E$12+1,1))-AVERAGE(OFFSET($H$3,0,0,'Données projet'!$E$12+1,1))</f>
        <v>219.96569743439244</v>
      </c>
      <c r="CE5" s="57">
        <f t="shared" ref="CE5:CE68" si="40">$CE$3</f>
        <v>219.27079214454579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6.6</v>
      </c>
      <c r="CT5" s="12">
        <f>IF('Données projet'!$A$140&gt;35,CT4+CS5-DB4,IF(A5&lt;'Données projet'!$A$140,$CQ$205^A5,IF(A5='Données projet'!$A$140,'Données projet'!$B$140,CT4+CS5-DB4)))</f>
        <v>1.629511362483081</v>
      </c>
      <c r="CU5" s="17">
        <f>CT5*VLOOKUP('Données projet'!$B$13,Paramètres!$A$1:$I$89,3,0)*VLOOKUP('Données projet'!$B$13,Paramètres!$A$1:$I$89,5,0)</f>
        <v>1.4235411262652198</v>
      </c>
      <c r="CV5" s="13">
        <f t="shared" ref="CV5:CV68" si="41">EXP(-1.0587+0.8836*LN(CU5)+0.284)</f>
        <v>0.62960738463416654</v>
      </c>
      <c r="CW5" s="20">
        <f t="shared" si="13"/>
        <v>3.5759003231497637</v>
      </c>
      <c r="CX5" s="57">
        <f t="shared" si="14"/>
        <v>296.90923365648308</v>
      </c>
      <c r="CY5" s="57">
        <f ca="1">AVERAGE(OFFSET($CX$3,0,0,'Données projet'!$E$13+1,1))-AVERAGE(OFFSET($H$3,0,0,'Données projet'!$E$13+1,1))</f>
        <v>235.92135862353973</v>
      </c>
      <c r="CZ5" s="57">
        <f t="shared" ref="CZ5:CZ68" si="42">$CZ$3</f>
        <v>270.64539221029258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7" t="e">
        <f t="shared" si="17"/>
        <v>#N/A</v>
      </c>
      <c r="DT5" s="57" t="e">
        <f ca="1">AVERAGE(OFFSET($DS$3,0,0,'Données projet'!$E$14+1,1))-AVERAGE(OFFSET($H$3,0,0,'Données projet'!$E$14+1,1))</f>
        <v>#N/A</v>
      </c>
      <c r="DU5" s="57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7" t="e">
        <f t="shared" si="20"/>
        <v>#N/A</v>
      </c>
      <c r="EO5" s="57" t="e">
        <f ca="1">AVERAGE(OFFSET($EN$3,0,0,'Données projet'!$E$15+1,1))-AVERAGE(OFFSET($H$3,0,0,'Données projet'!$E$15+1,1))</f>
        <v>#N/A</v>
      </c>
      <c r="EP5" s="57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7" t="e">
        <f t="shared" si="23"/>
        <v>#N/A</v>
      </c>
      <c r="FJ5" s="57" t="e">
        <f ca="1">AVERAGE(OFFSET($FI$3,0,0,'Données projet'!$E$16+1,1))-AVERAGE(OFFSET($H$3,0,0,'Données projet'!$E$16+1,1))</f>
        <v>#N/A</v>
      </c>
      <c r="FK5" s="57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7" t="e">
        <f t="shared" si="26"/>
        <v>#N/A</v>
      </c>
      <c r="GE5" s="57" t="e">
        <f ca="1">AVERAGE(OFFSET($GD$3,0,0,'Données projet'!$E$17+1,1))-AVERAGE(OFFSET($H$3,0,0,'Données projet'!$E$17+1,1))</f>
        <v>#N/A</v>
      </c>
      <c r="GF5" s="57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7" t="e">
        <f t="shared" si="29"/>
        <v>#N/A</v>
      </c>
      <c r="GZ5" s="57" t="e">
        <f ca="1">AVERAGE(OFFSET($GY$3,0,0,'Données projet'!$E$18+1,1))-AVERAGE(OFFSET($H$3,0,0,'Données projet'!$E$18+1,1))</f>
        <v>#N/A</v>
      </c>
      <c r="HA5" s="57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0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4">
        <f t="shared" si="1"/>
        <v>297.80310734839179</v>
      </c>
      <c r="I6" s="6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7">
        <f t="shared" si="0"/>
        <v>298.28710015400333</v>
      </c>
      <c r="S6" s="57">
        <f ca="1">AVERAGE(OFFSET($R$3,0,0,'Données projet'!$E$9+1,1))-AVERAGE(OFFSET($H$3,0,0,'Données projet'!$E$9+1,1))</f>
        <v>148.39628895278571</v>
      </c>
      <c r="T6" s="57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0.90432000000000001</v>
      </c>
      <c r="AI6" s="13">
        <f>IF('Données projet'!$A$62&gt;35,AI5+AH6-AQ5,IF(A6&lt;'Données projet'!$A$62,$AF$205^A6,IF(A6='Données projet'!$A$62,'Données projet'!$B$62,AI5+AH6-AQ5)))</f>
        <v>1.9359611630021627</v>
      </c>
      <c r="AJ6" s="13">
        <f>AI6*VLOOKUP('Données projet'!$B$10,Paramètres!$A$1:$I$89,3,0)*VLOOKUP('Données projet'!$B$10,Paramètres!$A$1:$I$89,5,0)</f>
        <v>2.1140695899983615</v>
      </c>
      <c r="AK6" s="13">
        <f t="shared" si="35"/>
        <v>0.89295065443662225</v>
      </c>
      <c r="AL6" s="20">
        <f t="shared" si="4"/>
        <v>5.2372269257242623</v>
      </c>
      <c r="AM6" s="57">
        <f t="shared" si="5"/>
        <v>298.57056025905757</v>
      </c>
      <c r="AN6" s="57">
        <f ca="1">AVERAGE(OFFSET($AM$3,0,0,'Données projet'!$E$10+1,1))-AVERAGE(OFFSET($H$3,0,0,'Données projet'!$E$10+1,1))</f>
        <v>245.5026179711341</v>
      </c>
      <c r="AO6" s="57">
        <f t="shared" si="36"/>
        <v>204.32077840562567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0.90432000000000001</v>
      </c>
      <c r="BD6" s="12">
        <f>IF('Données projet'!$A$88&gt;35,BD5+BC6-BL5,IF(A6&lt;'Données projet'!$A$88,$BA$205^A6,IF(A6='Données projet'!$A$88,'Données projet'!$B$88,BD5+BC6-BL5)))</f>
        <v>1.9359611630021627</v>
      </c>
      <c r="BE6" s="13">
        <f>BD6*VLOOKUP('Données projet'!$B$11,Paramètres!$A$1:$I$89,3,0)*VLOOKUP('Données projet'!$B$11,Paramètres!$A$1:$I$89,5,0)</f>
        <v>1.9328636251413593</v>
      </c>
      <c r="BF6" s="13">
        <f t="shared" si="37"/>
        <v>0.82497247137019536</v>
      </c>
      <c r="BG6" s="20">
        <f t="shared" si="7"/>
        <v>4.8032312014242899</v>
      </c>
      <c r="BH6" s="57">
        <f t="shared" si="8"/>
        <v>298.13656453475761</v>
      </c>
      <c r="BI6" s="57">
        <f ca="1">AVERAGE(OFFSET($BH$3,0,0,'Données projet'!$E$11+1,1))-AVERAGE(OFFSET($H$3,0,0,'Données projet'!$E$11+1,1))</f>
        <v>221.46841827695107</v>
      </c>
      <c r="BJ6" s="57">
        <f t="shared" si="38"/>
        <v>183.74298297204564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2.4666666666666668</v>
      </c>
      <c r="BY6" s="12">
        <f>IF('Données projet'!$A$114&gt;35,BY5+BX6-CG5,IF(A6&lt;'Données projet'!$A$114,$BV$205^A6,IF(A6='Données projet'!$A$114,'Données projet'!$B$114,BY5+BX6-CG5)))</f>
        <v>2.0589241364785171</v>
      </c>
      <c r="BZ6" s="13">
        <f>BY6*VLOOKUP('Données projet'!$B$12,Paramètres!$A$1:$I$89,3,0)*VLOOKUP('Données projet'!$B$12,Paramètres!$A$1:$I$89,5,0)</f>
        <v>1.6701992595113733</v>
      </c>
      <c r="CA6" s="13">
        <f t="shared" si="39"/>
        <v>0.72508700718957031</v>
      </c>
      <c r="CB6" s="20">
        <f t="shared" si="10"/>
        <v>4.1717902478374764</v>
      </c>
      <c r="CC6" s="57">
        <f t="shared" si="11"/>
        <v>297.50512358117078</v>
      </c>
      <c r="CD6" s="57">
        <f ca="1">AVERAGE(OFFSET($CC$3,0,0,'Données projet'!$E$12+1,1))-AVERAGE(OFFSET($H$3,0,0,'Données projet'!$E$12+1,1))</f>
        <v>219.96569743439244</v>
      </c>
      <c r="CE6" s="57">
        <f t="shared" si="40"/>
        <v>219.27079214454579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6.6</v>
      </c>
      <c r="CT6" s="12">
        <f>IF('Données projet'!$A$140&gt;35,CT5+CS6-DB5,IF(A6&lt;'Données projet'!$A$140,$CQ$205^A6,IF(A6='Données projet'!$A$140,'Données projet'!$B$140,CT5+CS6-DB5)))</f>
        <v>2.0801089837784965</v>
      </c>
      <c r="CU6" s="17">
        <f>CT6*VLOOKUP('Données projet'!$B$13,Paramètres!$A$1:$I$89,3,0)*VLOOKUP('Données projet'!$B$13,Paramètres!$A$1:$I$89,5,0)</f>
        <v>1.8171832082288948</v>
      </c>
      <c r="CV6" s="13">
        <f t="shared" si="41"/>
        <v>0.7811901694881791</v>
      </c>
      <c r="CW6" s="20">
        <f t="shared" si="13"/>
        <v>4.5255002995239044</v>
      </c>
      <c r="CX6" s="57">
        <f t="shared" si="14"/>
        <v>297.85883363285723</v>
      </c>
      <c r="CY6" s="57">
        <f ca="1">AVERAGE(OFFSET($CX$3,0,0,'Données projet'!$E$13+1,1))-AVERAGE(OFFSET($H$3,0,0,'Données projet'!$E$13+1,1))</f>
        <v>235.92135862353973</v>
      </c>
      <c r="CZ6" s="57">
        <f t="shared" si="42"/>
        <v>270.64539221029258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7" t="e">
        <f t="shared" si="17"/>
        <v>#N/A</v>
      </c>
      <c r="DT6" s="57" t="e">
        <f ca="1">AVERAGE(OFFSET($DS$3,0,0,'Données projet'!$E$14+1,1))-AVERAGE(OFFSET($H$3,0,0,'Données projet'!$E$14+1,1))</f>
        <v>#N/A</v>
      </c>
      <c r="DU6" s="57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7" t="e">
        <f t="shared" si="20"/>
        <v>#N/A</v>
      </c>
      <c r="EO6" s="57" t="e">
        <f ca="1">AVERAGE(OFFSET($EN$3,0,0,'Données projet'!$E$15+1,1))-AVERAGE(OFFSET($H$3,0,0,'Données projet'!$E$15+1,1))</f>
        <v>#N/A</v>
      </c>
      <c r="EP6" s="57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7" t="e">
        <f t="shared" si="23"/>
        <v>#N/A</v>
      </c>
      <c r="FJ6" s="57" t="e">
        <f ca="1">AVERAGE(OFFSET($FI$3,0,0,'Données projet'!$E$16+1,1))-AVERAGE(OFFSET($H$3,0,0,'Données projet'!$E$16+1,1))</f>
        <v>#N/A</v>
      </c>
      <c r="FK6" s="57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7" t="e">
        <f t="shared" si="26"/>
        <v>#N/A</v>
      </c>
      <c r="GE6" s="57" t="e">
        <f ca="1">AVERAGE(OFFSET($GD$3,0,0,'Données projet'!$E$17+1,1))-AVERAGE(OFFSET($H$3,0,0,'Données projet'!$E$17+1,1))</f>
        <v>#N/A</v>
      </c>
      <c r="GF6" s="57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7" t="e">
        <f t="shared" si="29"/>
        <v>#N/A</v>
      </c>
      <c r="GZ6" s="57" t="e">
        <f ca="1">AVERAGE(OFFSET($GY$3,0,0,'Données projet'!$E$18+1,1))-AVERAGE(OFFSET($H$3,0,0,'Données projet'!$E$18+1,1))</f>
        <v>#N/A</v>
      </c>
      <c r="HA6" s="57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0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4">
        <f t="shared" si="1"/>
        <v>299.23396460252161</v>
      </c>
      <c r="I7" s="6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7">
        <f t="shared" si="0"/>
        <v>300.63525400850159</v>
      </c>
      <c r="S7" s="57">
        <f ca="1">AVERAGE(OFFSET($R$3,0,0,'Données projet'!$E$9+1,1))-AVERAGE(OFFSET($H$3,0,0,'Données projet'!$E$9+1,1))</f>
        <v>148.39628895278571</v>
      </c>
      <c r="T7" s="57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0.90432000000000001</v>
      </c>
      <c r="AI7" s="13">
        <f>IF('Données projet'!$A$62&gt;35,AI6+AH7-AQ6,IF(A7&lt;'Données projet'!$A$62,$AF$205^A7,IF(A7='Données projet'!$A$62,'Données projet'!$B$62,AI6+AH7-AQ6)))</f>
        <v>2.412841835408968</v>
      </c>
      <c r="AJ7" s="13">
        <f>AI7*VLOOKUP('Données projet'!$B$10,Paramètres!$A$1:$I$89,3,0)*VLOOKUP('Données projet'!$B$10,Paramètres!$A$1:$I$89,5,0)</f>
        <v>2.6348232842665928</v>
      </c>
      <c r="AK7" s="13">
        <f t="shared" si="35"/>
        <v>1.0847460661324322</v>
      </c>
      <c r="AL7" s="20">
        <f t="shared" si="4"/>
        <v>6.4782499519449681</v>
      </c>
      <c r="AM7" s="57">
        <f t="shared" si="5"/>
        <v>299.81158328527829</v>
      </c>
      <c r="AN7" s="57">
        <f ca="1">AVERAGE(OFFSET($AM$3,0,0,'Données projet'!$E$10+1,1))-AVERAGE(OFFSET($H$3,0,0,'Données projet'!$E$10+1,1))</f>
        <v>245.5026179711341</v>
      </c>
      <c r="AO7" s="57">
        <f t="shared" si="36"/>
        <v>204.32077840562567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0.90432000000000001</v>
      </c>
      <c r="BD7" s="12">
        <f>IF('Données projet'!$A$88&gt;35,BD6+BC7-BL6,IF(A7&lt;'Données projet'!$A$88,$BA$205^A7,IF(A7='Données projet'!$A$88,'Données projet'!$B$88,BD6+BC7-BL6)))</f>
        <v>2.412841835408968</v>
      </c>
      <c r="BE7" s="13">
        <f>BD7*VLOOKUP('Données projet'!$B$11,Paramètres!$A$1:$I$89,3,0)*VLOOKUP('Données projet'!$B$11,Paramètres!$A$1:$I$89,5,0)</f>
        <v>2.4089812884723139</v>
      </c>
      <c r="BF7" s="13">
        <f t="shared" si="37"/>
        <v>1.0021669602235395</v>
      </c>
      <c r="BG7" s="20">
        <f t="shared" si="7"/>
        <v>5.9410831998119447</v>
      </c>
      <c r="BH7" s="57">
        <f t="shared" si="8"/>
        <v>299.27441653314526</v>
      </c>
      <c r="BI7" s="57">
        <f ca="1">AVERAGE(OFFSET($BH$3,0,0,'Données projet'!$E$11+1,1))-AVERAGE(OFFSET($H$3,0,0,'Données projet'!$E$11+1,1))</f>
        <v>221.46841827695107</v>
      </c>
      <c r="BJ7" s="57">
        <f t="shared" si="38"/>
        <v>183.74298297204564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2.4666666666666668</v>
      </c>
      <c r="BY7" s="12">
        <f>IF('Données projet'!$A$114&gt;35,BY6+BX7-CG6,IF(A7&lt;'Données projet'!$A$114,$BV$205^A7,IF(A7='Données projet'!$A$114,'Données projet'!$B$114,BY6+BX7-CG6)))</f>
        <v>2.6193113595857573</v>
      </c>
      <c r="BZ7" s="13">
        <f>BY7*VLOOKUP('Données projet'!$B$12,Paramètres!$A$1:$I$89,3,0)*VLOOKUP('Données projet'!$B$12,Paramètres!$A$1:$I$89,5,0)</f>
        <v>2.1247853748959664</v>
      </c>
      <c r="CA7" s="13">
        <f t="shared" si="39"/>
        <v>0.89694881267796833</v>
      </c>
      <c r="CB7" s="20">
        <f t="shared" si="10"/>
        <v>5.2628537100246024</v>
      </c>
      <c r="CC7" s="57">
        <f t="shared" si="11"/>
        <v>298.59618704335793</v>
      </c>
      <c r="CD7" s="57">
        <f ca="1">AVERAGE(OFFSET($CC$3,0,0,'Données projet'!$E$12+1,1))-AVERAGE(OFFSET($H$3,0,0,'Données projet'!$E$12+1,1))</f>
        <v>219.96569743439244</v>
      </c>
      <c r="CE7" s="57">
        <f t="shared" si="40"/>
        <v>219.27079214454579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6.6</v>
      </c>
      <c r="CT7" s="12">
        <f>IF('Données projet'!$A$140&gt;35,CT6+CS7-DB6,IF(A7&lt;'Données projet'!$A$140,$CQ$205^A7,IF(A7='Données projet'!$A$140,'Données projet'!$B$140,CT6+CS7-DB6)))</f>
        <v>2.655307280461467</v>
      </c>
      <c r="CU7" s="17">
        <f>CT7*VLOOKUP('Données projet'!$B$13,Paramètres!$A$1:$I$89,3,0)*VLOOKUP('Données projet'!$B$13,Paramètres!$A$1:$I$89,5,0)</f>
        <v>2.3196764402111376</v>
      </c>
      <c r="CV7" s="13">
        <f t="shared" si="41"/>
        <v>0.96926766711854973</v>
      </c>
      <c r="CW7" s="20">
        <f t="shared" si="13"/>
        <v>5.7282443202658717</v>
      </c>
      <c r="CX7" s="57">
        <f t="shared" si="14"/>
        <v>299.06157765359916</v>
      </c>
      <c r="CY7" s="57">
        <f ca="1">AVERAGE(OFFSET($CX$3,0,0,'Données projet'!$E$13+1,1))-AVERAGE(OFFSET($H$3,0,0,'Données projet'!$E$13+1,1))</f>
        <v>235.92135862353973</v>
      </c>
      <c r="CZ7" s="57">
        <f t="shared" si="42"/>
        <v>270.64539221029258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7" t="e">
        <f t="shared" si="17"/>
        <v>#N/A</v>
      </c>
      <c r="DT7" s="57" t="e">
        <f ca="1">AVERAGE(OFFSET($DS$3,0,0,'Données projet'!$E$14+1,1))-AVERAGE(OFFSET($H$3,0,0,'Données projet'!$E$14+1,1))</f>
        <v>#N/A</v>
      </c>
      <c r="DU7" s="57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7" t="e">
        <f t="shared" si="20"/>
        <v>#N/A</v>
      </c>
      <c r="EO7" s="57" t="e">
        <f ca="1">AVERAGE(OFFSET($EN$3,0,0,'Données projet'!$E$15+1,1))-AVERAGE(OFFSET($H$3,0,0,'Données projet'!$E$15+1,1))</f>
        <v>#N/A</v>
      </c>
      <c r="EP7" s="57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7" t="e">
        <f t="shared" si="23"/>
        <v>#N/A</v>
      </c>
      <c r="FJ7" s="57" t="e">
        <f ca="1">AVERAGE(OFFSET($FI$3,0,0,'Données projet'!$E$16+1,1))-AVERAGE(OFFSET($H$3,0,0,'Données projet'!$E$16+1,1))</f>
        <v>#N/A</v>
      </c>
      <c r="FK7" s="57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7" t="e">
        <f t="shared" si="26"/>
        <v>#N/A</v>
      </c>
      <c r="GE7" s="57" t="e">
        <f ca="1">AVERAGE(OFFSET($GD$3,0,0,'Données projet'!$E$17+1,1))-AVERAGE(OFFSET($H$3,0,0,'Données projet'!$E$17+1,1))</f>
        <v>#N/A</v>
      </c>
      <c r="GF7" s="57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7" t="e">
        <f t="shared" si="29"/>
        <v>#N/A</v>
      </c>
      <c r="GZ7" s="57" t="e">
        <f ca="1">AVERAGE(OFFSET($GY$3,0,0,'Données projet'!$E$18+1,1))-AVERAGE(OFFSET($H$3,0,0,'Données projet'!$E$18+1,1))</f>
        <v>#N/A</v>
      </c>
      <c r="HA7" s="57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0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4">
        <f t="shared" si="1"/>
        <v>300.65353073216085</v>
      </c>
      <c r="I8" s="6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7">
        <f t="shared" si="0"/>
        <v>304.1012982521915</v>
      </c>
      <c r="S8" s="57">
        <f ca="1">AVERAGE(OFFSET($R$3,0,0,'Données projet'!$E$9+1,1))-AVERAGE(OFFSET($H$3,0,0,'Données projet'!$E$9+1,1))</f>
        <v>148.39628895278571</v>
      </c>
      <c r="T8" s="57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0.90432000000000001</v>
      </c>
      <c r="AI8" s="13">
        <f>IF('Données projet'!$A$62&gt;35,AI7+AH8-AQ7,IF(A8&lt;'Données projet'!$A$62,$AF$205^A8,IF(A8='Données projet'!$A$62,'Données projet'!$B$62,AI7+AH8-AQ7)))</f>
        <v>3.0071913806740005</v>
      </c>
      <c r="AJ8" s="13">
        <f>AI8*VLOOKUP('Données projet'!$B$10,Paramètres!$A$1:$I$89,3,0)*VLOOKUP('Données projet'!$B$10,Paramètres!$A$1:$I$89,5,0)</f>
        <v>3.2838529876960081</v>
      </c>
      <c r="AK8" s="13">
        <f t="shared" si="35"/>
        <v>1.3177369008505522</v>
      </c>
      <c r="AL8" s="20">
        <f t="shared" si="4"/>
        <v>8.0144357225519247</v>
      </c>
      <c r="AM8" s="57">
        <f t="shared" si="5"/>
        <v>301.34776905588524</v>
      </c>
      <c r="AN8" s="57">
        <f ca="1">AVERAGE(OFFSET($AM$3,0,0,'Données projet'!$E$10+1,1))-AVERAGE(OFFSET($H$3,0,0,'Données projet'!$E$10+1,1))</f>
        <v>245.5026179711341</v>
      </c>
      <c r="AO8" s="57">
        <f t="shared" si="36"/>
        <v>204.32077840562567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0.90432000000000001</v>
      </c>
      <c r="BD8" s="12">
        <f>IF('Données projet'!$A$88&gt;35,BD7+BC8-BL7,IF(A8&lt;'Données projet'!$A$88,$BA$205^A8,IF(A8='Données projet'!$A$88,'Données projet'!$B$88,BD7+BC8-BL7)))</f>
        <v>3.0071913806740005</v>
      </c>
      <c r="BE8" s="13">
        <f>BD8*VLOOKUP('Données projet'!$B$11,Paramètres!$A$1:$I$89,3,0)*VLOOKUP('Données projet'!$B$11,Paramètres!$A$1:$I$89,5,0)</f>
        <v>3.0023798744649226</v>
      </c>
      <c r="BF8" s="13">
        <f t="shared" si="37"/>
        <v>1.2174207637444985</v>
      </c>
      <c r="BG8" s="20">
        <f t="shared" si="7"/>
        <v>7.3494861115480736</v>
      </c>
      <c r="BH8" s="57">
        <f t="shared" si="8"/>
        <v>300.68281944488137</v>
      </c>
      <c r="BI8" s="57">
        <f ca="1">AVERAGE(OFFSET($BH$3,0,0,'Données projet'!$E$11+1,1))-AVERAGE(OFFSET($H$3,0,0,'Données projet'!$E$11+1,1))</f>
        <v>221.46841827695107</v>
      </c>
      <c r="BJ8" s="57">
        <f t="shared" si="38"/>
        <v>183.74298297204564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2.4666666666666668</v>
      </c>
      <c r="BY8" s="12">
        <f>IF('Données projet'!$A$114&gt;35,BY7+BX8-CG7,IF(A8&lt;'Données projet'!$A$114,$BV$205^A8,IF(A8='Données projet'!$A$114,'Données projet'!$B$114,BY7+BX8-CG7)))</f>
        <v>3.332221851645953</v>
      </c>
      <c r="BZ8" s="13">
        <f>BY8*VLOOKUP('Données projet'!$B$12,Paramètres!$A$1:$I$89,3,0)*VLOOKUP('Données projet'!$B$12,Paramètres!$A$1:$I$89,5,0)</f>
        <v>2.703098366055197</v>
      </c>
      <c r="CA8" s="13">
        <f t="shared" si="39"/>
        <v>1.1095457022222992</v>
      </c>
      <c r="CB8" s="20">
        <f t="shared" si="10"/>
        <v>6.6403550855833053</v>
      </c>
      <c r="CC8" s="57">
        <f t="shared" si="11"/>
        <v>299.97368841891659</v>
      </c>
      <c r="CD8" s="57">
        <f ca="1">AVERAGE(OFFSET($CC$3,0,0,'Données projet'!$E$12+1,1))-AVERAGE(OFFSET($H$3,0,0,'Données projet'!$E$12+1,1))</f>
        <v>219.96569743439244</v>
      </c>
      <c r="CE8" s="57">
        <f t="shared" si="40"/>
        <v>219.27079214454579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6.6</v>
      </c>
      <c r="CT8" s="12">
        <f>IF('Données projet'!$A$140&gt;35,CT7+CS8-DB7,IF(A8&lt;'Données projet'!$A$140,$CQ$205^A8,IF(A8='Données projet'!$A$140,'Données projet'!$B$140,CT7+CS8-DB7)))</f>
        <v>3.3895612242701949</v>
      </c>
      <c r="CU8" s="17">
        <f>CT8*VLOOKUP('Données projet'!$B$13,Paramètres!$A$1:$I$89,3,0)*VLOOKUP('Données projet'!$B$13,Paramètres!$A$1:$I$89,5,0)</f>
        <v>2.9611206855224426</v>
      </c>
      <c r="CV8" s="13">
        <f t="shared" si="41"/>
        <v>1.2026262582604759</v>
      </c>
      <c r="CW8" s="20">
        <f t="shared" si="13"/>
        <v>7.2518592604219156</v>
      </c>
      <c r="CX8" s="57">
        <f t="shared" si="14"/>
        <v>300.58519259375521</v>
      </c>
      <c r="CY8" s="57">
        <f ca="1">AVERAGE(OFFSET($CX$3,0,0,'Données projet'!$E$13+1,1))-AVERAGE(OFFSET($H$3,0,0,'Données projet'!$E$13+1,1))</f>
        <v>235.92135862353973</v>
      </c>
      <c r="CZ8" s="57">
        <f t="shared" si="42"/>
        <v>270.64539221029258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7" t="e">
        <f t="shared" si="17"/>
        <v>#N/A</v>
      </c>
      <c r="DT8" s="57" t="e">
        <f ca="1">AVERAGE(OFFSET($DS$3,0,0,'Données projet'!$E$14+1,1))-AVERAGE(OFFSET($H$3,0,0,'Données projet'!$E$14+1,1))</f>
        <v>#N/A</v>
      </c>
      <c r="DU8" s="57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7" t="e">
        <f t="shared" si="20"/>
        <v>#N/A</v>
      </c>
      <c r="EO8" s="57" t="e">
        <f ca="1">AVERAGE(OFFSET($EN$3,0,0,'Données projet'!$E$15+1,1))-AVERAGE(OFFSET($H$3,0,0,'Données projet'!$E$15+1,1))</f>
        <v>#N/A</v>
      </c>
      <c r="EP8" s="57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7" t="e">
        <f t="shared" si="23"/>
        <v>#N/A</v>
      </c>
      <c r="FJ8" s="57" t="e">
        <f ca="1">AVERAGE(OFFSET($FI$3,0,0,'Données projet'!$E$16+1,1))-AVERAGE(OFFSET($H$3,0,0,'Données projet'!$E$16+1,1))</f>
        <v>#N/A</v>
      </c>
      <c r="FK8" s="57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7" t="e">
        <f t="shared" si="26"/>
        <v>#N/A</v>
      </c>
      <c r="GE8" s="57" t="e">
        <f ca="1">AVERAGE(OFFSET($GD$3,0,0,'Données projet'!$E$17+1,1))-AVERAGE(OFFSET($H$3,0,0,'Données projet'!$E$17+1,1))</f>
        <v>#N/A</v>
      </c>
      <c r="GF8" s="57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7" t="e">
        <f t="shared" si="29"/>
        <v>#N/A</v>
      </c>
      <c r="GZ8" s="57" t="e">
        <f ca="1">AVERAGE(OFFSET($GY$3,0,0,'Données projet'!$E$18+1,1))-AVERAGE(OFFSET($H$3,0,0,'Données projet'!$E$18+1,1))</f>
        <v>#N/A</v>
      </c>
      <c r="HA8" s="57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0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4">
        <f t="shared" si="1"/>
        <v>302.06433583010789</v>
      </c>
      <c r="I9" s="6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7">
        <f t="shared" si="0"/>
        <v>309.21957716387703</v>
      </c>
      <c r="S9" s="57">
        <f ca="1">AVERAGE(OFFSET($R$3,0,0,'Données projet'!$E$9+1,1))-AVERAGE(OFFSET($H$3,0,0,'Données projet'!$E$9+1,1))</f>
        <v>148.39628895278571</v>
      </c>
      <c r="T9" s="57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0.90432000000000001</v>
      </c>
      <c r="AI9" s="13">
        <f>IF('Données projet'!$A$62&gt;35,AI8+AH9-AQ8,IF(A9&lt;'Données projet'!$A$62,$AF$205^A9,IF(A9='Données projet'!$A$62,'Données projet'!$B$62,AI8+AH9-AQ8)))</f>
        <v>3.747945624652687</v>
      </c>
      <c r="AJ9" s="13">
        <f>AI9*VLOOKUP('Données projet'!$B$10,Paramètres!$A$1:$I$89,3,0)*VLOOKUP('Données projet'!$B$10,Paramètres!$A$1:$I$89,5,0)</f>
        <v>4.0927566221207341</v>
      </c>
      <c r="AK9" s="13">
        <f t="shared" si="35"/>
        <v>1.6007714561752782</v>
      </c>
      <c r="AL9" s="20">
        <f t="shared" si="4"/>
        <v>9.9162280696988869</v>
      </c>
      <c r="AM9" s="57">
        <f t="shared" si="5"/>
        <v>303.2495614030322</v>
      </c>
      <c r="AN9" s="57">
        <f ca="1">AVERAGE(OFFSET($AM$3,0,0,'Données projet'!$E$10+1,1))-AVERAGE(OFFSET($H$3,0,0,'Données projet'!$E$10+1,1))</f>
        <v>245.5026179711341</v>
      </c>
      <c r="AO9" s="57">
        <f t="shared" si="36"/>
        <v>204.32077840562567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0.90432000000000001</v>
      </c>
      <c r="BD9" s="12">
        <f>IF('Données projet'!$A$88&gt;35,BD8+BC9-BL8,IF(A9&lt;'Données projet'!$A$88,$BA$205^A9,IF(A9='Données projet'!$A$88,'Données projet'!$B$88,BD8+BC9-BL8)))</f>
        <v>3.747945624652687</v>
      </c>
      <c r="BE9" s="13">
        <f>BD9*VLOOKUP('Données projet'!$B$11,Paramètres!$A$1:$I$89,3,0)*VLOOKUP('Données projet'!$B$11,Paramètres!$A$1:$I$89,5,0)</f>
        <v>3.7419489116532429</v>
      </c>
      <c r="BF9" s="13">
        <f t="shared" si="37"/>
        <v>1.4789085799292794</v>
      </c>
      <c r="BG9" s="20">
        <f t="shared" si="7"/>
        <v>9.0929934645062271</v>
      </c>
      <c r="BH9" s="57">
        <f t="shared" si="8"/>
        <v>302.42632679783952</v>
      </c>
      <c r="BI9" s="57">
        <f ca="1">AVERAGE(OFFSET($BH$3,0,0,'Données projet'!$E$11+1,1))-AVERAGE(OFFSET($H$3,0,0,'Données projet'!$E$11+1,1))</f>
        <v>221.46841827695107</v>
      </c>
      <c r="BJ9" s="57">
        <f t="shared" si="38"/>
        <v>183.74298297204564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2.4666666666666668</v>
      </c>
      <c r="BY9" s="12">
        <f>IF('Données projet'!$A$114&gt;35,BY8+BX9-CG8,IF(A9&lt;'Données projet'!$A$114,$BV$205^A9,IF(A9='Données projet'!$A$114,'Données projet'!$B$114,BY8+BX9-CG8)))</f>
        <v>4.2391685997738069</v>
      </c>
      <c r="BZ9" s="13">
        <f>BY9*VLOOKUP('Données projet'!$B$12,Paramètres!$A$1:$I$89,3,0)*VLOOKUP('Données projet'!$B$12,Paramètres!$A$1:$I$89,5,0)</f>
        <v>3.4388135681365122</v>
      </c>
      <c r="CA9" s="13">
        <f t="shared" si="39"/>
        <v>1.3725327999982246</v>
      </c>
      <c r="CB9" s="20">
        <f t="shared" si="10"/>
        <v>8.3797615911680001</v>
      </c>
      <c r="CC9" s="57">
        <f t="shared" si="11"/>
        <v>301.71309492450132</v>
      </c>
      <c r="CD9" s="57">
        <f ca="1">AVERAGE(OFFSET($CC$3,0,0,'Données projet'!$E$12+1,1))-AVERAGE(OFFSET($H$3,0,0,'Données projet'!$E$12+1,1))</f>
        <v>219.96569743439244</v>
      </c>
      <c r="CE9" s="57">
        <f t="shared" si="40"/>
        <v>219.27079214454579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6.6</v>
      </c>
      <c r="CT9" s="12">
        <f>IF('Données projet'!$A$140&gt;35,CT8+CS9-DB8,IF(A9&lt;'Données projet'!$A$140,$CQ$205^A9,IF(A9='Données projet'!$A$140,'Données projet'!$B$140,CT8+CS9-DB8)))</f>
        <v>4.32685338439601</v>
      </c>
      <c r="CU9" s="17">
        <f>CT9*VLOOKUP('Données projet'!$B$13,Paramètres!$A$1:$I$89,3,0)*VLOOKUP('Données projet'!$B$13,Paramètres!$A$1:$I$89,5,0)</f>
        <v>3.7799391166083551</v>
      </c>
      <c r="CV9" s="13">
        <f t="shared" si="41"/>
        <v>1.4921677118944865</v>
      </c>
      <c r="CW9" s="20">
        <f t="shared" si="13"/>
        <v>9.1822527263091143</v>
      </c>
      <c r="CX9" s="57">
        <f t="shared" si="14"/>
        <v>302.51558605964243</v>
      </c>
      <c r="CY9" s="57">
        <f ca="1">AVERAGE(OFFSET($CX$3,0,0,'Données projet'!$E$13+1,1))-AVERAGE(OFFSET($H$3,0,0,'Données projet'!$E$13+1,1))</f>
        <v>235.92135862353973</v>
      </c>
      <c r="CZ9" s="57">
        <f t="shared" si="42"/>
        <v>270.64539221029258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7" t="e">
        <f t="shared" si="17"/>
        <v>#N/A</v>
      </c>
      <c r="DT9" s="57" t="e">
        <f ca="1">AVERAGE(OFFSET($DS$3,0,0,'Données projet'!$E$14+1,1))-AVERAGE(OFFSET($H$3,0,0,'Données projet'!$E$14+1,1))</f>
        <v>#N/A</v>
      </c>
      <c r="DU9" s="57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7" t="e">
        <f t="shared" si="20"/>
        <v>#N/A</v>
      </c>
      <c r="EO9" s="57" t="e">
        <f ca="1">AVERAGE(OFFSET($EN$3,0,0,'Données projet'!$E$15+1,1))-AVERAGE(OFFSET($H$3,0,0,'Données projet'!$E$15+1,1))</f>
        <v>#N/A</v>
      </c>
      <c r="EP9" s="57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7" t="e">
        <f t="shared" si="23"/>
        <v>#N/A</v>
      </c>
      <c r="FJ9" s="57" t="e">
        <f ca="1">AVERAGE(OFFSET($FI$3,0,0,'Données projet'!$E$16+1,1))-AVERAGE(OFFSET($H$3,0,0,'Données projet'!$E$16+1,1))</f>
        <v>#N/A</v>
      </c>
      <c r="FK9" s="57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7" t="e">
        <f t="shared" si="26"/>
        <v>#N/A</v>
      </c>
      <c r="GE9" s="57" t="e">
        <f ca="1">AVERAGE(OFFSET($GD$3,0,0,'Données projet'!$E$17+1,1))-AVERAGE(OFFSET($H$3,0,0,'Données projet'!$E$17+1,1))</f>
        <v>#N/A</v>
      </c>
      <c r="GF9" s="57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7" t="e">
        <f t="shared" si="29"/>
        <v>#N/A</v>
      </c>
      <c r="GZ9" s="57" t="e">
        <f ca="1">AVERAGE(OFFSET($GY$3,0,0,'Données projet'!$E$18+1,1))-AVERAGE(OFFSET($H$3,0,0,'Données projet'!$E$18+1,1))</f>
        <v>#N/A</v>
      </c>
      <c r="HA9" s="57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0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4">
        <f t="shared" si="1"/>
        <v>303.46801094936251</v>
      </c>
      <c r="I10" s="6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7">
        <f t="shared" si="0"/>
        <v>316.7807985476415</v>
      </c>
      <c r="S10" s="57">
        <f ca="1">AVERAGE(OFFSET($R$3,0,0,'Données projet'!$E$9+1,1))-AVERAGE(OFFSET($H$3,0,0,'Données projet'!$E$9+1,1))</f>
        <v>148.39628895278571</v>
      </c>
      <c r="T10" s="57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0.90432000000000001</v>
      </c>
      <c r="AI10" s="13">
        <f>IF('Données projet'!$A$62&gt;35,AI9+AH10-AQ9,IF(A10&lt;'Données projet'!$A$62,$AF$205^A10,IF(A10='Données projet'!$A$62,'Données projet'!$B$62,AI9+AH10-AQ9)))</f>
        <v>4.6711680858186186</v>
      </c>
      <c r="AJ10" s="13">
        <f>AI10*VLOOKUP('Données projet'!$B$10,Paramètres!$A$1:$I$89,3,0)*VLOOKUP('Données projet'!$B$10,Paramètres!$A$1:$I$89,5,0)</f>
        <v>5.1009155497139318</v>
      </c>
      <c r="AK10" s="13">
        <f t="shared" si="35"/>
        <v>1.9445985410680524</v>
      </c>
      <c r="AL10" s="20">
        <f t="shared" si="4"/>
        <v>12.270937041445288</v>
      </c>
      <c r="AM10" s="57">
        <f t="shared" si="5"/>
        <v>305.60427037477859</v>
      </c>
      <c r="AN10" s="57">
        <f ca="1">AVERAGE(OFFSET($AM$3,0,0,'Données projet'!$E$10+1,1))-AVERAGE(OFFSET($H$3,0,0,'Données projet'!$E$10+1,1))</f>
        <v>245.5026179711341</v>
      </c>
      <c r="AO10" s="57">
        <f t="shared" si="36"/>
        <v>204.32077840562567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0.90432000000000001</v>
      </c>
      <c r="BD10" s="12">
        <f>IF('Données projet'!$A$88&gt;35,BD9+BC10-BL9,IF(A10&lt;'Données projet'!$A$88,$BA$205^A10,IF(A10='Données projet'!$A$88,'Données projet'!$B$88,BD9+BC10-BL9)))</f>
        <v>4.6711680858186186</v>
      </c>
      <c r="BE10" s="13">
        <f>BD10*VLOOKUP('Données projet'!$B$11,Paramètres!$A$1:$I$89,3,0)*VLOOKUP('Données projet'!$B$11,Paramètres!$A$1:$I$89,5,0)</f>
        <v>4.6636942168813089</v>
      </c>
      <c r="BF10" s="13">
        <f t="shared" si="37"/>
        <v>1.7965609367965911</v>
      </c>
      <c r="BG10" s="20">
        <f t="shared" si="7"/>
        <v>11.251611059322341</v>
      </c>
      <c r="BH10" s="57">
        <f t="shared" si="8"/>
        <v>304.58494439265564</v>
      </c>
      <c r="BI10" s="57">
        <f ca="1">AVERAGE(OFFSET($BH$3,0,0,'Données projet'!$E$11+1,1))-AVERAGE(OFFSET($H$3,0,0,'Données projet'!$E$11+1,1))</f>
        <v>221.46841827695107</v>
      </c>
      <c r="BJ10" s="57">
        <f t="shared" si="38"/>
        <v>183.74298297204564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2.4666666666666668</v>
      </c>
      <c r="BY10" s="12">
        <f>IF('Données projet'!$A$114&gt;35,BY9+BX10-CG9,IF(A10&lt;'Données projet'!$A$114,$BV$205^A10,IF(A10='Données projet'!$A$114,'Données projet'!$B$114,BY9+BX10-CG9)))</f>
        <v>5.3929633792034757</v>
      </c>
      <c r="BZ10" s="13">
        <f>BY10*VLOOKUP('Données projet'!$B$12,Paramètres!$A$1:$I$89,3,0)*VLOOKUP('Données projet'!$B$12,Paramètres!$A$1:$I$89,5,0)</f>
        <v>4.3747718932098598</v>
      </c>
      <c r="CA10" s="13">
        <f t="shared" si="39"/>
        <v>1.6978537101246285</v>
      </c>
      <c r="CB10" s="20">
        <f t="shared" si="10"/>
        <v>10.576489592474234</v>
      </c>
      <c r="CC10" s="57">
        <f t="shared" si="11"/>
        <v>303.90982292580753</v>
      </c>
      <c r="CD10" s="57">
        <f ca="1">AVERAGE(OFFSET($CC$3,0,0,'Données projet'!$E$12+1,1))-AVERAGE(OFFSET($H$3,0,0,'Données projet'!$E$12+1,1))</f>
        <v>219.96569743439244</v>
      </c>
      <c r="CE10" s="57">
        <f t="shared" si="40"/>
        <v>219.27079214454579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6.6</v>
      </c>
      <c r="CT10" s="12">
        <f>IF('Données projet'!$A$140&gt;35,CT9+CS10-DB9,IF(A10&lt;'Données projet'!$A$140,$CQ$205^A10,IF(A10='Données projet'!$A$140,'Données projet'!$B$140,CT9+CS10-DB9)))</f>
        <v>5.5233285287803451</v>
      </c>
      <c r="CU10" s="17">
        <f>CT10*VLOOKUP('Données projet'!$B$13,Paramètres!$A$1:$I$89,3,0)*VLOOKUP('Données projet'!$B$13,Paramètres!$A$1:$I$89,5,0)</f>
        <v>4.8251798027425101</v>
      </c>
      <c r="CV10" s="13">
        <f t="shared" si="41"/>
        <v>1.8514184811173284</v>
      </c>
      <c r="CW10" s="20">
        <f t="shared" si="13"/>
        <v>11.628408677722552</v>
      </c>
      <c r="CX10" s="57">
        <f t="shared" si="14"/>
        <v>304.96174201105589</v>
      </c>
      <c r="CY10" s="57">
        <f ca="1">AVERAGE(OFFSET($CX$3,0,0,'Données projet'!$E$13+1,1))-AVERAGE(OFFSET($H$3,0,0,'Données projet'!$E$13+1,1))</f>
        <v>235.92135862353973</v>
      </c>
      <c r="CZ10" s="57">
        <f t="shared" si="42"/>
        <v>270.64539221029258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7" t="e">
        <f t="shared" si="17"/>
        <v>#N/A</v>
      </c>
      <c r="DT10" s="57" t="e">
        <f ca="1">AVERAGE(OFFSET($DS$3,0,0,'Données projet'!$E$14+1,1))-AVERAGE(OFFSET($H$3,0,0,'Données projet'!$E$14+1,1))</f>
        <v>#N/A</v>
      </c>
      <c r="DU10" s="57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7" t="e">
        <f t="shared" si="20"/>
        <v>#N/A</v>
      </c>
      <c r="EO10" s="57" t="e">
        <f ca="1">AVERAGE(OFFSET($EN$3,0,0,'Données projet'!$E$15+1,1))-AVERAGE(OFFSET($H$3,0,0,'Données projet'!$E$15+1,1))</f>
        <v>#N/A</v>
      </c>
      <c r="EP10" s="57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7" t="e">
        <f t="shared" si="23"/>
        <v>#N/A</v>
      </c>
      <c r="FJ10" s="57" t="e">
        <f ca="1">AVERAGE(OFFSET($FI$3,0,0,'Données projet'!$E$16+1,1))-AVERAGE(OFFSET($H$3,0,0,'Données projet'!$E$16+1,1))</f>
        <v>#N/A</v>
      </c>
      <c r="FK10" s="57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7" t="e">
        <f t="shared" si="26"/>
        <v>#N/A</v>
      </c>
      <c r="GE10" s="57" t="e">
        <f ca="1">AVERAGE(OFFSET($GD$3,0,0,'Données projet'!$E$17+1,1))-AVERAGE(OFFSET($H$3,0,0,'Données projet'!$E$17+1,1))</f>
        <v>#N/A</v>
      </c>
      <c r="GF10" s="57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7" t="e">
        <f t="shared" si="29"/>
        <v>#N/A</v>
      </c>
      <c r="GZ10" s="57" t="e">
        <f ca="1">AVERAGE(OFFSET($GY$3,0,0,'Données projet'!$E$18+1,1))-AVERAGE(OFFSET($H$3,0,0,'Données projet'!$E$18+1,1))</f>
        <v>#N/A</v>
      </c>
      <c r="HA10" s="57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0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4">
        <f t="shared" si="1"/>
        <v>304.86569218273291</v>
      </c>
      <c r="I11" s="6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7">
        <f t="shared" si="0"/>
        <v>327.95544871467246</v>
      </c>
      <c r="S11" s="57">
        <f ca="1">AVERAGE(OFFSET($R$3,0,0,'Données projet'!$E$9+1,1))-AVERAGE(OFFSET($H$3,0,0,'Données projet'!$E$9+1,1))</f>
        <v>148.39628895278571</v>
      </c>
      <c r="T11" s="57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0.90432000000000001</v>
      </c>
      <c r="AI11" s="13">
        <f>IF('Données projet'!$A$62&gt;35,AI10+AH11-AQ10,IF(A11&lt;'Données projet'!$A$62,$AF$205^A11,IF(A11='Données projet'!$A$62,'Données projet'!$B$62,AI10+AH11-AQ10)))</f>
        <v>5.8218057226997173</v>
      </c>
      <c r="AJ11" s="13">
        <f>AI11*VLOOKUP('Données projet'!$B$10,Paramètres!$A$1:$I$89,3,0)*VLOOKUP('Données projet'!$B$10,Paramètres!$A$1:$I$89,5,0)</f>
        <v>6.3574118491880913</v>
      </c>
      <c r="AK11" s="13">
        <f t="shared" si="35"/>
        <v>2.3622756836001093</v>
      </c>
      <c r="AL11" s="20">
        <f t="shared" si="4"/>
        <v>15.186789119606113</v>
      </c>
      <c r="AM11" s="57">
        <f t="shared" si="5"/>
        <v>308.5201224529394</v>
      </c>
      <c r="AN11" s="57">
        <f ca="1">AVERAGE(OFFSET($AM$3,0,0,'Données projet'!$E$10+1,1))-AVERAGE(OFFSET($H$3,0,0,'Données projet'!$E$10+1,1))</f>
        <v>245.5026179711341</v>
      </c>
      <c r="AO11" s="57">
        <f t="shared" si="36"/>
        <v>204.32077840562567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0.90432000000000001</v>
      </c>
      <c r="BD11" s="12">
        <f>IF('Données projet'!$A$88&gt;35,BD10+BC11-BL10,IF(A11&lt;'Données projet'!$A$88,$BA$205^A11,IF(A11='Données projet'!$A$88,'Données projet'!$B$88,BD10+BC11-BL10)))</f>
        <v>5.8218057226997173</v>
      </c>
      <c r="BE11" s="13">
        <f>BD11*VLOOKUP('Données projet'!$B$11,Paramètres!$A$1:$I$89,3,0)*VLOOKUP('Données projet'!$B$11,Paramètres!$A$1:$I$89,5,0)</f>
        <v>5.8124908335433982</v>
      </c>
      <c r="BF11" s="13">
        <f t="shared" si="37"/>
        <v>2.1824413242485816</v>
      </c>
      <c r="BG11" s="20">
        <f t="shared" si="7"/>
        <v>13.924506841487698</v>
      </c>
      <c r="BH11" s="57">
        <f t="shared" si="8"/>
        <v>307.25784017482101</v>
      </c>
      <c r="BI11" s="57">
        <f ca="1">AVERAGE(OFFSET($BH$3,0,0,'Données projet'!$E$11+1,1))-AVERAGE(OFFSET($H$3,0,0,'Données projet'!$E$11+1,1))</f>
        <v>221.46841827695107</v>
      </c>
      <c r="BJ11" s="57">
        <f t="shared" si="38"/>
        <v>183.74298297204564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2.4666666666666668</v>
      </c>
      <c r="BY11" s="12">
        <f>IF('Données projet'!$A$114&gt;35,BY10+BX11-CG10,IF(A11&lt;'Données projet'!$A$114,$BV$205^A11,IF(A11='Données projet'!$A$114,'Données projet'!$B$114,BY10+BX11-CG10)))</f>
        <v>6.8607919984549888</v>
      </c>
      <c r="BZ11" s="13">
        <f>BY11*VLOOKUP('Données projet'!$B$12,Paramètres!$A$1:$I$89,3,0)*VLOOKUP('Données projet'!$B$12,Paramètres!$A$1:$I$89,5,0)</f>
        <v>5.5654744691466869</v>
      </c>
      <c r="CA11" s="13">
        <f t="shared" si="39"/>
        <v>2.10028293749169</v>
      </c>
      <c r="CB11" s="20">
        <f t="shared" si="10"/>
        <v>13.351194149895173</v>
      </c>
      <c r="CC11" s="57">
        <f t="shared" si="11"/>
        <v>306.68452748322846</v>
      </c>
      <c r="CD11" s="57">
        <f ca="1">AVERAGE(OFFSET($CC$3,0,0,'Données projet'!$E$12+1,1))-AVERAGE(OFFSET($H$3,0,0,'Données projet'!$E$12+1,1))</f>
        <v>219.96569743439244</v>
      </c>
      <c r="CE11" s="57">
        <f t="shared" si="40"/>
        <v>219.27079214454579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6.6</v>
      </c>
      <c r="CT11" s="12">
        <f>IF('Données projet'!$A$140&gt;35,CT10+CS11-DB10,IF(A11&lt;'Données projet'!$A$140,$CQ$205^A11,IF(A11='Données projet'!$A$140,'Données projet'!$B$140,CT10+CS11-DB10)))</f>
        <v>7.0506567536716718</v>
      </c>
      <c r="CU11" s="17">
        <f>CT11*VLOOKUP('Données projet'!$B$13,Paramètres!$A$1:$I$89,3,0)*VLOOKUP('Données projet'!$B$13,Paramètres!$A$1:$I$89,5,0)</f>
        <v>6.1594537400075735</v>
      </c>
      <c r="CV11" s="13">
        <f t="shared" si="41"/>
        <v>2.2971616158822084</v>
      </c>
      <c r="CW11" s="20">
        <f t="shared" si="13"/>
        <v>14.728605078174702</v>
      </c>
      <c r="CX11" s="57">
        <f t="shared" si="14"/>
        <v>308.06193841150804</v>
      </c>
      <c r="CY11" s="57">
        <f ca="1">AVERAGE(OFFSET($CX$3,0,0,'Données projet'!$E$13+1,1))-AVERAGE(OFFSET($H$3,0,0,'Données projet'!$E$13+1,1))</f>
        <v>235.92135862353973</v>
      </c>
      <c r="CZ11" s="57">
        <f t="shared" si="42"/>
        <v>270.64539221029258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7" t="e">
        <f t="shared" si="17"/>
        <v>#N/A</v>
      </c>
      <c r="DT11" s="57" t="e">
        <f ca="1">AVERAGE(OFFSET($DS$3,0,0,'Données projet'!$E$14+1,1))-AVERAGE(OFFSET($H$3,0,0,'Données projet'!$E$14+1,1))</f>
        <v>#N/A</v>
      </c>
      <c r="DU11" s="57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7" t="e">
        <f t="shared" si="20"/>
        <v>#N/A</v>
      </c>
      <c r="EO11" s="57" t="e">
        <f ca="1">AVERAGE(OFFSET($EN$3,0,0,'Données projet'!$E$15+1,1))-AVERAGE(OFFSET($H$3,0,0,'Données projet'!$E$15+1,1))</f>
        <v>#N/A</v>
      </c>
      <c r="EP11" s="57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7" t="e">
        <f t="shared" si="23"/>
        <v>#N/A</v>
      </c>
      <c r="FJ11" s="57" t="e">
        <f ca="1">AVERAGE(OFFSET($FI$3,0,0,'Données projet'!$E$16+1,1))-AVERAGE(OFFSET($H$3,0,0,'Données projet'!$E$16+1,1))</f>
        <v>#N/A</v>
      </c>
      <c r="FK11" s="57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7" t="e">
        <f t="shared" si="26"/>
        <v>#N/A</v>
      </c>
      <c r="GE11" s="57" t="e">
        <f ca="1">AVERAGE(OFFSET($GD$3,0,0,'Données projet'!$E$17+1,1))-AVERAGE(OFFSET($H$3,0,0,'Données projet'!$E$17+1,1))</f>
        <v>#N/A</v>
      </c>
      <c r="GF11" s="57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7" t="e">
        <f t="shared" si="29"/>
        <v>#N/A</v>
      </c>
      <c r="GZ11" s="57" t="e">
        <f ca="1">AVERAGE(OFFSET($GY$3,0,0,'Données projet'!$E$18+1,1))-AVERAGE(OFFSET($H$3,0,0,'Données projet'!$E$18+1,1))</f>
        <v>#N/A</v>
      </c>
      <c r="HA11" s="57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0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4">
        <f t="shared" si="1"/>
        <v>306.25821457288538</v>
      </c>
      <c r="I12" s="6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7">
        <f t="shared" si="0"/>
        <v>344.47680412950666</v>
      </c>
      <c r="S12" s="57">
        <f ca="1">AVERAGE(OFFSET($R$3,0,0,'Données projet'!$E$9+1,1))-AVERAGE(OFFSET($H$3,0,0,'Données projet'!$E$9+1,1))</f>
        <v>148.39628895278571</v>
      </c>
      <c r="T12" s="57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0.90432000000000001</v>
      </c>
      <c r="AI12" s="13">
        <f>IF('Données projet'!$A$62&gt;35,AI11+AH12-AQ11,IF(A12&lt;'Données projet'!$A$62,$AF$205^A12,IF(A12='Données projet'!$A$62,'Données projet'!$B$62,AI11+AH12-AQ11)))</f>
        <v>7.2558771703714831</v>
      </c>
      <c r="AJ12" s="13">
        <f>AI12*VLOOKUP('Données projet'!$B$10,Paramètres!$A$1:$I$89,3,0)*VLOOKUP('Données projet'!$B$10,Paramètres!$A$1:$I$89,5,0)</f>
        <v>7.9234178700456592</v>
      </c>
      <c r="AK12" s="13">
        <f t="shared" si="35"/>
        <v>2.8696650169568723</v>
      </c>
      <c r="AL12" s="20">
        <f t="shared" si="4"/>
        <v>18.79795269486274</v>
      </c>
      <c r="AM12" s="57">
        <f t="shared" si="5"/>
        <v>312.13128602819603</v>
      </c>
      <c r="AN12" s="57">
        <f ca="1">AVERAGE(OFFSET($AM$3,0,0,'Données projet'!$E$10+1,1))-AVERAGE(OFFSET($H$3,0,0,'Données projet'!$E$10+1,1))</f>
        <v>245.5026179711341</v>
      </c>
      <c r="AO12" s="57">
        <f t="shared" si="36"/>
        <v>204.32077840562567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0.90432000000000001</v>
      </c>
      <c r="BD12" s="12">
        <f>IF('Données projet'!$A$88&gt;35,BD11+BC12-BL11,IF(A12&lt;'Données projet'!$A$88,$BA$205^A12,IF(A12='Données projet'!$A$88,'Données projet'!$B$88,BD11+BC12-BL11)))</f>
        <v>7.2558771703714831</v>
      </c>
      <c r="BE12" s="13">
        <f>BD12*VLOOKUP('Données projet'!$B$11,Paramètres!$A$1:$I$89,3,0)*VLOOKUP('Données projet'!$B$11,Paramètres!$A$1:$I$89,5,0)</f>
        <v>7.2442677668988891</v>
      </c>
      <c r="BF12" s="13">
        <f t="shared" si="37"/>
        <v>2.6512043294678302</v>
      </c>
      <c r="BG12" s="20">
        <f t="shared" si="7"/>
        <v>17.234613901172036</v>
      </c>
      <c r="BH12" s="57">
        <f t="shared" si="8"/>
        <v>310.56794723450537</v>
      </c>
      <c r="BI12" s="57">
        <f ca="1">AVERAGE(OFFSET($BH$3,0,0,'Données projet'!$E$11+1,1))-AVERAGE(OFFSET($H$3,0,0,'Données projet'!$E$11+1,1))</f>
        <v>221.46841827695107</v>
      </c>
      <c r="BJ12" s="57">
        <f t="shared" si="38"/>
        <v>183.74298297204564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2.4666666666666668</v>
      </c>
      <c r="BY12" s="12">
        <f>IF('Données projet'!$A$114&gt;35,BY11+BX12-CG11,IF(A12&lt;'Données projet'!$A$114,$BV$205^A12,IF(A12='Données projet'!$A$114,'Données projet'!$B$114,BY11+BX12-CG11)))</f>
        <v>8.7281265486761299</v>
      </c>
      <c r="BZ12" s="13">
        <f>BY12*VLOOKUP('Données projet'!$B$12,Paramètres!$A$1:$I$89,3,0)*VLOOKUP('Données projet'!$B$12,Paramètres!$A$1:$I$89,5,0)</f>
        <v>7.0802562562860771</v>
      </c>
      <c r="CA12" s="13">
        <f t="shared" si="39"/>
        <v>2.5980968744326778</v>
      </c>
      <c r="CB12" s="20">
        <f t="shared" si="10"/>
        <v>16.856465036001829</v>
      </c>
      <c r="CC12" s="57">
        <f t="shared" si="11"/>
        <v>310.18979836933516</v>
      </c>
      <c r="CD12" s="57">
        <f ca="1">AVERAGE(OFFSET($CC$3,0,0,'Données projet'!$E$12+1,1))-AVERAGE(OFFSET($H$3,0,0,'Données projet'!$E$12+1,1))</f>
        <v>219.96569743439244</v>
      </c>
      <c r="CE12" s="57">
        <f t="shared" si="40"/>
        <v>219.27079214454579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6.6</v>
      </c>
      <c r="CT12" s="12">
        <f>IF('Données projet'!$A$140&gt;35,CT11+CS12-DB11,IF(A12&lt;'Données projet'!$A$140,$CQ$205^A12,IF(A12='Données projet'!$A$140,'Données projet'!$B$140,CT11+CS12-DB11)))</f>
        <v>9.0003265963745314</v>
      </c>
      <c r="CU12" s="17">
        <f>CT12*VLOOKUP('Données projet'!$B$13,Paramètres!$A$1:$I$89,3,0)*VLOOKUP('Données projet'!$B$13,Paramètres!$A$1:$I$89,5,0)</f>
        <v>7.8626853145927917</v>
      </c>
      <c r="CV12" s="13">
        <f t="shared" si="41"/>
        <v>2.8502208135558442</v>
      </c>
      <c r="CW12" s="20">
        <f t="shared" si="13"/>
        <v>18.658311506525539</v>
      </c>
      <c r="CX12" s="57">
        <f t="shared" si="14"/>
        <v>311.99164483985885</v>
      </c>
      <c r="CY12" s="57">
        <f ca="1">AVERAGE(OFFSET($CX$3,0,0,'Données projet'!$E$13+1,1))-AVERAGE(OFFSET($H$3,0,0,'Données projet'!$E$13+1,1))</f>
        <v>235.92135862353973</v>
      </c>
      <c r="CZ12" s="57">
        <f t="shared" si="42"/>
        <v>270.64539221029258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7" t="e">
        <f t="shared" si="17"/>
        <v>#N/A</v>
      </c>
      <c r="DT12" s="57" t="e">
        <f ca="1">AVERAGE(OFFSET($DS$3,0,0,'Données projet'!$E$14+1,1))-AVERAGE(OFFSET($H$3,0,0,'Données projet'!$E$14+1,1))</f>
        <v>#N/A</v>
      </c>
      <c r="DU12" s="57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7" t="e">
        <f t="shared" si="20"/>
        <v>#N/A</v>
      </c>
      <c r="EO12" s="57" t="e">
        <f ca="1">AVERAGE(OFFSET($EN$3,0,0,'Données projet'!$E$15+1,1))-AVERAGE(OFFSET($H$3,0,0,'Données projet'!$E$15+1,1))</f>
        <v>#N/A</v>
      </c>
      <c r="EP12" s="57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7" t="e">
        <f t="shared" si="23"/>
        <v>#N/A</v>
      </c>
      <c r="FJ12" s="57" t="e">
        <f ca="1">AVERAGE(OFFSET($FI$3,0,0,'Données projet'!$E$16+1,1))-AVERAGE(OFFSET($H$3,0,0,'Données projet'!$E$16+1,1))</f>
        <v>#N/A</v>
      </c>
      <c r="FK12" s="57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7" t="e">
        <f t="shared" si="26"/>
        <v>#N/A</v>
      </c>
      <c r="GE12" s="57" t="e">
        <f ca="1">AVERAGE(OFFSET($GD$3,0,0,'Données projet'!$E$17+1,1))-AVERAGE(OFFSET($H$3,0,0,'Données projet'!$E$17+1,1))</f>
        <v>#N/A</v>
      </c>
      <c r="GF12" s="57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7" t="e">
        <f t="shared" si="29"/>
        <v>#N/A</v>
      </c>
      <c r="GZ12" s="57" t="e">
        <f ca="1">AVERAGE(OFFSET($GY$3,0,0,'Données projet'!$E$18+1,1))-AVERAGE(OFFSET($H$3,0,0,'Données projet'!$E$18+1,1))</f>
        <v>#N/A</v>
      </c>
      <c r="HA12" s="57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0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4">
        <f t="shared" si="1"/>
        <v>307.64621671125212</v>
      </c>
      <c r="I13" s="6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7">
        <f t="shared" si="0"/>
        <v>368.91239923039706</v>
      </c>
      <c r="S13" s="57">
        <f ca="1">AVERAGE(OFFSET($R$3,0,0,'Données projet'!$E$9+1,1))-AVERAGE(OFFSET($H$3,0,0,'Données projet'!$E$9+1,1))</f>
        <v>148.39628895278571</v>
      </c>
      <c r="T13" s="57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9.0432000000000006</v>
      </c>
      <c r="AG13" s="12">
        <f>VLOOKUP(A13,'Données projet'!$A$61:$I$81,9,0)</f>
        <v>0.90432000000000001</v>
      </c>
      <c r="AH13" s="12">
        <f t="array" ref="AH13">INDEX(AG:AG,MIN(IF(ISNUMBER(AG13:AG209),ROW(AG13:AG209),"")))</f>
        <v>0.90432000000000001</v>
      </c>
      <c r="AI13" s="13">
        <f>IF('Données projet'!$A$62&gt;35,AI12+AH13-AQ12,IF(A13&lt;'Données projet'!$A$62,$AF$205^A13,IF(A13='Données projet'!$A$62,'Données projet'!$B$62,AI12+AH13-AQ12)))</f>
        <v>9.0432000000000006</v>
      </c>
      <c r="AJ13" s="13">
        <f>AI13*VLOOKUP('Données projet'!$B$10,Paramètres!$A$1:$I$89,3,0)*VLOOKUP('Données projet'!$B$10,Paramètres!$A$1:$I$89,5,0)</f>
        <v>9.8751744000000006</v>
      </c>
      <c r="AK13" s="13">
        <f t="shared" si="35"/>
        <v>3.486035675986801</v>
      </c>
      <c r="AL13" s="20">
        <f t="shared" si="4"/>
        <v>23.270774215677008</v>
      </c>
      <c r="AM13" s="57">
        <f t="shared" si="5"/>
        <v>316.60410754901034</v>
      </c>
      <c r="AN13" s="57">
        <f ca="1">AVERAGE(OFFSET($AM$3,0,0,'Données projet'!$E$10+1,1))-AVERAGE(OFFSET($H$3,0,0,'Données projet'!$E$10+1,1))</f>
        <v>245.5026179711341</v>
      </c>
      <c r="AO13" s="57">
        <f t="shared" si="36"/>
        <v>204.32077840562567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9.0432000000000006</v>
      </c>
      <c r="BB13" s="12">
        <f>VLOOKUP(A13,'Données projet'!$A$87:$I$107,9,0)</f>
        <v>0.90432000000000001</v>
      </c>
      <c r="BC13" s="12">
        <f t="array" ref="BC13">INDEX(BB:BB,MIN(IF(ISNUMBER(BB13:BB209),ROW(BB13:BB209),"")))</f>
        <v>0.90432000000000001</v>
      </c>
      <c r="BD13" s="12">
        <f>IF('Données projet'!$A$88&gt;35,BD12+BC13-BL12,IF(A13&lt;'Données projet'!$A$88,$BA$205^A13,IF(A13='Données projet'!$A$88,'Données projet'!$B$88,BD12+BC13-BL12)))</f>
        <v>9.0432000000000006</v>
      </c>
      <c r="BE13" s="13">
        <f>BD13*VLOOKUP('Données projet'!$B$11,Paramètres!$A$1:$I$89,3,0)*VLOOKUP('Données projet'!$B$11,Paramètres!$A$1:$I$89,5,0)</f>
        <v>9.0287308800000012</v>
      </c>
      <c r="BF13" s="13">
        <f t="shared" si="37"/>
        <v>3.2206521744675181</v>
      </c>
      <c r="BG13" s="20">
        <f t="shared" si="7"/>
        <v>21.334342153197596</v>
      </c>
      <c r="BH13" s="57">
        <f t="shared" si="8"/>
        <v>314.66767548653092</v>
      </c>
      <c r="BI13" s="57">
        <f ca="1">AVERAGE(OFFSET($BH$3,0,0,'Données projet'!$E$11+1,1))-AVERAGE(OFFSET($H$3,0,0,'Données projet'!$E$11+1,1))</f>
        <v>221.46841827695107</v>
      </c>
      <c r="BJ13" s="57">
        <f t="shared" si="38"/>
        <v>183.74298297204564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2.4666666666666668</v>
      </c>
      <c r="BY13" s="12">
        <f>IF('Données projet'!$A$114&gt;35,BY12+BX13-CG12,IF(A13&lt;'Données projet'!$A$114,$BV$205^A13,IF(A13='Données projet'!$A$114,'Données projet'!$B$114,BY12+BX13-CG12)))</f>
        <v>11.103702468586782</v>
      </c>
      <c r="BZ13" s="13">
        <f>BY13*VLOOKUP('Données projet'!$B$12,Paramètres!$A$1:$I$89,3,0)*VLOOKUP('Données projet'!$B$12,Paramètres!$A$1:$I$89,5,0)</f>
        <v>9.007323442517599</v>
      </c>
      <c r="CA13" s="13">
        <f t="shared" si="39"/>
        <v>3.2139038262141559</v>
      </c>
      <c r="CB13" s="20">
        <f t="shared" si="10"/>
        <v>21.285304159707806</v>
      </c>
      <c r="CC13" s="57">
        <f t="shared" si="11"/>
        <v>314.61863749304109</v>
      </c>
      <c r="CD13" s="57">
        <f ca="1">AVERAGE(OFFSET($CC$3,0,0,'Données projet'!$E$12+1,1))-AVERAGE(OFFSET($H$3,0,0,'Données projet'!$E$12+1,1))</f>
        <v>219.96569743439244</v>
      </c>
      <c r="CE13" s="57">
        <f t="shared" si="40"/>
        <v>219.27079214454579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6.6</v>
      </c>
      <c r="CT13" s="12">
        <f>IF('Données projet'!$A$140&gt;35,CT12+CS13-DB12,IF(A13&lt;'Données projet'!$A$140,$CQ$205^A13,IF(A13='Données projet'!$A$140,'Données projet'!$B$140,CT12+CS13-DB12)))</f>
        <v>11.489125293076063</v>
      </c>
      <c r="CU13" s="17">
        <f>CT13*VLOOKUP('Données projet'!$B$13,Paramètres!$A$1:$I$89,3,0)*VLOOKUP('Données projet'!$B$13,Paramètres!$A$1:$I$89,5,0)</f>
        <v>10.036899856031249</v>
      </c>
      <c r="CV13" s="13">
        <f t="shared" si="41"/>
        <v>3.5364332356333024</v>
      </c>
      <c r="CW13" s="20">
        <f t="shared" si="13"/>
        <v>23.640221801315761</v>
      </c>
      <c r="CX13" s="57">
        <f t="shared" si="14"/>
        <v>316.97355513464908</v>
      </c>
      <c r="CY13" s="57">
        <f ca="1">AVERAGE(OFFSET($CX$3,0,0,'Données projet'!$E$13+1,1))-AVERAGE(OFFSET($H$3,0,0,'Données projet'!$E$13+1,1))</f>
        <v>235.92135862353973</v>
      </c>
      <c r="CZ13" s="57">
        <f t="shared" si="42"/>
        <v>270.64539221029258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7" t="e">
        <f t="shared" si="17"/>
        <v>#N/A</v>
      </c>
      <c r="DT13" s="57" t="e">
        <f ca="1">AVERAGE(OFFSET($DS$3,0,0,'Données projet'!$E$14+1,1))-AVERAGE(OFFSET($H$3,0,0,'Données projet'!$E$14+1,1))</f>
        <v>#N/A</v>
      </c>
      <c r="DU13" s="57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7" t="e">
        <f t="shared" si="20"/>
        <v>#N/A</v>
      </c>
      <c r="EO13" s="57" t="e">
        <f ca="1">AVERAGE(OFFSET($EN$3,0,0,'Données projet'!$E$15+1,1))-AVERAGE(OFFSET($H$3,0,0,'Données projet'!$E$15+1,1))</f>
        <v>#N/A</v>
      </c>
      <c r="EP13" s="57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7" t="e">
        <f t="shared" si="23"/>
        <v>#N/A</v>
      </c>
      <c r="FJ13" s="57" t="e">
        <f ca="1">AVERAGE(OFFSET($FI$3,0,0,'Données projet'!$E$16+1,1))-AVERAGE(OFFSET($H$3,0,0,'Données projet'!$E$16+1,1))</f>
        <v>#N/A</v>
      </c>
      <c r="FK13" s="57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7" t="e">
        <f t="shared" si="26"/>
        <v>#N/A</v>
      </c>
      <c r="GE13" s="57" t="e">
        <f ca="1">AVERAGE(OFFSET($GD$3,0,0,'Données projet'!$E$17+1,1))-AVERAGE(OFFSET($H$3,0,0,'Données projet'!$E$17+1,1))</f>
        <v>#N/A</v>
      </c>
      <c r="GF13" s="57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7" t="e">
        <f t="shared" si="29"/>
        <v>#N/A</v>
      </c>
      <c r="GZ13" s="57" t="e">
        <f ca="1">AVERAGE(OFFSET($GY$3,0,0,'Données projet'!$E$18+1,1))-AVERAGE(OFFSET($H$3,0,0,'Données projet'!$E$18+1,1))</f>
        <v>#N/A</v>
      </c>
      <c r="HA13" s="57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0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4">
        <f t="shared" si="1"/>
        <v>309.03020208026311</v>
      </c>
      <c r="I14" s="6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7">
        <f t="shared" si="0"/>
        <v>405.06682017924021</v>
      </c>
      <c r="S14" s="57">
        <f ca="1">AVERAGE(OFFSET($R$3,0,0,'Données projet'!$E$9+1,1))-AVERAGE(OFFSET($H$3,0,0,'Données projet'!$E$9+1,1))</f>
        <v>148.39628895278571</v>
      </c>
      <c r="T14" s="57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3.3205500000000017</v>
      </c>
      <c r="AI14" s="13">
        <f>IF('Données projet'!$A$62&gt;35,AI13+AH14-AQ13,IF(A14&lt;'Données projet'!$A$62,$AF$205^A14,IF(A14='Données projet'!$A$62,'Données projet'!$B$62,AI13+AH14-AQ13)))</f>
        <v>12.363750000000003</v>
      </c>
      <c r="AJ14" s="13">
        <f>AI14*VLOOKUP('Données projet'!$B$10,Paramètres!$A$1:$I$89,3,0)*VLOOKUP('Données projet'!$B$10,Paramètres!$A$1:$I$89,5,0)</f>
        <v>13.501215000000002</v>
      </c>
      <c r="AK14" s="13">
        <f t="shared" si="35"/>
        <v>4.5956772181406107</v>
      </c>
      <c r="AL14" s="20">
        <f t="shared" si="4"/>
        <v>31.518753946594902</v>
      </c>
      <c r="AM14" s="57">
        <f t="shared" si="5"/>
        <v>324.85208727992824</v>
      </c>
      <c r="AN14" s="57">
        <f ca="1">AVERAGE(OFFSET($AM$3,0,0,'Données projet'!$E$10+1,1))-AVERAGE(OFFSET($H$3,0,0,'Données projet'!$E$10+1,1))</f>
        <v>245.5026179711341</v>
      </c>
      <c r="AO14" s="57">
        <f t="shared" si="36"/>
        <v>204.32077840562567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3.3205500000000017</v>
      </c>
      <c r="BD14" s="12">
        <f>IF('Données projet'!$A$88&gt;35,BD13+BC14-BL13,IF(A14&lt;'Données projet'!$A$88,$BA$205^A14,IF(A14='Données projet'!$A$88,'Données projet'!$B$88,BD13+BC14-BL13)))</f>
        <v>12.363750000000003</v>
      </c>
      <c r="BE14" s="13">
        <f>BD14*VLOOKUP('Données projet'!$B$11,Paramètres!$A$1:$I$89,3,0)*VLOOKUP('Données projet'!$B$11,Paramètres!$A$1:$I$89,5,0)</f>
        <v>12.343968000000004</v>
      </c>
      <c r="BF14" s="13">
        <f t="shared" si="37"/>
        <v>4.2458193780720901</v>
      </c>
      <c r="BG14" s="20">
        <f t="shared" si="7"/>
        <v>28.893879683475564</v>
      </c>
      <c r="BH14" s="57">
        <f t="shared" si="8"/>
        <v>322.22721301680889</v>
      </c>
      <c r="BI14" s="57">
        <f ca="1">AVERAGE(OFFSET($BH$3,0,0,'Données projet'!$E$11+1,1))-AVERAGE(OFFSET($H$3,0,0,'Données projet'!$E$11+1,1))</f>
        <v>221.46841827695107</v>
      </c>
      <c r="BJ14" s="57">
        <f t="shared" si="38"/>
        <v>183.74298297204564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2.4666666666666668</v>
      </c>
      <c r="BY14" s="12">
        <f>IF('Données projet'!$A$114&gt;35,BY13+BX14-CG13,IF(A14&lt;'Données projet'!$A$114,$BV$205^A14,IF(A14='Données projet'!$A$114,'Données projet'!$B$114,BY13+BX14-CG13)))</f>
        <v>14.125850240977657</v>
      </c>
      <c r="BZ14" s="13">
        <f>BY14*VLOOKUP('Données projet'!$B$12,Paramètres!$A$1:$I$89,3,0)*VLOOKUP('Données projet'!$B$12,Paramètres!$A$1:$I$89,5,0)</f>
        <v>11.458889715481076</v>
      </c>
      <c r="CA14" s="13">
        <f t="shared" si="39"/>
        <v>3.9756707710945065</v>
      </c>
      <c r="CB14" s="20">
        <f t="shared" si="10"/>
        <v>26.881859514119139</v>
      </c>
      <c r="CC14" s="57">
        <f t="shared" si="11"/>
        <v>320.21519284745244</v>
      </c>
      <c r="CD14" s="57">
        <f ca="1">AVERAGE(OFFSET($CC$3,0,0,'Données projet'!$E$12+1,1))-AVERAGE(OFFSET($H$3,0,0,'Données projet'!$E$12+1,1))</f>
        <v>219.96569743439244</v>
      </c>
      <c r="CE14" s="57">
        <f t="shared" si="40"/>
        <v>219.27079214454579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6.6</v>
      </c>
      <c r="CT14" s="12">
        <f>IF('Données projet'!$A$140&gt;35,CT13+CS14-DB13,IF(A14&lt;'Données projet'!$A$140,$CQ$205^A14,IF(A14='Données projet'!$A$140,'Données projet'!$B$140,CT13+CS14-DB13)))</f>
        <v>14.666134454850974</v>
      </c>
      <c r="CU14" s="17">
        <f>CT14*VLOOKUP('Données projet'!$B$13,Paramètres!$A$1:$I$89,3,0)*VLOOKUP('Données projet'!$B$13,Paramètres!$A$1:$I$89,5,0)</f>
        <v>12.812335059757812</v>
      </c>
      <c r="CV14" s="13">
        <f t="shared" si="41"/>
        <v>4.3878565375042955</v>
      </c>
      <c r="CW14" s="20">
        <f t="shared" si="13"/>
        <v>29.957000365231504</v>
      </c>
      <c r="CX14" s="57">
        <f t="shared" si="14"/>
        <v>323.29033369856484</v>
      </c>
      <c r="CY14" s="57">
        <f ca="1">AVERAGE(OFFSET($CX$3,0,0,'Données projet'!$E$13+1,1))-AVERAGE(OFFSET($H$3,0,0,'Données projet'!$E$13+1,1))</f>
        <v>235.92135862353973</v>
      </c>
      <c r="CZ14" s="57">
        <f t="shared" si="42"/>
        <v>270.64539221029258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7" t="e">
        <f t="shared" si="17"/>
        <v>#N/A</v>
      </c>
      <c r="DT14" s="57" t="e">
        <f ca="1">AVERAGE(OFFSET($DS$3,0,0,'Données projet'!$E$14+1,1))-AVERAGE(OFFSET($H$3,0,0,'Données projet'!$E$14+1,1))</f>
        <v>#N/A</v>
      </c>
      <c r="DU14" s="57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7" t="e">
        <f t="shared" si="20"/>
        <v>#N/A</v>
      </c>
      <c r="EO14" s="57" t="e">
        <f ca="1">AVERAGE(OFFSET($EN$3,0,0,'Données projet'!$E$15+1,1))-AVERAGE(OFFSET($H$3,0,0,'Données projet'!$E$15+1,1))</f>
        <v>#N/A</v>
      </c>
      <c r="EP14" s="57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7" t="e">
        <f t="shared" si="23"/>
        <v>#N/A</v>
      </c>
      <c r="FJ14" s="57" t="e">
        <f ca="1">AVERAGE(OFFSET($FI$3,0,0,'Données projet'!$E$16+1,1))-AVERAGE(OFFSET($H$3,0,0,'Données projet'!$E$16+1,1))</f>
        <v>#N/A</v>
      </c>
      <c r="FK14" s="57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7" t="e">
        <f t="shared" si="26"/>
        <v>#N/A</v>
      </c>
      <c r="GE14" s="57" t="e">
        <f ca="1">AVERAGE(OFFSET($GD$3,0,0,'Données projet'!$E$17+1,1))-AVERAGE(OFFSET($H$3,0,0,'Données projet'!$E$17+1,1))</f>
        <v>#N/A</v>
      </c>
      <c r="GF14" s="57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7" t="e">
        <f t="shared" si="29"/>
        <v>#N/A</v>
      </c>
      <c r="GZ14" s="57" t="e">
        <f ca="1">AVERAGE(OFFSET($GY$3,0,0,'Données projet'!$E$18+1,1))-AVERAGE(OFFSET($H$3,0,0,'Données projet'!$E$18+1,1))</f>
        <v>#N/A</v>
      </c>
      <c r="HA14" s="57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0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4">
        <f t="shared" si="1"/>
        <v>310.41057736952541</v>
      </c>
      <c r="I15" s="6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7">
        <f t="shared" si="0"/>
        <v>435.12259794811348</v>
      </c>
      <c r="S15" s="57">
        <f ca="1">AVERAGE(OFFSET($R$3,0,0,'Données projet'!$E$9+1,1))-AVERAGE(OFFSET($H$3,0,0,'Données projet'!$E$9+1,1))</f>
        <v>148.39628895278571</v>
      </c>
      <c r="T15" s="57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3.3205500000000017</v>
      </c>
      <c r="AI15" s="13">
        <f>IF('Données projet'!$A$62&gt;35,AI14+AH15-AQ14,IF(A15&lt;'Données projet'!$A$62,$AF$205^A15,IF(A15='Données projet'!$A$62,'Données projet'!$B$62,AI14+AH15-AQ14)))</f>
        <v>15.684300000000004</v>
      </c>
      <c r="AJ15" s="13">
        <f>AI15*VLOOKUP('Données projet'!$B$10,Paramètres!$A$1:$I$89,3,0)*VLOOKUP('Données projet'!$B$10,Paramètres!$A$1:$I$89,5,0)</f>
        <v>17.127255600000005</v>
      </c>
      <c r="AK15" s="13">
        <f t="shared" si="35"/>
        <v>5.670724994426342</v>
      </c>
      <c r="AL15" s="20">
        <f t="shared" si="4"/>
        <v>39.706482868625891</v>
      </c>
      <c r="AM15" s="57">
        <f t="shared" si="5"/>
        <v>333.03981620195918</v>
      </c>
      <c r="AN15" s="57">
        <f ca="1">AVERAGE(OFFSET($AM$3,0,0,'Données projet'!$E$10+1,1))-AVERAGE(OFFSET($H$3,0,0,'Données projet'!$E$10+1,1))</f>
        <v>245.5026179711341</v>
      </c>
      <c r="AO15" s="57">
        <f t="shared" si="36"/>
        <v>204.32077840562567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3.3205500000000017</v>
      </c>
      <c r="BD15" s="12">
        <f>IF('Données projet'!$A$88&gt;35,BD14+BC15-BL14,IF(A15&lt;'Données projet'!$A$88,$BA$205^A15,IF(A15='Données projet'!$A$88,'Données projet'!$B$88,BD14+BC15-BL14)))</f>
        <v>15.684300000000004</v>
      </c>
      <c r="BE15" s="13">
        <f>BD15*VLOOKUP('Données projet'!$B$11,Paramètres!$A$1:$I$89,3,0)*VLOOKUP('Données projet'!$B$11,Paramètres!$A$1:$I$89,5,0)</f>
        <v>15.659205120000005</v>
      </c>
      <c r="BF15" s="13">
        <f t="shared" si="37"/>
        <v>5.2390263559011405</v>
      </c>
      <c r="BG15" s="20">
        <f t="shared" si="7"/>
        <v>36.39775315386116</v>
      </c>
      <c r="BH15" s="57">
        <f t="shared" si="8"/>
        <v>329.73108648719449</v>
      </c>
      <c r="BI15" s="57">
        <f ca="1">AVERAGE(OFFSET($BH$3,0,0,'Données projet'!$E$11+1,1))-AVERAGE(OFFSET($H$3,0,0,'Données projet'!$E$11+1,1))</f>
        <v>221.46841827695107</v>
      </c>
      <c r="BJ15" s="57">
        <f t="shared" si="38"/>
        <v>183.74298297204564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2.4666666666666668</v>
      </c>
      <c r="BY15" s="12">
        <f>IF('Données projet'!$A$114&gt;35,BY14+BX15-CG14,IF(A15&lt;'Données projet'!$A$114,$BV$205^A15,IF(A15='Données projet'!$A$114,'Données projet'!$B$114,BY14+BX15-CG14)))</f>
        <v>17.970550417308221</v>
      </c>
      <c r="BZ15" s="13">
        <f>BY15*VLOOKUP('Données projet'!$B$12,Paramètres!$A$1:$I$89,3,0)*VLOOKUP('Données projet'!$B$12,Paramètres!$A$1:$I$89,5,0)</f>
        <v>14.57771049852043</v>
      </c>
      <c r="CA15" s="13">
        <f t="shared" si="39"/>
        <v>4.9179934854347964</v>
      </c>
      <c r="CB15" s="20">
        <f t="shared" si="10"/>
        <v>33.955017772055356</v>
      </c>
      <c r="CC15" s="57">
        <f t="shared" si="11"/>
        <v>327.28835110538864</v>
      </c>
      <c r="CD15" s="57">
        <f ca="1">AVERAGE(OFFSET($CC$3,0,0,'Données projet'!$E$12+1,1))-AVERAGE(OFFSET($H$3,0,0,'Données projet'!$E$12+1,1))</f>
        <v>219.96569743439244</v>
      </c>
      <c r="CE15" s="57">
        <f t="shared" si="40"/>
        <v>219.27079214454579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6.6</v>
      </c>
      <c r="CT15" s="12">
        <f>IF('Données projet'!$A$140&gt;35,CT14+CS15-DB14,IF(A15&lt;'Données projet'!$A$140,$CQ$205^A15,IF(A15='Données projet'!$A$140,'Données projet'!$B$140,CT14+CS15-DB14)))</f>
        <v>18.721660210059202</v>
      </c>
      <c r="CU15" s="17">
        <f>CT15*VLOOKUP('Données projet'!$B$13,Paramètres!$A$1:$I$89,3,0)*VLOOKUP('Données projet'!$B$13,Paramètres!$A$1:$I$89,5,0)</f>
        <v>16.35524235950772</v>
      </c>
      <c r="CV15" s="13">
        <f t="shared" si="41"/>
        <v>5.4442664998513175</v>
      </c>
      <c r="CW15" s="20">
        <f t="shared" si="13"/>
        <v>37.967477930050322</v>
      </c>
      <c r="CX15" s="57">
        <f t="shared" si="14"/>
        <v>331.30081126338365</v>
      </c>
      <c r="CY15" s="57">
        <f ca="1">AVERAGE(OFFSET($CX$3,0,0,'Données projet'!$E$13+1,1))-AVERAGE(OFFSET($H$3,0,0,'Données projet'!$E$13+1,1))</f>
        <v>235.92135862353973</v>
      </c>
      <c r="CZ15" s="57">
        <f t="shared" si="42"/>
        <v>270.64539221029258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7" t="e">
        <f t="shared" si="17"/>
        <v>#N/A</v>
      </c>
      <c r="DT15" s="57" t="e">
        <f ca="1">AVERAGE(OFFSET($DS$3,0,0,'Données projet'!$E$14+1,1))-AVERAGE(OFFSET($H$3,0,0,'Données projet'!$E$14+1,1))</f>
        <v>#N/A</v>
      </c>
      <c r="DU15" s="57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7" t="e">
        <f t="shared" si="20"/>
        <v>#N/A</v>
      </c>
      <c r="EO15" s="57" t="e">
        <f ca="1">AVERAGE(OFFSET($EN$3,0,0,'Données projet'!$E$15+1,1))-AVERAGE(OFFSET($H$3,0,0,'Données projet'!$E$15+1,1))</f>
        <v>#N/A</v>
      </c>
      <c r="EP15" s="57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7" t="e">
        <f t="shared" si="23"/>
        <v>#N/A</v>
      </c>
      <c r="FJ15" s="57" t="e">
        <f ca="1">AVERAGE(OFFSET($FI$3,0,0,'Données projet'!$E$16+1,1))-AVERAGE(OFFSET($H$3,0,0,'Données projet'!$E$16+1,1))</f>
        <v>#N/A</v>
      </c>
      <c r="FK15" s="57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7" t="e">
        <f t="shared" si="26"/>
        <v>#N/A</v>
      </c>
      <c r="GE15" s="57" t="e">
        <f ca="1">AVERAGE(OFFSET($GD$3,0,0,'Données projet'!$E$17+1,1))-AVERAGE(OFFSET($H$3,0,0,'Données projet'!$E$17+1,1))</f>
        <v>#N/A</v>
      </c>
      <c r="GF15" s="57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7" t="e">
        <f t="shared" si="29"/>
        <v>#N/A</v>
      </c>
      <c r="GZ15" s="57" t="e">
        <f ca="1">AVERAGE(OFFSET($GY$3,0,0,'Données projet'!$E$18+1,1))-AVERAGE(OFFSET($H$3,0,0,'Données projet'!$E$18+1,1))</f>
        <v>#N/A</v>
      </c>
      <c r="HA15" s="57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0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4">
        <f t="shared" si="1"/>
        <v>311.78767762185203</v>
      </c>
      <c r="I16" s="6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7">
        <f t="shared" si="0"/>
        <v>412.92453868045322</v>
      </c>
      <c r="S16" s="57">
        <f ca="1">AVERAGE(OFFSET($R$3,0,0,'Données projet'!$E$9+1,1))-AVERAGE(OFFSET($H$3,0,0,'Données projet'!$E$9+1,1))</f>
        <v>148.39628895278571</v>
      </c>
      <c r="T16" s="57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3.3205500000000017</v>
      </c>
      <c r="AI16" s="13">
        <f>IF('Données projet'!$A$62&gt;35,AI15+AH16-AQ15,IF(A16&lt;'Données projet'!$A$62,$AF$205^A16,IF(A16='Données projet'!$A$62,'Données projet'!$B$62,AI15+AH16-AQ15)))</f>
        <v>19.004850000000005</v>
      </c>
      <c r="AJ16" s="13">
        <f>AI16*VLOOKUP('Données projet'!$B$10,Paramètres!$A$1:$I$89,3,0)*VLOOKUP('Données projet'!$B$10,Paramètres!$A$1:$I$89,5,0)</f>
        <v>20.753296200000005</v>
      </c>
      <c r="AK16" s="13">
        <f t="shared" si="35"/>
        <v>6.7193956330841553</v>
      </c>
      <c r="AL16" s="20">
        <f t="shared" si="4"/>
        <v>47.84827160928824</v>
      </c>
      <c r="AM16" s="57">
        <f t="shared" si="5"/>
        <v>341.18160494262156</v>
      </c>
      <c r="AN16" s="57">
        <f ca="1">AVERAGE(OFFSET($AM$3,0,0,'Données projet'!$E$10+1,1))-AVERAGE(OFFSET($H$3,0,0,'Données projet'!$E$10+1,1))</f>
        <v>245.5026179711341</v>
      </c>
      <c r="AO16" s="57">
        <f t="shared" si="36"/>
        <v>204.32077840562567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3.3205500000000017</v>
      </c>
      <c r="BD16" s="12">
        <f>IF('Données projet'!$A$88&gt;35,BD15+BC16-BL15,IF(A16&lt;'Données projet'!$A$88,$BA$205^A16,IF(A16='Données projet'!$A$88,'Données projet'!$B$88,BD15+BC16-BL15)))</f>
        <v>19.004850000000005</v>
      </c>
      <c r="BE16" s="13">
        <f>BD16*VLOOKUP('Données projet'!$B$11,Paramètres!$A$1:$I$89,3,0)*VLOOKUP('Données projet'!$B$11,Paramètres!$A$1:$I$89,5,0)</f>
        <v>18.974442240000005</v>
      </c>
      <c r="BF16" s="13">
        <f t="shared" si="37"/>
        <v>6.2078642240728357</v>
      </c>
      <c r="BG16" s="20">
        <f t="shared" si="7"/>
        <v>43.859183758260194</v>
      </c>
      <c r="BH16" s="57">
        <f t="shared" si="8"/>
        <v>337.19251709159352</v>
      </c>
      <c r="BI16" s="57">
        <f ca="1">AVERAGE(OFFSET($BH$3,0,0,'Données projet'!$E$11+1,1))-AVERAGE(OFFSET($H$3,0,0,'Données projet'!$E$11+1,1))</f>
        <v>221.46841827695107</v>
      </c>
      <c r="BJ16" s="57">
        <f t="shared" si="38"/>
        <v>183.74298297204564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2.4666666666666668</v>
      </c>
      <c r="BY16" s="12">
        <f>IF('Données projet'!$A$114&gt;35,BY15+BX16-CG15,IF(A16&lt;'Données projet'!$A$114,$BV$205^A16,IF(A16='Données projet'!$A$114,'Données projet'!$B$114,BY15+BX16-CG15)))</f>
        <v>22.86168101684942</v>
      </c>
      <c r="BZ16" s="13">
        <f>BY16*VLOOKUP('Données projet'!$B$12,Paramètres!$A$1:$I$89,3,0)*VLOOKUP('Données projet'!$B$12,Paramètres!$A$1:$I$89,5,0)</f>
        <v>18.545395640868254</v>
      </c>
      <c r="CA16" s="13">
        <f t="shared" si="39"/>
        <v>6.0836677168115934</v>
      </c>
      <c r="CB16" s="20">
        <f t="shared" si="10"/>
        <v>42.895618681292397</v>
      </c>
      <c r="CC16" s="57">
        <f t="shared" si="11"/>
        <v>336.22895201462569</v>
      </c>
      <c r="CD16" s="57">
        <f ca="1">AVERAGE(OFFSET($CC$3,0,0,'Données projet'!$E$12+1,1))-AVERAGE(OFFSET($H$3,0,0,'Données projet'!$E$12+1,1))</f>
        <v>219.96569743439244</v>
      </c>
      <c r="CE16" s="57">
        <f t="shared" si="40"/>
        <v>219.27079214454579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6.6</v>
      </c>
      <c r="CT16" s="12">
        <f>IF('Données projet'!$A$140&gt;35,CT15+CS16-DB15,IF(A16&lt;'Données projet'!$A$140,$CQ$205^A16,IF(A16='Données projet'!$A$140,'Données projet'!$B$140,CT15+CS16-DB15)))</f>
        <v>23.89863273788427</v>
      </c>
      <c r="CU16" s="17">
        <f>CT16*VLOOKUP('Données projet'!$B$13,Paramètres!$A$1:$I$89,3,0)*VLOOKUP('Données projet'!$B$13,Paramètres!$A$1:$I$89,5,0)</f>
        <v>20.8778455598157</v>
      </c>
      <c r="CV16" s="13">
        <f t="shared" si="41"/>
        <v>6.7550152262411558</v>
      </c>
      <c r="CW16" s="20">
        <f t="shared" si="13"/>
        <v>48.127232535715684</v>
      </c>
      <c r="CX16" s="57">
        <f t="shared" si="14"/>
        <v>341.46056586904899</v>
      </c>
      <c r="CY16" s="57">
        <f ca="1">AVERAGE(OFFSET($CX$3,0,0,'Données projet'!$E$13+1,1))-AVERAGE(OFFSET($H$3,0,0,'Données projet'!$E$13+1,1))</f>
        <v>235.92135862353973</v>
      </c>
      <c r="CZ16" s="57">
        <f t="shared" si="42"/>
        <v>270.64539221029258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7" t="e">
        <f t="shared" si="17"/>
        <v>#N/A</v>
      </c>
      <c r="DT16" s="57" t="e">
        <f ca="1">AVERAGE(OFFSET($DS$3,0,0,'Données projet'!$E$14+1,1))-AVERAGE(OFFSET($H$3,0,0,'Données projet'!$E$14+1,1))</f>
        <v>#N/A</v>
      </c>
      <c r="DU16" s="57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7" t="e">
        <f t="shared" si="20"/>
        <v>#N/A</v>
      </c>
      <c r="EO16" s="57" t="e">
        <f ca="1">AVERAGE(OFFSET($EN$3,0,0,'Données projet'!$E$15+1,1))-AVERAGE(OFFSET($H$3,0,0,'Données projet'!$E$15+1,1))</f>
        <v>#N/A</v>
      </c>
      <c r="EP16" s="57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7" t="e">
        <f t="shared" si="23"/>
        <v>#N/A</v>
      </c>
      <c r="FJ16" s="57" t="e">
        <f ca="1">AVERAGE(OFFSET($FI$3,0,0,'Données projet'!$E$16+1,1))-AVERAGE(OFFSET($H$3,0,0,'Données projet'!$E$16+1,1))</f>
        <v>#N/A</v>
      </c>
      <c r="FK16" s="57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7" t="e">
        <f t="shared" si="26"/>
        <v>#N/A</v>
      </c>
      <c r="GE16" s="57" t="e">
        <f ca="1">AVERAGE(OFFSET($GD$3,0,0,'Données projet'!$E$17+1,1))-AVERAGE(OFFSET($H$3,0,0,'Données projet'!$E$17+1,1))</f>
        <v>#N/A</v>
      </c>
      <c r="GF16" s="57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7" t="e">
        <f t="shared" si="29"/>
        <v>#N/A</v>
      </c>
      <c r="GZ16" s="57" t="e">
        <f ca="1">AVERAGE(OFFSET($GY$3,0,0,'Données projet'!$E$18+1,1))-AVERAGE(OFFSET($H$3,0,0,'Données projet'!$E$18+1,1))</f>
        <v>#N/A</v>
      </c>
      <c r="HA16" s="57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0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4">
        <f t="shared" si="1"/>
        <v>313.16178340691727</v>
      </c>
      <c r="I17" s="6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7">
        <f t="shared" si="0"/>
        <v>440.33299681874541</v>
      </c>
      <c r="S17" s="57">
        <f ca="1">AVERAGE(OFFSET($R$3,0,0,'Données projet'!$E$9+1,1))-AVERAGE(OFFSET($H$3,0,0,'Données projet'!$E$9+1,1))</f>
        <v>148.39628895278571</v>
      </c>
      <c r="T17" s="57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3.3205500000000017</v>
      </c>
      <c r="AI17" s="13">
        <f>IF('Données projet'!$A$62&gt;35,AI16+AH17-AQ16,IF(A17&lt;'Données projet'!$A$62,$AF$205^A17,IF(A17='Données projet'!$A$62,'Données projet'!$B$62,AI16+AH17-AQ16)))</f>
        <v>22.325400000000005</v>
      </c>
      <c r="AJ17" s="13">
        <f>AI17*VLOOKUP('Données projet'!$B$10,Paramètres!$A$1:$I$89,3,0)*VLOOKUP('Données projet'!$B$10,Paramètres!$A$1:$I$89,5,0)</f>
        <v>24.379336800000004</v>
      </c>
      <c r="AK17" s="13">
        <f t="shared" si="35"/>
        <v>7.7468403220086079</v>
      </c>
      <c r="AL17" s="20">
        <f t="shared" si="4"/>
        <v>55.953091820831666</v>
      </c>
      <c r="AM17" s="57">
        <f t="shared" si="5"/>
        <v>349.28642515416499</v>
      </c>
      <c r="AN17" s="57">
        <f ca="1">AVERAGE(OFFSET($AM$3,0,0,'Données projet'!$E$10+1,1))-AVERAGE(OFFSET($H$3,0,0,'Données projet'!$E$10+1,1))</f>
        <v>245.5026179711341</v>
      </c>
      <c r="AO17" s="57">
        <f t="shared" si="36"/>
        <v>204.32077840562567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3.3205500000000017</v>
      </c>
      <c r="BD17" s="12">
        <f>IF('Données projet'!$A$88&gt;35,BD16+BC17-BL16,IF(A17&lt;'Données projet'!$A$88,$BA$205^A17,IF(A17='Données projet'!$A$88,'Données projet'!$B$88,BD16+BC17-BL16)))</f>
        <v>22.325400000000005</v>
      </c>
      <c r="BE17" s="13">
        <f>BD17*VLOOKUP('Données projet'!$B$11,Paramètres!$A$1:$I$89,3,0)*VLOOKUP('Données projet'!$B$11,Paramètres!$A$1:$I$89,5,0)</f>
        <v>22.289679360000008</v>
      </c>
      <c r="BF17" s="13">
        <f t="shared" si="37"/>
        <v>7.1570920229515576</v>
      </c>
      <c r="BG17" s="20">
        <f t="shared" si="7"/>
        <v>51.286460158640637</v>
      </c>
      <c r="BH17" s="57">
        <f t="shared" si="8"/>
        <v>344.61979349197395</v>
      </c>
      <c r="BI17" s="57">
        <f ca="1">AVERAGE(OFFSET($BH$3,0,0,'Données projet'!$E$11+1,1))-AVERAGE(OFFSET($H$3,0,0,'Données projet'!$E$11+1,1))</f>
        <v>221.46841827695107</v>
      </c>
      <c r="BJ17" s="57">
        <f t="shared" si="38"/>
        <v>183.74298297204564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2.4666666666666668</v>
      </c>
      <c r="BY17" s="12">
        <f>IF('Données projet'!$A$114&gt;35,BY16+BX17-CG16,IF(A17&lt;'Données projet'!$A$114,$BV$205^A17,IF(A17='Données projet'!$A$114,'Données projet'!$B$114,BY16+BX17-CG16)))</f>
        <v>29.084054009429774</v>
      </c>
      <c r="BZ17" s="13">
        <f>BY17*VLOOKUP('Données projet'!$B$12,Paramètres!$A$1:$I$89,3,0)*VLOOKUP('Données projet'!$B$12,Paramètres!$A$1:$I$89,5,0)</f>
        <v>23.592984612449435</v>
      </c>
      <c r="CA17" s="13">
        <f t="shared" si="39"/>
        <v>7.5256327602279143</v>
      </c>
      <c r="CB17" s="20">
        <f t="shared" si="10"/>
        <v>54.198258590746377</v>
      </c>
      <c r="CC17" s="57">
        <f t="shared" si="11"/>
        <v>347.53159192407969</v>
      </c>
      <c r="CD17" s="57">
        <f ca="1">AVERAGE(OFFSET($CC$3,0,0,'Données projet'!$E$12+1,1))-AVERAGE(OFFSET($H$3,0,0,'Données projet'!$E$12+1,1))</f>
        <v>219.96569743439244</v>
      </c>
      <c r="CE17" s="57">
        <f t="shared" si="40"/>
        <v>219.27079214454579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6.6</v>
      </c>
      <c r="CT17" s="12">
        <f>IF('Données projet'!$A$140&gt;35,CT16+CS17-DB16,IF(A17&lt;'Données projet'!$A$140,$CQ$205^A17,IF(A17='Données projet'!$A$140,'Données projet'!$B$140,CT16+CS17-DB16)))</f>
        <v>30.50715803683886</v>
      </c>
      <c r="CU17" s="17">
        <f>CT17*VLOOKUP('Données projet'!$B$13,Paramètres!$A$1:$I$89,3,0)*VLOOKUP('Données projet'!$B$13,Paramètres!$A$1:$I$89,5,0)</f>
        <v>26.651053260982433</v>
      </c>
      <c r="CV17" s="13">
        <f t="shared" si="41"/>
        <v>8.3813367159737684</v>
      </c>
      <c r="CW17" s="20">
        <f t="shared" si="13"/>
        <v>61.014745876532061</v>
      </c>
      <c r="CX17" s="57">
        <f t="shared" si="14"/>
        <v>354.34807920986538</v>
      </c>
      <c r="CY17" s="57">
        <f ca="1">AVERAGE(OFFSET($CX$3,0,0,'Données projet'!$E$13+1,1))-AVERAGE(OFFSET($H$3,0,0,'Données projet'!$E$13+1,1))</f>
        <v>235.92135862353973</v>
      </c>
      <c r="CZ17" s="57">
        <f t="shared" si="42"/>
        <v>270.64539221029258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7" t="e">
        <f t="shared" si="17"/>
        <v>#N/A</v>
      </c>
      <c r="DT17" s="57" t="e">
        <f ca="1">AVERAGE(OFFSET($DS$3,0,0,'Données projet'!$E$14+1,1))-AVERAGE(OFFSET($H$3,0,0,'Données projet'!$E$14+1,1))</f>
        <v>#N/A</v>
      </c>
      <c r="DU17" s="57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7" t="e">
        <f t="shared" si="20"/>
        <v>#N/A</v>
      </c>
      <c r="EO17" s="57" t="e">
        <f ca="1">AVERAGE(OFFSET($EN$3,0,0,'Données projet'!$E$15+1,1))-AVERAGE(OFFSET($H$3,0,0,'Données projet'!$E$15+1,1))</f>
        <v>#N/A</v>
      </c>
      <c r="EP17" s="57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7" t="e">
        <f t="shared" si="23"/>
        <v>#N/A</v>
      </c>
      <c r="FJ17" s="57" t="e">
        <f ca="1">AVERAGE(OFFSET($FI$3,0,0,'Données projet'!$E$16+1,1))-AVERAGE(OFFSET($H$3,0,0,'Données projet'!$E$16+1,1))</f>
        <v>#N/A</v>
      </c>
      <c r="FK17" s="57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7" t="e">
        <f t="shared" si="26"/>
        <v>#N/A</v>
      </c>
      <c r="GE17" s="57" t="e">
        <f ca="1">AVERAGE(OFFSET($GD$3,0,0,'Données projet'!$E$17+1,1))-AVERAGE(OFFSET($H$3,0,0,'Données projet'!$E$17+1,1))</f>
        <v>#N/A</v>
      </c>
      <c r="GF17" s="57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7" t="e">
        <f t="shared" si="29"/>
        <v>#N/A</v>
      </c>
      <c r="GZ17" s="57" t="e">
        <f ca="1">AVERAGE(OFFSET($GY$3,0,0,'Données projet'!$E$18+1,1))-AVERAGE(OFFSET($H$3,0,0,'Données projet'!$E$18+1,1))</f>
        <v>#N/A</v>
      </c>
      <c r="HA17" s="57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0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4">
        <f t="shared" si="1"/>
        <v>314.53313294181345</v>
      </c>
      <c r="I18" s="6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7">
        <f t="shared" si="0"/>
        <v>467.6189929419433</v>
      </c>
      <c r="S18" s="57">
        <f ca="1">AVERAGE(OFFSET($R$3,0,0,'Données projet'!$E$9+1,1))-AVERAGE(OFFSET($H$3,0,0,'Données projet'!$E$9+1,1))</f>
        <v>148.39628895278571</v>
      </c>
      <c r="T18" s="57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25.645950000000006</v>
      </c>
      <c r="AG18" s="12">
        <f>VLOOKUP(A18,'Données projet'!$A$61:$I$81,9,0)</f>
        <v>3.3205500000000017</v>
      </c>
      <c r="AH18" s="12">
        <f t="array" ref="AH18">INDEX(AG:AG,MIN(IF(ISNUMBER(AG18:AG214),ROW(AG18:AG214),"")))</f>
        <v>3.3205500000000017</v>
      </c>
      <c r="AI18" s="13">
        <f>IF('Données projet'!$A$62&gt;35,AI17+AH18-AQ17,IF(A18&lt;'Données projet'!$A$62,$AF$205^A18,IF(A18='Données projet'!$A$62,'Données projet'!$B$62,AI17+AH18-AQ17)))</f>
        <v>25.645950000000006</v>
      </c>
      <c r="AJ18" s="13">
        <f>AI18*VLOOKUP('Données projet'!$B$10,Paramètres!$A$1:$I$89,3,0)*VLOOKUP('Données projet'!$B$10,Paramètres!$A$1:$I$89,5,0)</f>
        <v>28.005377400000008</v>
      </c>
      <c r="AK18" s="13">
        <f t="shared" si="35"/>
        <v>8.7565814581344501</v>
      </c>
      <c r="AL18" s="20">
        <f t="shared" si="4"/>
        <v>64.027078344584183</v>
      </c>
      <c r="AM18" s="57">
        <f t="shared" si="5"/>
        <v>357.36041167791751</v>
      </c>
      <c r="AN18" s="57">
        <f ca="1">AVERAGE(OFFSET($AM$3,0,0,'Données projet'!$E$10+1,1))-AVERAGE(OFFSET($H$3,0,0,'Données projet'!$E$10+1,1))</f>
        <v>245.5026179711341</v>
      </c>
      <c r="AO18" s="57">
        <f t="shared" si="36"/>
        <v>204.32077840562567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25.645950000000006</v>
      </c>
      <c r="BB18" s="12">
        <f>VLOOKUP(A18,'Données projet'!$A$87:$I$107,9,0)</f>
        <v>3.3205500000000017</v>
      </c>
      <c r="BC18" s="12">
        <f t="array" ref="BC18">INDEX(BB:BB,MIN(IF(ISNUMBER(BB18:BB214),ROW(BB18:BB214),"")))</f>
        <v>3.3205500000000017</v>
      </c>
      <c r="BD18" s="12">
        <f>IF('Données projet'!$A$88&gt;35,BD17+BC18-BL17,IF(A18&lt;'Données projet'!$A$88,$BA$205^A18,IF(A18='Données projet'!$A$88,'Données projet'!$B$88,BD17+BC18-BL17)))</f>
        <v>25.645950000000006</v>
      </c>
      <c r="BE18" s="13">
        <f>BD18*VLOOKUP('Données projet'!$B$11,Paramètres!$A$1:$I$89,3,0)*VLOOKUP('Données projet'!$B$11,Paramètres!$A$1:$I$89,5,0)</f>
        <v>25.604916480000007</v>
      </c>
      <c r="BF18" s="13">
        <f t="shared" si="37"/>
        <v>8.0899639978754632</v>
      </c>
      <c r="BG18" s="20">
        <f t="shared" si="7"/>
        <v>58.685250165633107</v>
      </c>
      <c r="BH18" s="57">
        <f t="shared" si="8"/>
        <v>352.01858349896645</v>
      </c>
      <c r="BI18" s="57">
        <f ca="1">AVERAGE(OFFSET($BH$3,0,0,'Données projet'!$E$11+1,1))-AVERAGE(OFFSET($H$3,0,0,'Données projet'!$E$11+1,1))</f>
        <v>221.46841827695107</v>
      </c>
      <c r="BJ18" s="57">
        <f t="shared" si="38"/>
        <v>183.74298297204564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37</v>
      </c>
      <c r="BW18" s="12">
        <f>VLOOKUP(A18,'Données projet'!$A$113:$I$133,9,0)</f>
        <v>2.4666666666666668</v>
      </c>
      <c r="BX18" s="12">
        <f t="array" ref="BX18">INDEX(BW:BW,MIN(IF(ISNUMBER(BW18:BW214),ROW(BW18:BW214),"")))</f>
        <v>2.4666666666666668</v>
      </c>
      <c r="BY18" s="12">
        <f>IF('Données projet'!$A$114&gt;35,BY17+BX18-CG17,IF(A18&lt;'Données projet'!$A$114,$BV$205^A18,IF(A18='Données projet'!$A$114,'Données projet'!$B$114,BY17+BX18-CG17)))</f>
        <v>37</v>
      </c>
      <c r="BZ18" s="13">
        <f>BY18*VLOOKUP('Données projet'!$B$12,Paramètres!$A$1:$I$89,3,0)*VLOOKUP('Données projet'!$B$12,Paramètres!$A$1:$I$89,5,0)</f>
        <v>30.014400000000006</v>
      </c>
      <c r="CA18" s="13">
        <f t="shared" si="39"/>
        <v>9.309375705269078</v>
      </c>
      <c r="CB18" s="20">
        <f t="shared" si="10"/>
        <v>68.488909353343658</v>
      </c>
      <c r="CC18" s="57">
        <f t="shared" si="11"/>
        <v>361.82224268667699</v>
      </c>
      <c r="CD18" s="57">
        <f ca="1">AVERAGE(OFFSET($CC$3,0,0,'Données projet'!$E$12+1,1))-AVERAGE(OFFSET($H$3,0,0,'Données projet'!$E$12+1,1))</f>
        <v>219.96569743439244</v>
      </c>
      <c r="CE18" s="57">
        <f t="shared" si="40"/>
        <v>219.27079214454579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15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6.6</v>
      </c>
      <c r="CT18" s="12">
        <f>IF('Données projet'!$A$140&gt;35,CT17+CS18-DB17,IF(A18&lt;'Données projet'!$A$140,$CQ$205^A18,IF(A18='Données projet'!$A$140,'Données projet'!$B$140,CT17+CS18-DB17)))</f>
        <v>38.943093594192561</v>
      </c>
      <c r="CU18" s="17">
        <f>CT18*VLOOKUP('Données projet'!$B$13,Paramètres!$A$1:$I$89,3,0)*VLOOKUP('Données projet'!$B$13,Paramètres!$A$1:$I$89,5,0)</f>
        <v>34.02068656388662</v>
      </c>
      <c r="CV18" s="13">
        <f t="shared" si="41"/>
        <v>10.399207521197393</v>
      </c>
      <c r="CW18" s="20">
        <f t="shared" si="13"/>
        <v>77.364648864854644</v>
      </c>
      <c r="CX18" s="57">
        <f t="shared" si="14"/>
        <v>370.69798219818796</v>
      </c>
      <c r="CY18" s="57">
        <f ca="1">AVERAGE(OFFSET($CX$3,0,0,'Données projet'!$E$13+1,1))-AVERAGE(OFFSET($H$3,0,0,'Données projet'!$E$13+1,1))</f>
        <v>235.92135862353973</v>
      </c>
      <c r="CZ18" s="57">
        <f t="shared" si="42"/>
        <v>270.64539221029258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7" t="e">
        <f t="shared" si="17"/>
        <v>#N/A</v>
      </c>
      <c r="DT18" s="57" t="e">
        <f ca="1">AVERAGE(OFFSET($DS$3,0,0,'Données projet'!$E$14+1,1))-AVERAGE(OFFSET($H$3,0,0,'Données projet'!$E$14+1,1))</f>
        <v>#N/A</v>
      </c>
      <c r="DU18" s="57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7" t="e">
        <f t="shared" si="20"/>
        <v>#N/A</v>
      </c>
      <c r="EO18" s="57" t="e">
        <f ca="1">AVERAGE(OFFSET($EN$3,0,0,'Données projet'!$E$15+1,1))-AVERAGE(OFFSET($H$3,0,0,'Données projet'!$E$15+1,1))</f>
        <v>#N/A</v>
      </c>
      <c r="EP18" s="57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7" t="e">
        <f t="shared" si="23"/>
        <v>#N/A</v>
      </c>
      <c r="FJ18" s="57" t="e">
        <f ca="1">AVERAGE(OFFSET($FI$3,0,0,'Données projet'!$E$16+1,1))-AVERAGE(OFFSET($H$3,0,0,'Données projet'!$E$16+1,1))</f>
        <v>#N/A</v>
      </c>
      <c r="FK18" s="57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7" t="e">
        <f t="shared" si="26"/>
        <v>#N/A</v>
      </c>
      <c r="GE18" s="57" t="e">
        <f ca="1">AVERAGE(OFFSET($GD$3,0,0,'Données projet'!$E$17+1,1))-AVERAGE(OFFSET($H$3,0,0,'Données projet'!$E$17+1,1))</f>
        <v>#N/A</v>
      </c>
      <c r="GF18" s="57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7" t="e">
        <f t="shared" si="29"/>
        <v>#N/A</v>
      </c>
      <c r="GZ18" s="57" t="e">
        <f ca="1">AVERAGE(OFFSET($GY$3,0,0,'Données projet'!$E$18+1,1))-AVERAGE(OFFSET($H$3,0,0,'Données projet'!$E$18+1,1))</f>
        <v>#N/A</v>
      </c>
      <c r="HA18" s="57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0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4">
        <f t="shared" si="1"/>
        <v>315.90193088441504</v>
      </c>
      <c r="I19" s="6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7">
        <f t="shared" si="0"/>
        <v>496.09676608956147</v>
      </c>
      <c r="S19" s="57">
        <f ca="1">AVERAGE(OFFSET($R$3,0,0,'Données projet'!$E$9+1,1))-AVERAGE(OFFSET($H$3,0,0,'Données projet'!$E$9+1,1))</f>
        <v>148.39628895278571</v>
      </c>
      <c r="T19" s="57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4.4226899999999985</v>
      </c>
      <c r="AI19" s="13">
        <f>IF('Données projet'!$A$62&gt;35,AI18+AH19-AQ18,IF(A19&lt;'Données projet'!$A$62,$AF$205^A19,IF(A19='Données projet'!$A$62,'Données projet'!$B$62,AI18+AH19-AQ18)))</f>
        <v>30.068640000000006</v>
      </c>
      <c r="AJ19" s="13">
        <f>AI19*VLOOKUP('Données projet'!$B$10,Paramètres!$A$1:$I$89,3,0)*VLOOKUP('Données projet'!$B$10,Paramètres!$A$1:$I$89,5,0)</f>
        <v>32.834954880000005</v>
      </c>
      <c r="AK19" s="13">
        <f t="shared" si="35"/>
        <v>10.078291811748294</v>
      </c>
      <c r="AL19" s="20">
        <f t="shared" si="4"/>
        <v>74.740571321461616</v>
      </c>
      <c r="AM19" s="57">
        <f t="shared" si="5"/>
        <v>368.07390465479494</v>
      </c>
      <c r="AN19" s="57">
        <f ca="1">AVERAGE(OFFSET($AM$3,0,0,'Données projet'!$E$10+1,1))-AVERAGE(OFFSET($H$3,0,0,'Données projet'!$E$10+1,1))</f>
        <v>245.5026179711341</v>
      </c>
      <c r="AO19" s="57">
        <f t="shared" si="36"/>
        <v>204.32077840562567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4.4226899999999985</v>
      </c>
      <c r="BD19" s="12">
        <f>IF('Données projet'!$A$88&gt;35,BD18+BC19-BL18,IF(A19&lt;'Données projet'!$A$88,$BA$205^A19,IF(A19='Données projet'!$A$88,'Données projet'!$B$88,BD18+BC19-BL18)))</f>
        <v>30.068640000000006</v>
      </c>
      <c r="BE19" s="13">
        <f>BD19*VLOOKUP('Données projet'!$B$11,Paramètres!$A$1:$I$89,3,0)*VLOOKUP('Données projet'!$B$11,Paramètres!$A$1:$I$89,5,0)</f>
        <v>30.020530176000008</v>
      </c>
      <c r="BF19" s="13">
        <f t="shared" si="37"/>
        <v>9.31105572499259</v>
      </c>
      <c r="BG19" s="20">
        <f t="shared" si="7"/>
        <v>68.502512110895438</v>
      </c>
      <c r="BH19" s="57">
        <f t="shared" si="8"/>
        <v>361.83584544422877</v>
      </c>
      <c r="BI19" s="57">
        <f ca="1">AVERAGE(OFFSET($BH$3,0,0,'Données projet'!$E$11+1,1))-AVERAGE(OFFSET($H$3,0,0,'Données projet'!$E$11+1,1))</f>
        <v>221.46841827695107</v>
      </c>
      <c r="BJ19" s="57">
        <f t="shared" si="38"/>
        <v>183.74298297204564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11.6</v>
      </c>
      <c r="BY19" s="12">
        <f>IF('Données projet'!$A$114&gt;35,BY18+BX19-CG18,IF(A19&lt;'Données projet'!$A$114,$BV$205^A19,IF(A19='Données projet'!$A$114,'Données projet'!$B$114,BY18+BX19-CG18)))</f>
        <v>33.6</v>
      </c>
      <c r="BZ19" s="13">
        <f>BY19*VLOOKUP('Données projet'!$B$12,Paramètres!$A$1:$I$89,3,0)*VLOOKUP('Données projet'!$B$12,Paramètres!$A$1:$I$89,5,0)</f>
        <v>27.256320000000002</v>
      </c>
      <c r="CA19" s="13">
        <f t="shared" si="39"/>
        <v>8.5493067504276556</v>
      </c>
      <c r="CB19" s="20">
        <f t="shared" si="10"/>
        <v>62.361466590328156</v>
      </c>
      <c r="CC19" s="57">
        <f t="shared" si="11"/>
        <v>355.69479992366149</v>
      </c>
      <c r="CD19" s="57">
        <f ca="1">AVERAGE(OFFSET($CC$3,0,0,'Données projet'!$E$12+1,1))-AVERAGE(OFFSET($H$3,0,0,'Données projet'!$E$12+1,1))</f>
        <v>219.96569743439244</v>
      </c>
      <c r="CE19" s="57">
        <f t="shared" si="40"/>
        <v>219.27079214454579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6.6</v>
      </c>
      <c r="CT19" s="12">
        <f>IF('Données projet'!$A$140&gt;35,CT18+CS19-DB18,IF(A19&lt;'Données projet'!$A$140,$CQ$205^A19,IF(A19='Données projet'!$A$140,'Données projet'!$B$140,CT18+CS19-DB18)))</f>
        <v>49.711760658095955</v>
      </c>
      <c r="CU19" s="17">
        <f>CT19*VLOOKUP('Données projet'!$B$13,Paramètres!$A$1:$I$89,3,0)*VLOOKUP('Données projet'!$B$13,Paramètres!$A$1:$I$89,5,0)</f>
        <v>43.428194110912635</v>
      </c>
      <c r="CV19" s="13">
        <f t="shared" si="41"/>
        <v>12.902896129065022</v>
      </c>
      <c r="CW19" s="20">
        <f t="shared" si="13"/>
        <v>98.109982167961064</v>
      </c>
      <c r="CX19" s="57">
        <f t="shared" si="14"/>
        <v>391.44331550129436</v>
      </c>
      <c r="CY19" s="57">
        <f ca="1">AVERAGE(OFFSET($CX$3,0,0,'Données projet'!$E$13+1,1))-AVERAGE(OFFSET($H$3,0,0,'Données projet'!$E$13+1,1))</f>
        <v>235.92135862353973</v>
      </c>
      <c r="CZ19" s="57">
        <f t="shared" si="42"/>
        <v>270.64539221029258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7" t="e">
        <f t="shared" si="17"/>
        <v>#N/A</v>
      </c>
      <c r="DT19" s="57" t="e">
        <f ca="1">AVERAGE(OFFSET($DS$3,0,0,'Données projet'!$E$14+1,1))-AVERAGE(OFFSET($H$3,0,0,'Données projet'!$E$14+1,1))</f>
        <v>#N/A</v>
      </c>
      <c r="DU19" s="57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7" t="e">
        <f t="shared" si="20"/>
        <v>#N/A</v>
      </c>
      <c r="EO19" s="57" t="e">
        <f ca="1">AVERAGE(OFFSET($EN$3,0,0,'Données projet'!$E$15+1,1))-AVERAGE(OFFSET($H$3,0,0,'Données projet'!$E$15+1,1))</f>
        <v>#N/A</v>
      </c>
      <c r="EP19" s="57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7" t="e">
        <f t="shared" si="23"/>
        <v>#N/A</v>
      </c>
      <c r="FJ19" s="57" t="e">
        <f ca="1">AVERAGE(OFFSET($FI$3,0,0,'Données projet'!$E$16+1,1))-AVERAGE(OFFSET($H$3,0,0,'Données projet'!$E$16+1,1))</f>
        <v>#N/A</v>
      </c>
      <c r="FK19" s="57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7" t="e">
        <f t="shared" si="26"/>
        <v>#N/A</v>
      </c>
      <c r="GE19" s="57" t="e">
        <f ca="1">AVERAGE(OFFSET($GD$3,0,0,'Données projet'!$E$17+1,1))-AVERAGE(OFFSET($H$3,0,0,'Données projet'!$E$17+1,1))</f>
        <v>#N/A</v>
      </c>
      <c r="GF19" s="57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7" t="e">
        <f t="shared" si="29"/>
        <v>#N/A</v>
      </c>
      <c r="GZ19" s="57" t="e">
        <f ca="1">AVERAGE(OFFSET($GY$3,0,0,'Données projet'!$E$18+1,1))-AVERAGE(OFFSET($H$3,0,0,'Données projet'!$E$18+1,1))</f>
        <v>#N/A</v>
      </c>
      <c r="HA19" s="57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0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4">
        <f t="shared" si="1"/>
        <v>317.26835486444969</v>
      </c>
      <c r="I20" s="6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7">
        <f t="shared" si="0"/>
        <v>525.77009700633459</v>
      </c>
      <c r="S20" s="57">
        <f ca="1">AVERAGE(OFFSET($R$3,0,0,'Données projet'!$E$9+1,1))-AVERAGE(OFFSET($H$3,0,0,'Données projet'!$E$9+1,1))</f>
        <v>148.39628895278571</v>
      </c>
      <c r="T20" s="57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4.4226899999999985</v>
      </c>
      <c r="AI20" s="13">
        <f>IF('Données projet'!$A$62&gt;35,AI19+AH20-AQ19,IF(A20&lt;'Données projet'!$A$62,$AF$205^A20,IF(A20='Données projet'!$A$62,'Données projet'!$B$62,AI19+AH20-AQ19)))</f>
        <v>34.491330000000005</v>
      </c>
      <c r="AJ20" s="13">
        <f>AI20*VLOOKUP('Données projet'!$B$10,Paramètres!$A$1:$I$89,3,0)*VLOOKUP('Données projet'!$B$10,Paramètres!$A$1:$I$89,5,0)</f>
        <v>37.664532360000003</v>
      </c>
      <c r="AK20" s="13">
        <f t="shared" si="35"/>
        <v>11.377480300845892</v>
      </c>
      <c r="AL20" s="20">
        <f t="shared" si="4"/>
        <v>85.414838717639938</v>
      </c>
      <c r="AM20" s="57">
        <f t="shared" si="5"/>
        <v>378.74817205097327</v>
      </c>
      <c r="AN20" s="57">
        <f ca="1">AVERAGE(OFFSET($AM$3,0,0,'Données projet'!$E$10+1,1))-AVERAGE(OFFSET($H$3,0,0,'Données projet'!$E$10+1,1))</f>
        <v>245.5026179711341</v>
      </c>
      <c r="AO20" s="57">
        <f t="shared" si="36"/>
        <v>204.32077840562567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4.4226899999999985</v>
      </c>
      <c r="BD20" s="12">
        <f>IF('Données projet'!$A$88&gt;35,BD19+BC20-BL19,IF(A20&lt;'Données projet'!$A$88,$BA$205^A20,IF(A20='Données projet'!$A$88,'Données projet'!$B$88,BD19+BC20-BL19)))</f>
        <v>34.491330000000005</v>
      </c>
      <c r="BE20" s="13">
        <f>BD20*VLOOKUP('Données projet'!$B$11,Paramètres!$A$1:$I$89,3,0)*VLOOKUP('Données projet'!$B$11,Paramètres!$A$1:$I$89,5,0)</f>
        <v>34.436143872000002</v>
      </c>
      <c r="BF20" s="13">
        <f t="shared" si="37"/>
        <v>10.511340122905676</v>
      </c>
      <c r="BG20" s="20">
        <f t="shared" si="7"/>
        <v>78.283534624460728</v>
      </c>
      <c r="BH20" s="57">
        <f t="shared" si="8"/>
        <v>371.61686795779406</v>
      </c>
      <c r="BI20" s="57">
        <f ca="1">AVERAGE(OFFSET($BH$3,0,0,'Données projet'!$E$11+1,1))-AVERAGE(OFFSET($H$3,0,0,'Données projet'!$E$11+1,1))</f>
        <v>221.46841827695107</v>
      </c>
      <c r="BJ20" s="57">
        <f t="shared" si="38"/>
        <v>183.74298297204564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11.6</v>
      </c>
      <c r="BY20" s="12">
        <f>IF('Données projet'!$A$114&gt;35,BY19+BX20-CG19,IF(A20&lt;'Données projet'!$A$114,$BV$205^A20,IF(A20='Données projet'!$A$114,'Données projet'!$B$114,BY19+BX20-CG19)))</f>
        <v>45.2</v>
      </c>
      <c r="BZ20" s="13">
        <f>BY20*VLOOKUP('Données projet'!$B$12,Paramètres!$A$1:$I$89,3,0)*VLOOKUP('Données projet'!$B$12,Paramètres!$A$1:$I$89,5,0)</f>
        <v>36.666240000000002</v>
      </c>
      <c r="CA20" s="13">
        <f t="shared" si="39"/>
        <v>11.110608259650514</v>
      </c>
      <c r="CB20" s="20">
        <f t="shared" si="10"/>
        <v>83.211344052224646</v>
      </c>
      <c r="CC20" s="57">
        <f t="shared" si="11"/>
        <v>376.54467738555797</v>
      </c>
      <c r="CD20" s="57">
        <f ca="1">AVERAGE(OFFSET($CC$3,0,0,'Données projet'!$E$12+1,1))-AVERAGE(OFFSET($H$3,0,0,'Données projet'!$E$12+1,1))</f>
        <v>219.96569743439244</v>
      </c>
      <c r="CE20" s="57">
        <f t="shared" si="40"/>
        <v>219.27079214454579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6.6</v>
      </c>
      <c r="CT20" s="12">
        <f>IF('Données projet'!$A$140&gt;35,CT19+CS20-DB19,IF(A20&lt;'Données projet'!$A$140,$CQ$205^A20,IF(A20='Données projet'!$A$140,'Données projet'!$B$140,CT19+CS20-DB19)))</f>
        <v>63.458213501978861</v>
      </c>
      <c r="CU20" s="17">
        <f>CT20*VLOOKUP('Données projet'!$B$13,Paramètres!$A$1:$I$89,3,0)*VLOOKUP('Données projet'!$B$13,Paramètres!$A$1:$I$89,5,0)</f>
        <v>55.437095315328747</v>
      </c>
      <c r="CV20" s="13">
        <f t="shared" si="41"/>
        <v>16.009366884744278</v>
      </c>
      <c r="CW20" s="20">
        <f t="shared" si="13"/>
        <v>124.4359216651272</v>
      </c>
      <c r="CX20" s="57">
        <f t="shared" si="14"/>
        <v>417.7692549984605</v>
      </c>
      <c r="CY20" s="57">
        <f ca="1">AVERAGE(OFFSET($CX$3,0,0,'Données projet'!$E$13+1,1))-AVERAGE(OFFSET($H$3,0,0,'Données projet'!$E$13+1,1))</f>
        <v>235.92135862353973</v>
      </c>
      <c r="CZ20" s="57">
        <f t="shared" si="42"/>
        <v>270.64539221029258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7" t="e">
        <f t="shared" si="17"/>
        <v>#N/A</v>
      </c>
      <c r="DT20" s="57" t="e">
        <f ca="1">AVERAGE(OFFSET($DS$3,0,0,'Données projet'!$E$14+1,1))-AVERAGE(OFFSET($H$3,0,0,'Données projet'!$E$14+1,1))</f>
        <v>#N/A</v>
      </c>
      <c r="DU20" s="57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7" t="e">
        <f t="shared" si="20"/>
        <v>#N/A</v>
      </c>
      <c r="EO20" s="57" t="e">
        <f ca="1">AVERAGE(OFFSET($EN$3,0,0,'Données projet'!$E$15+1,1))-AVERAGE(OFFSET($H$3,0,0,'Données projet'!$E$15+1,1))</f>
        <v>#N/A</v>
      </c>
      <c r="EP20" s="57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7" t="e">
        <f t="shared" si="23"/>
        <v>#N/A</v>
      </c>
      <c r="FJ20" s="57" t="e">
        <f ca="1">AVERAGE(OFFSET($FI$3,0,0,'Données projet'!$E$16+1,1))-AVERAGE(OFFSET($H$3,0,0,'Données projet'!$E$16+1,1))</f>
        <v>#N/A</v>
      </c>
      <c r="FK20" s="57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7" t="e">
        <f t="shared" si="26"/>
        <v>#N/A</v>
      </c>
      <c r="GE20" s="57" t="e">
        <f ca="1">AVERAGE(OFFSET($GD$3,0,0,'Données projet'!$E$17+1,1))-AVERAGE(OFFSET($H$3,0,0,'Données projet'!$E$17+1,1))</f>
        <v>#N/A</v>
      </c>
      <c r="GF20" s="57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7" t="e">
        <f t="shared" si="29"/>
        <v>#N/A</v>
      </c>
      <c r="GZ20" s="57" t="e">
        <f ca="1">AVERAGE(OFFSET($GY$3,0,0,'Données projet'!$E$18+1,1))-AVERAGE(OFFSET($H$3,0,0,'Données projet'!$E$18+1,1))</f>
        <v>#N/A</v>
      </c>
      <c r="HA20" s="57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0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4">
        <f t="shared" si="1"/>
        <v>318.6325604335085</v>
      </c>
      <c r="I21" s="6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7">
        <f t="shared" si="0"/>
        <v>493.51193376090833</v>
      </c>
      <c r="S21" s="57">
        <f ca="1">AVERAGE(OFFSET($R$3,0,0,'Données projet'!$E$9+1,1))-AVERAGE(OFFSET($H$3,0,0,'Données projet'!$E$9+1,1))</f>
        <v>148.39628895278571</v>
      </c>
      <c r="T21" s="57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4.4226899999999985</v>
      </c>
      <c r="AI21" s="13">
        <f>IF('Données projet'!$A$62&gt;35,AI20+AH21-AQ20,IF(A21&lt;'Données projet'!$A$62,$AF$205^A21,IF(A21='Données projet'!$A$62,'Données projet'!$B$62,AI20+AH21-AQ20)))</f>
        <v>38.914020000000001</v>
      </c>
      <c r="AJ21" s="13">
        <f>AI21*VLOOKUP('Données projet'!$B$10,Paramètres!$A$1:$I$89,3,0)*VLOOKUP('Données projet'!$B$10,Paramètres!$A$1:$I$89,5,0)</f>
        <v>42.49410984</v>
      </c>
      <c r="AK21" s="13">
        <f t="shared" si="35"/>
        <v>12.657365935662011</v>
      </c>
      <c r="AL21" s="20">
        <f t="shared" si="4"/>
        <v>96.055486975944646</v>
      </c>
      <c r="AM21" s="57">
        <f t="shared" si="5"/>
        <v>389.38882030927795</v>
      </c>
      <c r="AN21" s="57">
        <f ca="1">AVERAGE(OFFSET($AM$3,0,0,'Données projet'!$E$10+1,1))-AVERAGE(OFFSET($H$3,0,0,'Données projet'!$E$10+1,1))</f>
        <v>245.5026179711341</v>
      </c>
      <c r="AO21" s="57">
        <f t="shared" si="36"/>
        <v>204.32077840562567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4.4226899999999985</v>
      </c>
      <c r="BD21" s="12">
        <f>IF('Données projet'!$A$88&gt;35,BD20+BC21-BL20,IF(A21&lt;'Données projet'!$A$88,$BA$205^A21,IF(A21='Données projet'!$A$88,'Données projet'!$B$88,BD20+BC21-BL20)))</f>
        <v>38.914020000000001</v>
      </c>
      <c r="BE21" s="13">
        <f>BD21*VLOOKUP('Données projet'!$B$11,Paramètres!$A$1:$I$89,3,0)*VLOOKUP('Données projet'!$B$11,Paramètres!$A$1:$I$89,5,0)</f>
        <v>38.851757568000004</v>
      </c>
      <c r="BF21" s="13">
        <f t="shared" si="37"/>
        <v>11.693791146351797</v>
      </c>
      <c r="BG21" s="20">
        <f t="shared" si="7"/>
        <v>88.033497344162711</v>
      </c>
      <c r="BH21" s="57">
        <f t="shared" si="8"/>
        <v>381.36683067749601</v>
      </c>
      <c r="BI21" s="57">
        <f ca="1">AVERAGE(OFFSET($BH$3,0,0,'Données projet'!$E$11+1,1))-AVERAGE(OFFSET($H$3,0,0,'Données projet'!$E$11+1,1))</f>
        <v>221.46841827695107</v>
      </c>
      <c r="BJ21" s="57">
        <f t="shared" si="38"/>
        <v>183.74298297204564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11.6</v>
      </c>
      <c r="BY21" s="12">
        <f>IF('Données projet'!$A$114&gt;35,BY20+BX21-CG20,IF(A21&lt;'Données projet'!$A$114,$BV$205^A21,IF(A21='Données projet'!$A$114,'Données projet'!$B$114,BY20+BX21-CG20)))</f>
        <v>56.800000000000004</v>
      </c>
      <c r="BZ21" s="13">
        <f>BY21*VLOOKUP('Données projet'!$B$12,Paramètres!$A$1:$I$89,3,0)*VLOOKUP('Données projet'!$B$12,Paramètres!$A$1:$I$89,5,0)</f>
        <v>46.076160000000009</v>
      </c>
      <c r="CA21" s="13">
        <f t="shared" si="39"/>
        <v>13.595641486972058</v>
      </c>
      <c r="CB21" s="20">
        <f t="shared" si="10"/>
        <v>103.92838758980967</v>
      </c>
      <c r="CC21" s="57">
        <f t="shared" si="11"/>
        <v>397.261720923143</v>
      </c>
      <c r="CD21" s="57">
        <f ca="1">AVERAGE(OFFSET($CC$3,0,0,'Données projet'!$E$12+1,1))-AVERAGE(OFFSET($H$3,0,0,'Données projet'!$E$12+1,1))</f>
        <v>219.96569743439244</v>
      </c>
      <c r="CE21" s="57">
        <f t="shared" si="40"/>
        <v>219.27079214454579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6.6</v>
      </c>
      <c r="CT21" s="12">
        <f>IF('Données projet'!$A$140&gt;35,CT20+CS21-DB20,IF(A21&lt;'Données projet'!$A$140,$CQ$205^A21,IF(A21='Données projet'!$A$140,'Données projet'!$B$140,CT20+CS21-DB20)))</f>
        <v>81.005878841406769</v>
      </c>
      <c r="CU21" s="17">
        <f>CT21*VLOOKUP('Données projet'!$B$13,Paramètres!$A$1:$I$89,3,0)*VLOOKUP('Données projet'!$B$13,Paramètres!$A$1:$I$89,5,0)</f>
        <v>70.766735755852963</v>
      </c>
      <c r="CV21" s="13">
        <f t="shared" si="41"/>
        <v>19.863744192515547</v>
      </c>
      <c r="CW21" s="20">
        <f t="shared" si="13"/>
        <v>157.84808591007513</v>
      </c>
      <c r="CX21" s="57">
        <f t="shared" si="14"/>
        <v>451.18141924340841</v>
      </c>
      <c r="CY21" s="57">
        <f ca="1">AVERAGE(OFFSET($CX$3,0,0,'Données projet'!$E$13+1,1))-AVERAGE(OFFSET($H$3,0,0,'Données projet'!$E$13+1,1))</f>
        <v>235.92135862353973</v>
      </c>
      <c r="CZ21" s="57">
        <f t="shared" si="42"/>
        <v>270.64539221029258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7" t="e">
        <f t="shared" si="17"/>
        <v>#N/A</v>
      </c>
      <c r="DT21" s="57" t="e">
        <f ca="1">AVERAGE(OFFSET($DS$3,0,0,'Données projet'!$E$14+1,1))-AVERAGE(OFFSET($H$3,0,0,'Données projet'!$E$14+1,1))</f>
        <v>#N/A</v>
      </c>
      <c r="DU21" s="57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7" t="e">
        <f t="shared" si="20"/>
        <v>#N/A</v>
      </c>
      <c r="EO21" s="57" t="e">
        <f ca="1">AVERAGE(OFFSET($EN$3,0,0,'Données projet'!$E$15+1,1))-AVERAGE(OFFSET($H$3,0,0,'Données projet'!$E$15+1,1))</f>
        <v>#N/A</v>
      </c>
      <c r="EP21" s="57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7" t="e">
        <f t="shared" si="23"/>
        <v>#N/A</v>
      </c>
      <c r="FJ21" s="57" t="e">
        <f ca="1">AVERAGE(OFFSET($FI$3,0,0,'Données projet'!$E$16+1,1))-AVERAGE(OFFSET($H$3,0,0,'Données projet'!$E$16+1,1))</f>
        <v>#N/A</v>
      </c>
      <c r="FK21" s="57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7" t="e">
        <f t="shared" si="26"/>
        <v>#N/A</v>
      </c>
      <c r="GE21" s="57" t="e">
        <f ca="1">AVERAGE(OFFSET($GD$3,0,0,'Données projet'!$E$17+1,1))-AVERAGE(OFFSET($H$3,0,0,'Données projet'!$E$17+1,1))</f>
        <v>#N/A</v>
      </c>
      <c r="GF21" s="57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7" t="e">
        <f t="shared" si="29"/>
        <v>#N/A</v>
      </c>
      <c r="GZ21" s="57" t="e">
        <f ca="1">AVERAGE(OFFSET($GY$3,0,0,'Données projet'!$E$18+1,1))-AVERAGE(OFFSET($H$3,0,0,'Données projet'!$E$18+1,1))</f>
        <v>#N/A</v>
      </c>
      <c r="HA21" s="57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0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4">
        <f t="shared" si="1"/>
        <v>319.99468488351806</v>
      </c>
      <c r="I22" s="6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7">
        <f t="shared" si="0"/>
        <v>519.3271822850852</v>
      </c>
      <c r="S22" s="57">
        <f ca="1">AVERAGE(OFFSET($R$3,0,0,'Données projet'!$E$9+1,1))-AVERAGE(OFFSET($H$3,0,0,'Données projet'!$E$9+1,1))</f>
        <v>148.39628895278571</v>
      </c>
      <c r="T22" s="57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4.4226899999999985</v>
      </c>
      <c r="AI22" s="13">
        <f>IF('Données projet'!$A$62&gt;35,AI21+AH22-AQ21,IF(A22&lt;'Données projet'!$A$62,$AF$205^A22,IF(A22='Données projet'!$A$62,'Données projet'!$B$62,AI21+AH22-AQ21)))</f>
        <v>43.336709999999997</v>
      </c>
      <c r="AJ22" s="13">
        <f>AI22*VLOOKUP('Données projet'!$B$10,Paramètres!$A$1:$I$89,3,0)*VLOOKUP('Données projet'!$B$10,Paramètres!$A$1:$I$89,5,0)</f>
        <v>47.323687319999998</v>
      </c>
      <c r="AK22" s="13">
        <f t="shared" si="35"/>
        <v>13.92039294765514</v>
      </c>
      <c r="AL22" s="20">
        <f t="shared" si="4"/>
        <v>106.66677313283269</v>
      </c>
      <c r="AM22" s="57">
        <f t="shared" si="5"/>
        <v>400.00010646616602</v>
      </c>
      <c r="AN22" s="57">
        <f ca="1">AVERAGE(OFFSET($AM$3,0,0,'Données projet'!$E$10+1,1))-AVERAGE(OFFSET($H$3,0,0,'Données projet'!$E$10+1,1))</f>
        <v>245.5026179711341</v>
      </c>
      <c r="AO22" s="57">
        <f t="shared" si="36"/>
        <v>204.32077840562567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4.4226899999999985</v>
      </c>
      <c r="BD22" s="12">
        <f>IF('Données projet'!$A$88&gt;35,BD21+BC22-BL21,IF(A22&lt;'Données projet'!$A$88,$BA$205^A22,IF(A22='Données projet'!$A$88,'Données projet'!$B$88,BD21+BC22-BL21)))</f>
        <v>43.336709999999997</v>
      </c>
      <c r="BE22" s="13">
        <f>BD22*VLOOKUP('Données projet'!$B$11,Paramètres!$A$1:$I$89,3,0)*VLOOKUP('Données projet'!$B$11,Paramètres!$A$1:$I$89,5,0)</f>
        <v>43.267371263999998</v>
      </c>
      <c r="BF22" s="13">
        <f t="shared" si="37"/>
        <v>12.860666953334286</v>
      </c>
      <c r="BG22" s="20">
        <f t="shared" si="7"/>
        <v>97.756333228523872</v>
      </c>
      <c r="BH22" s="57">
        <f t="shared" si="8"/>
        <v>391.0896665618572</v>
      </c>
      <c r="BI22" s="57">
        <f ca="1">AVERAGE(OFFSET($BH$3,0,0,'Données projet'!$E$11+1,1))-AVERAGE(OFFSET($H$3,0,0,'Données projet'!$E$11+1,1))</f>
        <v>221.46841827695107</v>
      </c>
      <c r="BJ22" s="57">
        <f t="shared" si="38"/>
        <v>183.74298297204564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11.6</v>
      </c>
      <c r="BY22" s="12">
        <f>IF('Données projet'!$A$114&gt;35,BY21+BX22-CG21,IF(A22&lt;'Données projet'!$A$114,$BV$205^A22,IF(A22='Données projet'!$A$114,'Données projet'!$B$114,BY21+BX22-CG21)))</f>
        <v>68.400000000000006</v>
      </c>
      <c r="BZ22" s="13">
        <f>BY22*VLOOKUP('Données projet'!$B$12,Paramètres!$A$1:$I$89,3,0)*VLOOKUP('Données projet'!$B$12,Paramètres!$A$1:$I$89,5,0)</f>
        <v>55.486080000000008</v>
      </c>
      <c r="CA22" s="13">
        <f t="shared" si="39"/>
        <v>16.021865657934267</v>
      </c>
      <c r="CB22" s="20">
        <f t="shared" si="10"/>
        <v>124.54300535423552</v>
      </c>
      <c r="CC22" s="57">
        <f t="shared" si="11"/>
        <v>417.87633868756882</v>
      </c>
      <c r="CD22" s="57">
        <f ca="1">AVERAGE(OFFSET($CC$3,0,0,'Données projet'!$E$12+1,1))-AVERAGE(OFFSET($H$3,0,0,'Données projet'!$E$12+1,1))</f>
        <v>219.96569743439244</v>
      </c>
      <c r="CE22" s="57">
        <f t="shared" si="40"/>
        <v>219.27079214454579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6.6</v>
      </c>
      <c r="CT22" s="12">
        <f>IF('Données projet'!$A$140&gt;35,CT21+CS22-DB21,IF(A22&lt;'Données projet'!$A$140,$CQ$205^A22,IF(A22='Données projet'!$A$140,'Données projet'!$B$140,CT21+CS22-DB21)))</f>
        <v>103.40587994435182</v>
      </c>
      <c r="CU22" s="17">
        <f>CT22*VLOOKUP('Données projet'!$B$13,Paramètres!$A$1:$I$89,3,0)*VLOOKUP('Données projet'!$B$13,Paramètres!$A$1:$I$89,5,0)</f>
        <v>90.335376719385764</v>
      </c>
      <c r="CV22" s="13">
        <f t="shared" si="41"/>
        <v>24.646092265003244</v>
      </c>
      <c r="CW22" s="20">
        <f t="shared" si="13"/>
        <v>200.25939181447754</v>
      </c>
      <c r="CX22" s="57">
        <f t="shared" si="14"/>
        <v>493.59272514781082</v>
      </c>
      <c r="CY22" s="57">
        <f ca="1">AVERAGE(OFFSET($CX$3,0,0,'Données projet'!$E$13+1,1))-AVERAGE(OFFSET($H$3,0,0,'Données projet'!$E$13+1,1))</f>
        <v>235.92135862353973</v>
      </c>
      <c r="CZ22" s="57">
        <f t="shared" si="42"/>
        <v>270.64539221029258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7" t="e">
        <f t="shared" si="17"/>
        <v>#N/A</v>
      </c>
      <c r="DT22" s="57" t="e">
        <f ca="1">AVERAGE(OFFSET($DS$3,0,0,'Données projet'!$E$14+1,1))-AVERAGE(OFFSET($H$3,0,0,'Données projet'!$E$14+1,1))</f>
        <v>#N/A</v>
      </c>
      <c r="DU22" s="57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7" t="e">
        <f t="shared" si="20"/>
        <v>#N/A</v>
      </c>
      <c r="EO22" s="57" t="e">
        <f ca="1">AVERAGE(OFFSET($EN$3,0,0,'Données projet'!$E$15+1,1))-AVERAGE(OFFSET($H$3,0,0,'Données projet'!$E$15+1,1))</f>
        <v>#N/A</v>
      </c>
      <c r="EP22" s="57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7" t="e">
        <f t="shared" si="23"/>
        <v>#N/A</v>
      </c>
      <c r="FJ22" s="57" t="e">
        <f ca="1">AVERAGE(OFFSET($FI$3,0,0,'Données projet'!$E$16+1,1))-AVERAGE(OFFSET($H$3,0,0,'Données projet'!$E$16+1,1))</f>
        <v>#N/A</v>
      </c>
      <c r="FK22" s="57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7" t="e">
        <f t="shared" si="26"/>
        <v>#N/A</v>
      </c>
      <c r="GE22" s="57" t="e">
        <f ca="1">AVERAGE(OFFSET($GD$3,0,0,'Données projet'!$E$17+1,1))-AVERAGE(OFFSET($H$3,0,0,'Données projet'!$E$17+1,1))</f>
        <v>#N/A</v>
      </c>
      <c r="GF22" s="57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7" t="e">
        <f t="shared" si="29"/>
        <v>#N/A</v>
      </c>
      <c r="GZ22" s="57" t="e">
        <f ca="1">AVERAGE(OFFSET($GY$3,0,0,'Données projet'!$E$18+1,1))-AVERAGE(OFFSET($H$3,0,0,'Données projet'!$E$18+1,1))</f>
        <v>#N/A</v>
      </c>
      <c r="HA22" s="57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0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4">
        <f t="shared" si="1"/>
        <v>321.35485023839033</v>
      </c>
      <c r="I23" s="6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7">
        <f t="shared" si="0"/>
        <v>546.36062278984878</v>
      </c>
      <c r="S23" s="57">
        <f ca="1">AVERAGE(OFFSET($R$3,0,0,'Données projet'!$E$9+1,1))-AVERAGE(OFFSET($H$3,0,0,'Données projet'!$E$9+1,1))</f>
        <v>148.39628895278571</v>
      </c>
      <c r="T23" s="57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47.759399999999999</v>
      </c>
      <c r="AG23" s="12">
        <f>VLOOKUP(A23,'Données projet'!$A$61:$I$81,9,0)</f>
        <v>4.4226899999999985</v>
      </c>
      <c r="AH23" s="12">
        <f t="array" ref="AH23">INDEX(AG:AG,MIN(IF(ISNUMBER(AG23:AG219),ROW(AG23:AG219),"")))</f>
        <v>4.4226899999999985</v>
      </c>
      <c r="AI23" s="13">
        <f>IF('Données projet'!$A$62&gt;35,AI22+AH23-AQ22,IF(A23&lt;'Données projet'!$A$62,$AF$205^A23,IF(A23='Données projet'!$A$62,'Données projet'!$B$62,AI22+AH23-AQ22)))</f>
        <v>47.759399999999992</v>
      </c>
      <c r="AJ23" s="13">
        <f>AI23*VLOOKUP('Données projet'!$B$10,Paramètres!$A$1:$I$89,3,0)*VLOOKUP('Données projet'!$B$10,Paramètres!$A$1:$I$89,5,0)</f>
        <v>52.153264799999988</v>
      </c>
      <c r="AK23" s="13">
        <f t="shared" si="35"/>
        <v>15.168477744924433</v>
      </c>
      <c r="AL23" s="20">
        <f t="shared" si="4"/>
        <v>117.25203493241003</v>
      </c>
      <c r="AM23" s="57">
        <f t="shared" si="5"/>
        <v>410.58536826574334</v>
      </c>
      <c r="AN23" s="57">
        <f ca="1">AVERAGE(OFFSET($AM$3,0,0,'Données projet'!$E$10+1,1))-AVERAGE(OFFSET($H$3,0,0,'Données projet'!$E$10+1,1))</f>
        <v>245.5026179711341</v>
      </c>
      <c r="AO23" s="57">
        <f t="shared" si="36"/>
        <v>204.32077840562567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47.759399999999999</v>
      </c>
      <c r="BB23" s="12">
        <f>VLOOKUP(A23,'Données projet'!$A$87:$I$107,9,0)</f>
        <v>4.4226899999999985</v>
      </c>
      <c r="BC23" s="12">
        <f t="array" ref="BC23">INDEX(BB:BB,MIN(IF(ISNUMBER(BB23:BB219),ROW(BB23:BB219),"")))</f>
        <v>4.4226899999999985</v>
      </c>
      <c r="BD23" s="12">
        <f>IF('Données projet'!$A$88&gt;35,BD22+BC23-BL22,IF(A23&lt;'Données projet'!$A$88,$BA$205^A23,IF(A23='Données projet'!$A$88,'Données projet'!$B$88,BD22+BC23-BL22)))</f>
        <v>47.759399999999992</v>
      </c>
      <c r="BE23" s="13">
        <f>BD23*VLOOKUP('Données projet'!$B$11,Paramètres!$A$1:$I$89,3,0)*VLOOKUP('Données projet'!$B$11,Paramètres!$A$1:$I$89,5,0)</f>
        <v>47.682984959999992</v>
      </c>
      <c r="BF23" s="13">
        <f t="shared" si="37"/>
        <v>14.013738060418509</v>
      </c>
      <c r="BG23" s="20">
        <f t="shared" si="7"/>
        <v>107.45512592722889</v>
      </c>
      <c r="BH23" s="57">
        <f t="shared" si="8"/>
        <v>400.78845926056221</v>
      </c>
      <c r="BI23" s="57">
        <f ca="1">AVERAGE(OFFSET($BH$3,0,0,'Données projet'!$E$11+1,1))-AVERAGE(OFFSET($H$3,0,0,'Données projet'!$E$11+1,1))</f>
        <v>221.46841827695107</v>
      </c>
      <c r="BJ23" s="57">
        <f t="shared" si="38"/>
        <v>183.74298297204564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80</v>
      </c>
      <c r="BW23" s="12">
        <f>VLOOKUP(A23,'Données projet'!$A$113:$I$133,9,0)</f>
        <v>11.6</v>
      </c>
      <c r="BX23" s="12">
        <f t="array" ref="BX23">INDEX(BW:BW,MIN(IF(ISNUMBER(BW23:BW219),ROW(BW23:BW219),"")))</f>
        <v>11.6</v>
      </c>
      <c r="BY23" s="12">
        <f>IF('Données projet'!$A$114&gt;35,BY22+BX23-CG22,IF(A23&lt;'Données projet'!$A$114,$BV$205^A23,IF(A23='Données projet'!$A$114,'Données projet'!$B$114,BY22+BX23-CG22)))</f>
        <v>80</v>
      </c>
      <c r="BZ23" s="13">
        <f>BY23*VLOOKUP('Données projet'!$B$12,Paramètres!$A$1:$I$89,3,0)*VLOOKUP('Données projet'!$B$12,Paramètres!$A$1:$I$89,5,0)</f>
        <v>64.896000000000001</v>
      </c>
      <c r="CA23" s="13">
        <f t="shared" si="39"/>
        <v>18.400423846102964</v>
      </c>
      <c r="CB23" s="20">
        <f t="shared" si="10"/>
        <v>145.07460486529598</v>
      </c>
      <c r="CC23" s="57">
        <f t="shared" si="11"/>
        <v>438.40793819862927</v>
      </c>
      <c r="CD23" s="57">
        <f ca="1">AVERAGE(OFFSET($CC$3,0,0,'Données projet'!$E$12+1,1))-AVERAGE(OFFSET($H$3,0,0,'Données projet'!$E$12+1,1))</f>
        <v>219.96569743439244</v>
      </c>
      <c r="CE23" s="57">
        <f t="shared" si="40"/>
        <v>219.27079214454579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132</v>
      </c>
      <c r="CR23" s="12">
        <f>VLOOKUP(A23,'Données projet'!$A$139:$I$159,9,0)</f>
        <v>6.6</v>
      </c>
      <c r="CS23" s="12">
        <f t="array" ref="CS23">INDEX(CR:CR,MIN(IF(ISNUMBER(CR23:CR219),ROW(CR23:CR219),"")))</f>
        <v>6.6</v>
      </c>
      <c r="CT23" s="12">
        <f>IF('Données projet'!$A$140&gt;35,CT22+CS23-DB22,IF(A23&lt;'Données projet'!$A$140,$CQ$205^A23,IF(A23='Données projet'!$A$140,'Données projet'!$B$140,CT22+CS23-DB22)))</f>
        <v>132</v>
      </c>
      <c r="CU23" s="17">
        <f>CT23*VLOOKUP('Données projet'!$B$13,Paramètres!$A$1:$I$89,3,0)*VLOOKUP('Données projet'!$B$13,Paramètres!$A$1:$I$89,5,0)</f>
        <v>115.3152</v>
      </c>
      <c r="CV23" s="13">
        <f t="shared" si="41"/>
        <v>30.579827148797317</v>
      </c>
      <c r="CW23" s="20">
        <f t="shared" si="13"/>
        <v>254.10050561748861</v>
      </c>
      <c r="CX23" s="57">
        <f t="shared" si="14"/>
        <v>547.43383895082195</v>
      </c>
      <c r="CY23" s="57">
        <f ca="1">AVERAGE(OFFSET($CX$3,0,0,'Données projet'!$E$13+1,1))-AVERAGE(OFFSET($H$3,0,0,'Données projet'!$E$13+1,1))</f>
        <v>235.92135862353973</v>
      </c>
      <c r="CZ23" s="57">
        <f t="shared" si="42"/>
        <v>270.64539221029258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50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7" t="e">
        <f t="shared" si="17"/>
        <v>#N/A</v>
      </c>
      <c r="DT23" s="57" t="e">
        <f ca="1">AVERAGE(OFFSET($DS$3,0,0,'Données projet'!$E$14+1,1))-AVERAGE(OFFSET($H$3,0,0,'Données projet'!$E$14+1,1))</f>
        <v>#N/A</v>
      </c>
      <c r="DU23" s="57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7" t="e">
        <f t="shared" si="20"/>
        <v>#N/A</v>
      </c>
      <c r="EO23" s="57" t="e">
        <f ca="1">AVERAGE(OFFSET($EN$3,0,0,'Données projet'!$E$15+1,1))-AVERAGE(OFFSET($H$3,0,0,'Données projet'!$E$15+1,1))</f>
        <v>#N/A</v>
      </c>
      <c r="EP23" s="57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7" t="e">
        <f t="shared" si="23"/>
        <v>#N/A</v>
      </c>
      <c r="FJ23" s="57" t="e">
        <f ca="1">AVERAGE(OFFSET($FI$3,0,0,'Données projet'!$E$16+1,1))-AVERAGE(OFFSET($H$3,0,0,'Données projet'!$E$16+1,1))</f>
        <v>#N/A</v>
      </c>
      <c r="FK23" s="57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7" t="e">
        <f t="shared" si="26"/>
        <v>#N/A</v>
      </c>
      <c r="GE23" s="57" t="e">
        <f ca="1">AVERAGE(OFFSET($GD$3,0,0,'Données projet'!$E$17+1,1))-AVERAGE(OFFSET($H$3,0,0,'Données projet'!$E$17+1,1))</f>
        <v>#N/A</v>
      </c>
      <c r="GF23" s="57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7" t="e">
        <f t="shared" si="29"/>
        <v>#N/A</v>
      </c>
      <c r="GZ23" s="57" t="e">
        <f ca="1">AVERAGE(OFFSET($GY$3,0,0,'Données projet'!$E$18+1,1))-AVERAGE(OFFSET($H$3,0,0,'Données projet'!$E$18+1,1))</f>
        <v>#N/A</v>
      </c>
      <c r="HA23" s="57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0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4">
        <f t="shared" si="1"/>
        <v>322.71316563033923</v>
      </c>
      <c r="I24" s="6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7">
        <f t="shared" si="0"/>
        <v>572.04580979240336</v>
      </c>
      <c r="S24" s="57">
        <f ca="1">AVERAGE(OFFSET($R$3,0,0,'Données projet'!$E$9+1,1))-AVERAGE(OFFSET($H$3,0,0,'Données projet'!$E$9+1,1))</f>
        <v>148.39628895278571</v>
      </c>
      <c r="T24" s="57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4.7547449999999971</v>
      </c>
      <c r="AI24" s="13">
        <f>IF('Données projet'!$A$62&gt;35,AI23+AH24-AQ23,IF(A24&lt;'Données projet'!$A$62,$AF$205^A24,IF(A24='Données projet'!$A$62,'Données projet'!$B$62,AI23+AH24-AQ23)))</f>
        <v>52.514144999999992</v>
      </c>
      <c r="AJ24" s="13">
        <f>AI24*VLOOKUP('Données projet'!$B$10,Paramètres!$A$1:$I$89,3,0)*VLOOKUP('Données projet'!$B$10,Paramètres!$A$1:$I$89,5,0)</f>
        <v>57.345446339999988</v>
      </c>
      <c r="AK24" s="13">
        <f t="shared" si="35"/>
        <v>16.495357255855652</v>
      </c>
      <c r="AL24" s="20">
        <f t="shared" si="4"/>
        <v>128.60606626278192</v>
      </c>
      <c r="AM24" s="57">
        <f t="shared" si="5"/>
        <v>421.93939959611521</v>
      </c>
      <c r="AN24" s="57">
        <f ca="1">AVERAGE(OFFSET($AM$3,0,0,'Données projet'!$E$10+1,1))-AVERAGE(OFFSET($H$3,0,0,'Données projet'!$E$10+1,1))</f>
        <v>245.5026179711341</v>
      </c>
      <c r="AO24" s="57">
        <f t="shared" si="36"/>
        <v>204.32077840562567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4.7547449999999971</v>
      </c>
      <c r="BD24" s="12">
        <f>IF('Données projet'!$A$88&gt;35,BD23+BC24-BL23,IF(A24&lt;'Données projet'!$A$88,$BA$205^A24,IF(A24='Données projet'!$A$88,'Données projet'!$B$88,BD23+BC24-BL23)))</f>
        <v>52.514144999999992</v>
      </c>
      <c r="BE24" s="13">
        <f>BD24*VLOOKUP('Données projet'!$B$11,Paramètres!$A$1:$I$89,3,0)*VLOOKUP('Données projet'!$B$11,Paramètres!$A$1:$I$89,5,0)</f>
        <v>52.430122367999992</v>
      </c>
      <c r="BF24" s="13">
        <f t="shared" si="37"/>
        <v>15.239605429353967</v>
      </c>
      <c r="BG24" s="20">
        <f t="shared" si="7"/>
        <v>117.85810924705815</v>
      </c>
      <c r="BH24" s="57">
        <f t="shared" si="8"/>
        <v>411.19144258039148</v>
      </c>
      <c r="BI24" s="57">
        <f ca="1">AVERAGE(OFFSET($BH$3,0,0,'Données projet'!$E$11+1,1))-AVERAGE(OFFSET($H$3,0,0,'Données projet'!$E$11+1,1))</f>
        <v>221.46841827695107</v>
      </c>
      <c r="BJ24" s="57">
        <f t="shared" si="38"/>
        <v>183.74298297204564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12.6</v>
      </c>
      <c r="BY24" s="12">
        <f>IF('Données projet'!$A$114&gt;35,BY23+BX24-CG23,IF(A24&lt;'Données projet'!$A$114,$BV$205^A24,IF(A24='Données projet'!$A$114,'Données projet'!$B$114,BY23+BX24-CG23)))</f>
        <v>64.599999999999994</v>
      </c>
      <c r="BZ24" s="13">
        <f>BY24*VLOOKUP('Données projet'!$B$12,Paramètres!$A$1:$I$89,3,0)*VLOOKUP('Données projet'!$B$12,Paramètres!$A$1:$I$89,5,0)</f>
        <v>52.40352</v>
      </c>
      <c r="CA24" s="13">
        <f t="shared" si="39"/>
        <v>15.232772897226488</v>
      </c>
      <c r="CB24" s="20">
        <f t="shared" si="10"/>
        <v>117.79987679600281</v>
      </c>
      <c r="CC24" s="57">
        <f t="shared" si="11"/>
        <v>411.13321012933613</v>
      </c>
      <c r="CD24" s="57">
        <f ca="1">AVERAGE(OFFSET($CC$3,0,0,'Données projet'!$E$12+1,1))-AVERAGE(OFFSET($H$3,0,0,'Données projet'!$E$12+1,1))</f>
        <v>219.96569743439244</v>
      </c>
      <c r="CE24" s="57">
        <f t="shared" si="40"/>
        <v>219.27079214454579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12.2</v>
      </c>
      <c r="CT24" s="12">
        <f>IF('Données projet'!$A$140&gt;35,CT23+CS24-DB23,IF(A24&lt;'Données projet'!$A$140,$CQ$205^A24,IF(A24='Données projet'!$A$140,'Données projet'!$B$140,CT23+CS24-DB23)))</f>
        <v>94.199999999999989</v>
      </c>
      <c r="CU24" s="17">
        <f>CT24*VLOOKUP('Données projet'!$B$13,Paramètres!$A$1:$I$89,3,0)*VLOOKUP('Données projet'!$B$13,Paramètres!$A$1:$I$89,5,0)</f>
        <v>82.293120000000002</v>
      </c>
      <c r="CV24" s="13">
        <f t="shared" si="41"/>
        <v>22.696938367376966</v>
      </c>
      <c r="CW24" s="20">
        <f t="shared" si="13"/>
        <v>182.85768498984825</v>
      </c>
      <c r="CX24" s="57">
        <f t="shared" si="14"/>
        <v>476.19101832318154</v>
      </c>
      <c r="CY24" s="57">
        <f ca="1">AVERAGE(OFFSET($CX$3,0,0,'Données projet'!$E$13+1,1))-AVERAGE(OFFSET($H$3,0,0,'Données projet'!$E$13+1,1))</f>
        <v>235.92135862353973</v>
      </c>
      <c r="CZ24" s="57">
        <f t="shared" si="42"/>
        <v>270.64539221029258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7" t="e">
        <f t="shared" si="17"/>
        <v>#N/A</v>
      </c>
      <c r="DT24" s="57" t="e">
        <f ca="1">AVERAGE(OFFSET($DS$3,0,0,'Données projet'!$E$14+1,1))-AVERAGE(OFFSET($H$3,0,0,'Données projet'!$E$14+1,1))</f>
        <v>#N/A</v>
      </c>
      <c r="DU24" s="57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7" t="e">
        <f t="shared" si="20"/>
        <v>#N/A</v>
      </c>
      <c r="EO24" s="57" t="e">
        <f ca="1">AVERAGE(OFFSET($EN$3,0,0,'Données projet'!$E$15+1,1))-AVERAGE(OFFSET($H$3,0,0,'Données projet'!$E$15+1,1))</f>
        <v>#N/A</v>
      </c>
      <c r="EP24" s="57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7" t="e">
        <f t="shared" si="23"/>
        <v>#N/A</v>
      </c>
      <c r="FJ24" s="57" t="e">
        <f ca="1">AVERAGE(OFFSET($FI$3,0,0,'Données projet'!$E$16+1,1))-AVERAGE(OFFSET($H$3,0,0,'Données projet'!$E$16+1,1))</f>
        <v>#N/A</v>
      </c>
      <c r="FK24" s="57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7" t="e">
        <f t="shared" si="26"/>
        <v>#N/A</v>
      </c>
      <c r="GE24" s="57" t="e">
        <f ca="1">AVERAGE(OFFSET($GD$3,0,0,'Données projet'!$E$17+1,1))-AVERAGE(OFFSET($H$3,0,0,'Données projet'!$E$17+1,1))</f>
        <v>#N/A</v>
      </c>
      <c r="GF24" s="57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7" t="e">
        <f t="shared" si="29"/>
        <v>#N/A</v>
      </c>
      <c r="GZ24" s="57" t="e">
        <f ca="1">AVERAGE(OFFSET($GY$3,0,0,'Données projet'!$E$18+1,1))-AVERAGE(OFFSET($H$3,0,0,'Données projet'!$E$18+1,1))</f>
        <v>#N/A</v>
      </c>
      <c r="HA24" s="57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0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4">
        <f t="shared" si="1"/>
        <v>324.0697292107406</v>
      </c>
      <c r="I25" s="6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7">
        <f t="shared" si="0"/>
        <v>597.67789357239531</v>
      </c>
      <c r="S25" s="57">
        <f ca="1">AVERAGE(OFFSET($R$3,0,0,'Données projet'!$E$9+1,1))-AVERAGE(OFFSET($H$3,0,0,'Données projet'!$E$9+1,1))</f>
        <v>148.39628895278571</v>
      </c>
      <c r="T25" s="57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4.7547449999999971</v>
      </c>
      <c r="AI25" s="13">
        <f>IF('Données projet'!$A$62&gt;35,AI24+AH25-AQ24,IF(A25&lt;'Données projet'!$A$62,$AF$205^A25,IF(A25='Données projet'!$A$62,'Données projet'!$B$62,AI24+AH25-AQ24)))</f>
        <v>57.268889999999992</v>
      </c>
      <c r="AJ25" s="13">
        <f>AI25*VLOOKUP('Données projet'!$B$10,Paramètres!$A$1:$I$89,3,0)*VLOOKUP('Données projet'!$B$10,Paramètres!$A$1:$I$89,5,0)</f>
        <v>62.537627879999988</v>
      </c>
      <c r="AK25" s="13">
        <f t="shared" si="35"/>
        <v>17.808305994826863</v>
      </c>
      <c r="AL25" s="20">
        <f t="shared" si="4"/>
        <v>139.93583483199009</v>
      </c>
      <c r="AM25" s="57">
        <f t="shared" si="5"/>
        <v>433.26916816532344</v>
      </c>
      <c r="AN25" s="57">
        <f ca="1">AVERAGE(OFFSET($AM$3,0,0,'Données projet'!$E$10+1,1))-AVERAGE(OFFSET($H$3,0,0,'Données projet'!$E$10+1,1))</f>
        <v>245.5026179711341</v>
      </c>
      <c r="AO25" s="57">
        <f t="shared" si="36"/>
        <v>204.32077840562567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4.7547449999999971</v>
      </c>
      <c r="BD25" s="12">
        <f>IF('Données projet'!$A$88&gt;35,BD24+BC25-BL24,IF(A25&lt;'Données projet'!$A$88,$BA$205^A25,IF(A25='Données projet'!$A$88,'Données projet'!$B$88,BD24+BC25-BL24)))</f>
        <v>57.268889999999992</v>
      </c>
      <c r="BE25" s="13">
        <f>BD25*VLOOKUP('Données projet'!$B$11,Paramètres!$A$1:$I$89,3,0)*VLOOKUP('Données projet'!$B$11,Paramètres!$A$1:$I$89,5,0)</f>
        <v>57.177259776</v>
      </c>
      <c r="BF25" s="13">
        <f t="shared" si="37"/>
        <v>16.452602542452933</v>
      </c>
      <c r="BG25" s="20">
        <f t="shared" si="7"/>
        <v>128.23867687130553</v>
      </c>
      <c r="BH25" s="57">
        <f t="shared" si="8"/>
        <v>421.57201020463884</v>
      </c>
      <c r="BI25" s="57">
        <f ca="1">AVERAGE(OFFSET($BH$3,0,0,'Données projet'!$E$11+1,1))-AVERAGE(OFFSET($H$3,0,0,'Données projet'!$E$11+1,1))</f>
        <v>221.46841827695107</v>
      </c>
      <c r="BJ25" s="57">
        <f t="shared" si="38"/>
        <v>183.74298297204564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12.6</v>
      </c>
      <c r="BY25" s="12">
        <f>IF('Données projet'!$A$114&gt;35,BY24+BX25-CG24,IF(A25&lt;'Données projet'!$A$114,$BV$205^A25,IF(A25='Données projet'!$A$114,'Données projet'!$B$114,BY24+BX25-CG24)))</f>
        <v>77.199999999999989</v>
      </c>
      <c r="BZ25" s="13">
        <f>BY25*VLOOKUP('Données projet'!$B$12,Paramètres!$A$1:$I$89,3,0)*VLOOKUP('Données projet'!$B$12,Paramètres!$A$1:$I$89,5,0)</f>
        <v>62.624639999999999</v>
      </c>
      <c r="CA25" s="13">
        <f t="shared" si="39"/>
        <v>17.830197796836153</v>
      </c>
      <c r="CB25" s="20">
        <f t="shared" si="10"/>
        <v>140.12550916282296</v>
      </c>
      <c r="CC25" s="57">
        <f t="shared" si="11"/>
        <v>433.45884249615631</v>
      </c>
      <c r="CD25" s="57">
        <f ca="1">AVERAGE(OFFSET($CC$3,0,0,'Données projet'!$E$12+1,1))-AVERAGE(OFFSET($H$3,0,0,'Données projet'!$E$12+1,1))</f>
        <v>219.96569743439244</v>
      </c>
      <c r="CE25" s="57">
        <f t="shared" si="40"/>
        <v>219.27079214454579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12.2</v>
      </c>
      <c r="CT25" s="12">
        <f>IF('Données projet'!$A$140&gt;35,CT24+CS25-DB24,IF(A25&lt;'Données projet'!$A$140,$CQ$205^A25,IF(A25='Données projet'!$A$140,'Données projet'!$B$140,CT24+CS25-DB24)))</f>
        <v>106.39999999999999</v>
      </c>
      <c r="CU25" s="17">
        <f>CT25*VLOOKUP('Données projet'!$B$13,Paramètres!$A$1:$I$89,3,0)*VLOOKUP('Données projet'!$B$13,Paramètres!$A$1:$I$89,5,0)</f>
        <v>92.951040000000006</v>
      </c>
      <c r="CV25" s="13">
        <f t="shared" si="41"/>
        <v>25.275602869272223</v>
      </c>
      <c r="CW25" s="20">
        <f t="shared" si="13"/>
        <v>205.9114029973158</v>
      </c>
      <c r="CX25" s="57">
        <f t="shared" si="14"/>
        <v>499.24473633064912</v>
      </c>
      <c r="CY25" s="57">
        <f ca="1">AVERAGE(OFFSET($CX$3,0,0,'Données projet'!$E$13+1,1))-AVERAGE(OFFSET($H$3,0,0,'Données projet'!$E$13+1,1))</f>
        <v>235.92135862353973</v>
      </c>
      <c r="CZ25" s="57">
        <f t="shared" si="42"/>
        <v>270.64539221029258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7" t="e">
        <f t="shared" si="17"/>
        <v>#N/A</v>
      </c>
      <c r="DT25" s="57" t="e">
        <f ca="1">AVERAGE(OFFSET($DS$3,0,0,'Données projet'!$E$14+1,1))-AVERAGE(OFFSET($H$3,0,0,'Données projet'!$E$14+1,1))</f>
        <v>#N/A</v>
      </c>
      <c r="DU25" s="57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7" t="e">
        <f t="shared" si="20"/>
        <v>#N/A</v>
      </c>
      <c r="EO25" s="57" t="e">
        <f ca="1">AVERAGE(OFFSET($EN$3,0,0,'Données projet'!$E$15+1,1))-AVERAGE(OFFSET($H$3,0,0,'Données projet'!$E$15+1,1))</f>
        <v>#N/A</v>
      </c>
      <c r="EP25" s="57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7" t="e">
        <f t="shared" si="23"/>
        <v>#N/A</v>
      </c>
      <c r="FJ25" s="57" t="e">
        <f ca="1">AVERAGE(OFFSET($FI$3,0,0,'Données projet'!$E$16+1,1))-AVERAGE(OFFSET($H$3,0,0,'Données projet'!$E$16+1,1))</f>
        <v>#N/A</v>
      </c>
      <c r="FK25" s="57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7" t="e">
        <f t="shared" si="26"/>
        <v>#N/A</v>
      </c>
      <c r="GE25" s="57" t="e">
        <f ca="1">AVERAGE(OFFSET($GD$3,0,0,'Données projet'!$E$17+1,1))-AVERAGE(OFFSET($H$3,0,0,'Données projet'!$E$17+1,1))</f>
        <v>#N/A</v>
      </c>
      <c r="GF25" s="57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7" t="e">
        <f t="shared" si="29"/>
        <v>#N/A</v>
      </c>
      <c r="GZ25" s="57" t="e">
        <f ca="1">AVERAGE(OFFSET($GY$3,0,0,'Données projet'!$E$18+1,1))-AVERAGE(OFFSET($H$3,0,0,'Données projet'!$E$18+1,1))</f>
        <v>#N/A</v>
      </c>
      <c r="HA25" s="57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0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4">
        <f t="shared" si="1"/>
        <v>325.42462970374254</v>
      </c>
      <c r="I26" s="6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7">
        <f t="shared" si="0"/>
        <v>546.36062278984878</v>
      </c>
      <c r="S26" s="57">
        <f ca="1">AVERAGE(OFFSET($R$3,0,0,'Données projet'!$E$9+1,1))-AVERAGE(OFFSET($H$3,0,0,'Données projet'!$E$9+1,1))</f>
        <v>148.39628895278571</v>
      </c>
      <c r="T26" s="57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4.7547449999999971</v>
      </c>
      <c r="AI26" s="13">
        <f>IF('Données projet'!$A$62&gt;35,AI25+AH26-AQ25,IF(A26&lt;'Données projet'!$A$62,$AF$205^A26,IF(A26='Données projet'!$A$62,'Données projet'!$B$62,AI25+AH26-AQ25)))</f>
        <v>62.023634999999992</v>
      </c>
      <c r="AJ26" s="13">
        <f>AI26*VLOOKUP('Données projet'!$B$10,Paramètres!$A$1:$I$89,3,0)*VLOOKUP('Données projet'!$B$10,Paramètres!$A$1:$I$89,5,0)</f>
        <v>67.729809419999995</v>
      </c>
      <c r="AK26" s="13">
        <f t="shared" si="35"/>
        <v>19.108612057864093</v>
      </c>
      <c r="AL26" s="20">
        <f t="shared" si="4"/>
        <v>151.24358407394661</v>
      </c>
      <c r="AM26" s="57">
        <f t="shared" si="5"/>
        <v>444.57691740727989</v>
      </c>
      <c r="AN26" s="57">
        <f ca="1">AVERAGE(OFFSET($AM$3,0,0,'Données projet'!$E$10+1,1))-AVERAGE(OFFSET($H$3,0,0,'Données projet'!$E$10+1,1))</f>
        <v>245.5026179711341</v>
      </c>
      <c r="AO26" s="57">
        <f t="shared" si="36"/>
        <v>204.32077840562567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4.7547449999999971</v>
      </c>
      <c r="BD26" s="12">
        <f>IF('Données projet'!$A$88&gt;35,BD25+BC26-BL25,IF(A26&lt;'Données projet'!$A$88,$BA$205^A26,IF(A26='Données projet'!$A$88,'Données projet'!$B$88,BD25+BC26-BL25)))</f>
        <v>62.023634999999992</v>
      </c>
      <c r="BE26" s="13">
        <f>BD26*VLOOKUP('Données projet'!$B$11,Paramètres!$A$1:$I$89,3,0)*VLOOKUP('Données projet'!$B$11,Paramètres!$A$1:$I$89,5,0)</f>
        <v>61.924397183999993</v>
      </c>
      <c r="BF26" s="13">
        <f t="shared" si="37"/>
        <v>17.653919436092789</v>
      </c>
      <c r="BG26" s="20">
        <f t="shared" si="7"/>
        <v>138.59890144666159</v>
      </c>
      <c r="BH26" s="57">
        <f t="shared" si="8"/>
        <v>431.93223477999493</v>
      </c>
      <c r="BI26" s="57">
        <f ca="1">AVERAGE(OFFSET($BH$3,0,0,'Données projet'!$E$11+1,1))-AVERAGE(OFFSET($H$3,0,0,'Données projet'!$E$11+1,1))</f>
        <v>221.46841827695107</v>
      </c>
      <c r="BJ26" s="57">
        <f t="shared" si="38"/>
        <v>183.74298297204564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</v>
      </c>
      <c r="BY26" s="12">
        <f>IF('Données projet'!$A$114&gt;35,BY25+BX26-CG25,IF(A26&lt;'Données projet'!$A$114,$BV$205^A26,IF(A26='Données projet'!$A$114,'Données projet'!$B$114,BY25+BX26-CG25)))</f>
        <v>89.799999999999983</v>
      </c>
      <c r="BZ26" s="13">
        <f>BY26*VLOOKUP('Données projet'!$B$12,Paramètres!$A$1:$I$89,3,0)*VLOOKUP('Données projet'!$B$12,Paramètres!$A$1:$I$89,5,0)</f>
        <v>72.845759999999984</v>
      </c>
      <c r="CA26" s="13">
        <f t="shared" si="39"/>
        <v>20.378512751497539</v>
      </c>
      <c r="CB26" s="20">
        <f t="shared" si="10"/>
        <v>162.36560837552486</v>
      </c>
      <c r="CC26" s="57">
        <f t="shared" si="11"/>
        <v>455.69894170885817</v>
      </c>
      <c r="CD26" s="57">
        <f ca="1">AVERAGE(OFFSET($CC$3,0,0,'Données projet'!$E$12+1,1))-AVERAGE(OFFSET($H$3,0,0,'Données projet'!$E$12+1,1))</f>
        <v>219.96569743439244</v>
      </c>
      <c r="CE26" s="57">
        <f t="shared" si="40"/>
        <v>219.27079214454579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12.2</v>
      </c>
      <c r="CT26" s="12">
        <f>IF('Données projet'!$A$140&gt;35,CT25+CS26-DB25,IF(A26&lt;'Données projet'!$A$140,$CQ$205^A26,IF(A26='Données projet'!$A$140,'Données projet'!$B$140,CT25+CS26-DB25)))</f>
        <v>118.6</v>
      </c>
      <c r="CU26" s="17">
        <f>CT26*VLOOKUP('Données projet'!$B$13,Paramètres!$A$1:$I$89,3,0)*VLOOKUP('Données projet'!$B$13,Paramètres!$A$1:$I$89,5,0)</f>
        <v>103.60896</v>
      </c>
      <c r="CV26" s="13">
        <f t="shared" si="41"/>
        <v>27.820000397643376</v>
      </c>
      <c r="CW26" s="20">
        <f t="shared" si="13"/>
        <v>228.90543935922889</v>
      </c>
      <c r="CX26" s="57">
        <f t="shared" si="14"/>
        <v>522.23877269256218</v>
      </c>
      <c r="CY26" s="57">
        <f ca="1">AVERAGE(OFFSET($CX$3,0,0,'Données projet'!$E$13+1,1))-AVERAGE(OFFSET($H$3,0,0,'Données projet'!$E$13+1,1))</f>
        <v>235.92135862353973</v>
      </c>
      <c r="CZ26" s="57">
        <f t="shared" si="42"/>
        <v>270.64539221029258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7" t="e">
        <f t="shared" si="17"/>
        <v>#N/A</v>
      </c>
      <c r="DT26" s="57" t="e">
        <f ca="1">AVERAGE(OFFSET($DS$3,0,0,'Données projet'!$E$14+1,1))-AVERAGE(OFFSET($H$3,0,0,'Données projet'!$E$14+1,1))</f>
        <v>#N/A</v>
      </c>
      <c r="DU26" s="57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7" t="e">
        <f t="shared" si="20"/>
        <v>#N/A</v>
      </c>
      <c r="EO26" s="57" t="e">
        <f ca="1">AVERAGE(OFFSET($EN$3,0,0,'Données projet'!$E$15+1,1))-AVERAGE(OFFSET($H$3,0,0,'Données projet'!$E$15+1,1))</f>
        <v>#N/A</v>
      </c>
      <c r="EP26" s="57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7" t="e">
        <f t="shared" si="23"/>
        <v>#N/A</v>
      </c>
      <c r="FJ26" s="57" t="e">
        <f ca="1">AVERAGE(OFFSET($FI$3,0,0,'Données projet'!$E$16+1,1))-AVERAGE(OFFSET($H$3,0,0,'Données projet'!$E$16+1,1))</f>
        <v>#N/A</v>
      </c>
      <c r="FK26" s="57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7" t="e">
        <f t="shared" si="26"/>
        <v>#N/A</v>
      </c>
      <c r="GE26" s="57" t="e">
        <f ca="1">AVERAGE(OFFSET($GD$3,0,0,'Données projet'!$E$17+1,1))-AVERAGE(OFFSET($H$3,0,0,'Données projet'!$E$17+1,1))</f>
        <v>#N/A</v>
      </c>
      <c r="GF26" s="57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7" t="e">
        <f t="shared" si="29"/>
        <v>#N/A</v>
      </c>
      <c r="GZ26" s="57" t="e">
        <f ca="1">AVERAGE(OFFSET($GY$3,0,0,'Données projet'!$E$18+1,1))-AVERAGE(OFFSET($H$3,0,0,'Données projet'!$E$18+1,1))</f>
        <v>#N/A</v>
      </c>
      <c r="HA26" s="57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0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4">
        <f t="shared" si="1"/>
        <v>326.77794768205791</v>
      </c>
      <c r="I27" s="6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7">
        <f t="shared" si="0"/>
        <v>568.19655494506935</v>
      </c>
      <c r="S27" s="57">
        <f ca="1">AVERAGE(OFFSET($R$3,0,0,'Données projet'!$E$9+1,1))-AVERAGE(OFFSET($H$3,0,0,'Données projet'!$E$9+1,1))</f>
        <v>148.39628895278571</v>
      </c>
      <c r="T27" s="57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4.7547449999999971</v>
      </c>
      <c r="AI27" s="13">
        <f>IF('Données projet'!$A$62&gt;35,AI26+AH27-AQ26,IF(A27&lt;'Données projet'!$A$62,$AF$205^A27,IF(A27='Données projet'!$A$62,'Données projet'!$B$62,AI26+AH27-AQ26)))</f>
        <v>66.778379999999984</v>
      </c>
      <c r="AJ27" s="13">
        <f>AI27*VLOOKUP('Données projet'!$B$10,Paramètres!$A$1:$I$89,3,0)*VLOOKUP('Données projet'!$B$10,Paramètres!$A$1:$I$89,5,0)</f>
        <v>72.921990959999988</v>
      </c>
      <c r="AK27" s="13">
        <f t="shared" si="35"/>
        <v>20.397354832304682</v>
      </c>
      <c r="AL27" s="20">
        <f t="shared" si="4"/>
        <v>162.53119392159729</v>
      </c>
      <c r="AM27" s="57">
        <f t="shared" si="5"/>
        <v>455.86452725493064</v>
      </c>
      <c r="AN27" s="57">
        <f ca="1">AVERAGE(OFFSET($AM$3,0,0,'Données projet'!$E$10+1,1))-AVERAGE(OFFSET($H$3,0,0,'Données projet'!$E$10+1,1))</f>
        <v>245.5026179711341</v>
      </c>
      <c r="AO27" s="57">
        <f t="shared" si="36"/>
        <v>204.32077840562567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4.7547449999999971</v>
      </c>
      <c r="BD27" s="12">
        <f>IF('Données projet'!$A$88&gt;35,BD26+BC27-BL26,IF(A27&lt;'Données projet'!$A$88,$BA$205^A27,IF(A27='Données projet'!$A$88,'Données projet'!$B$88,BD26+BC27-BL26)))</f>
        <v>66.778379999999984</v>
      </c>
      <c r="BE27" s="13">
        <f>BD27*VLOOKUP('Données projet'!$B$11,Paramètres!$A$1:$I$89,3,0)*VLOOKUP('Données projet'!$B$11,Paramètres!$A$1:$I$89,5,0)</f>
        <v>66.671534591999986</v>
      </c>
      <c r="BF27" s="13">
        <f t="shared" si="37"/>
        <v>18.844553326452054</v>
      </c>
      <c r="BG27" s="20">
        <f t="shared" si="7"/>
        <v>148.94051979130396</v>
      </c>
      <c r="BH27" s="57">
        <f t="shared" si="8"/>
        <v>442.2738531246373</v>
      </c>
      <c r="BI27" s="57">
        <f ca="1">AVERAGE(OFFSET($BH$3,0,0,'Données projet'!$E$11+1,1))-AVERAGE(OFFSET($H$3,0,0,'Données projet'!$E$11+1,1))</f>
        <v>221.46841827695107</v>
      </c>
      <c r="BJ27" s="57">
        <f t="shared" si="38"/>
        <v>183.74298297204564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</v>
      </c>
      <c r="BY27" s="12">
        <f>IF('Données projet'!$A$114&gt;35,BY26+BX27-CG26,IF(A27&lt;'Données projet'!$A$114,$BV$205^A27,IF(A27='Données projet'!$A$114,'Données projet'!$B$114,BY26+BX27-CG26)))</f>
        <v>102.39999999999998</v>
      </c>
      <c r="BZ27" s="13">
        <f>BY27*VLOOKUP('Données projet'!$B$12,Paramètres!$A$1:$I$89,3,0)*VLOOKUP('Données projet'!$B$12,Paramètres!$A$1:$I$89,5,0)</f>
        <v>83.066879999999983</v>
      </c>
      <c r="CA27" s="13">
        <f t="shared" si="39"/>
        <v>22.88540255569357</v>
      </c>
      <c r="CB27" s="20">
        <f t="shared" si="10"/>
        <v>184.5335587844996</v>
      </c>
      <c r="CC27" s="57">
        <f t="shared" si="11"/>
        <v>477.86689211783289</v>
      </c>
      <c r="CD27" s="57">
        <f ca="1">AVERAGE(OFFSET($CC$3,0,0,'Données projet'!$E$12+1,1))-AVERAGE(OFFSET($H$3,0,0,'Données projet'!$E$12+1,1))</f>
        <v>219.96569743439244</v>
      </c>
      <c r="CE27" s="57">
        <f t="shared" si="40"/>
        <v>219.27079214454579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12.2</v>
      </c>
      <c r="CT27" s="12">
        <f>IF('Données projet'!$A$140&gt;35,CT26+CS27-DB26,IF(A27&lt;'Données projet'!$A$140,$CQ$205^A27,IF(A27='Données projet'!$A$140,'Données projet'!$B$140,CT26+CS27-DB26)))</f>
        <v>130.79999999999998</v>
      </c>
      <c r="CU27" s="17">
        <f>CT27*VLOOKUP('Données projet'!$B$13,Paramètres!$A$1:$I$89,3,0)*VLOOKUP('Données projet'!$B$13,Paramètres!$A$1:$I$89,5,0)</f>
        <v>114.26687999999999</v>
      </c>
      <c r="CV27" s="13">
        <f t="shared" si="41"/>
        <v>30.334057329879929</v>
      </c>
      <c r="CW27" s="20">
        <f t="shared" si="13"/>
        <v>251.84663251620748</v>
      </c>
      <c r="CX27" s="57">
        <f t="shared" si="14"/>
        <v>545.17996584954085</v>
      </c>
      <c r="CY27" s="57">
        <f ca="1">AVERAGE(OFFSET($CX$3,0,0,'Données projet'!$E$13+1,1))-AVERAGE(OFFSET($H$3,0,0,'Données projet'!$E$13+1,1))</f>
        <v>235.92135862353973</v>
      </c>
      <c r="CZ27" s="57">
        <f t="shared" si="42"/>
        <v>270.64539221029258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7" t="e">
        <f t="shared" si="17"/>
        <v>#N/A</v>
      </c>
      <c r="DT27" s="57" t="e">
        <f ca="1">AVERAGE(OFFSET($DS$3,0,0,'Données projet'!$E$14+1,1))-AVERAGE(OFFSET($H$3,0,0,'Données projet'!$E$14+1,1))</f>
        <v>#N/A</v>
      </c>
      <c r="DU27" s="57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7" t="e">
        <f t="shared" si="20"/>
        <v>#N/A</v>
      </c>
      <c r="EO27" s="57" t="e">
        <f ca="1">AVERAGE(OFFSET($EN$3,0,0,'Données projet'!$E$15+1,1))-AVERAGE(OFFSET($H$3,0,0,'Données projet'!$E$15+1,1))</f>
        <v>#N/A</v>
      </c>
      <c r="EP27" s="57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7" t="e">
        <f t="shared" si="23"/>
        <v>#N/A</v>
      </c>
      <c r="FJ27" s="57" t="e">
        <f ca="1">AVERAGE(OFFSET($FI$3,0,0,'Données projet'!$E$16+1,1))-AVERAGE(OFFSET($H$3,0,0,'Données projet'!$E$16+1,1))</f>
        <v>#N/A</v>
      </c>
      <c r="FK27" s="57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7" t="e">
        <f t="shared" si="26"/>
        <v>#N/A</v>
      </c>
      <c r="GE27" s="57" t="e">
        <f ca="1">AVERAGE(OFFSET($GD$3,0,0,'Données projet'!$E$17+1,1))-AVERAGE(OFFSET($H$3,0,0,'Données projet'!$E$17+1,1))</f>
        <v>#N/A</v>
      </c>
      <c r="GF27" s="57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7" t="e">
        <f t="shared" si="29"/>
        <v>#N/A</v>
      </c>
      <c r="GZ27" s="57" t="e">
        <f ca="1">AVERAGE(OFFSET($GY$3,0,0,'Données projet'!$E$18+1,1))-AVERAGE(OFFSET($H$3,0,0,'Données projet'!$E$18+1,1))</f>
        <v>#N/A</v>
      </c>
      <c r="HA27" s="57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0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4">
        <f t="shared" si="1"/>
        <v>328.12975662413402</v>
      </c>
      <c r="I28" s="6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7">
        <f t="shared" si="0"/>
        <v>589.99352229812189</v>
      </c>
      <c r="S28" s="57">
        <f ca="1">AVERAGE(OFFSET($R$3,0,0,'Données projet'!$E$9+1,1))-AVERAGE(OFFSET($H$3,0,0,'Données projet'!$E$9+1,1))</f>
        <v>148.39628895278571</v>
      </c>
      <c r="T28" s="57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71.533124999999984</v>
      </c>
      <c r="AG28" s="12">
        <f>VLOOKUP(A28,'Données projet'!$A$61:$I$81,9,0)</f>
        <v>4.7547449999999971</v>
      </c>
      <c r="AH28" s="12">
        <f t="array" ref="AH28">INDEX(AG:AG,MIN(IF(ISNUMBER(AG28:AG224),ROW(AG28:AG224),"")))</f>
        <v>4.7547449999999971</v>
      </c>
      <c r="AI28" s="13">
        <f>IF('Données projet'!$A$62&gt;35,AI27+AH28-AQ27,IF(A28&lt;'Données projet'!$A$62,$AF$205^A28,IF(A28='Données projet'!$A$62,'Données projet'!$B$62,AI27+AH28-AQ27)))</f>
        <v>71.533124999999984</v>
      </c>
      <c r="AJ28" s="13">
        <f>AI28*VLOOKUP('Données projet'!$B$10,Paramètres!$A$1:$I$89,3,0)*VLOOKUP('Données projet'!$B$10,Paramètres!$A$1:$I$89,5,0)</f>
        <v>78.114172499999981</v>
      </c>
      <c r="AK28" s="13">
        <f t="shared" si="35"/>
        <v>21.675451287609501</v>
      </c>
      <c r="AL28" s="20">
        <f t="shared" si="4"/>
        <v>173.80026143008649</v>
      </c>
      <c r="AM28" s="57">
        <f t="shared" si="5"/>
        <v>467.13359476341981</v>
      </c>
      <c r="AN28" s="57">
        <f ca="1">AVERAGE(OFFSET($AM$3,0,0,'Données projet'!$E$10+1,1))-AVERAGE(OFFSET($H$3,0,0,'Données projet'!$E$10+1,1))</f>
        <v>245.5026179711341</v>
      </c>
      <c r="AO28" s="57">
        <f t="shared" si="36"/>
        <v>204.32077840562567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71.533124999999984</v>
      </c>
      <c r="BB28" s="12">
        <f>VLOOKUP(A28,'Données projet'!$A$87:$I$107,9,0)</f>
        <v>4.7547449999999971</v>
      </c>
      <c r="BC28" s="12">
        <f t="array" ref="BC28">INDEX(BB:BB,MIN(IF(ISNUMBER(BB28:BB224),ROW(BB28:BB224),"")))</f>
        <v>4.7547449999999971</v>
      </c>
      <c r="BD28" s="12">
        <f>IF('Données projet'!$A$88&gt;35,BD27+BC28-BL27,IF(A28&lt;'Données projet'!$A$88,$BA$205^A28,IF(A28='Données projet'!$A$88,'Données projet'!$B$88,BD27+BC28-BL27)))</f>
        <v>71.533124999999984</v>
      </c>
      <c r="BE28" s="13">
        <f>BD28*VLOOKUP('Données projet'!$B$11,Paramètres!$A$1:$I$89,3,0)*VLOOKUP('Données projet'!$B$11,Paramètres!$A$1:$I$89,5,0)</f>
        <v>71.418671999999987</v>
      </c>
      <c r="BF28" s="13">
        <f t="shared" si="37"/>
        <v>20.02535137631466</v>
      </c>
      <c r="BG28" s="20">
        <f t="shared" si="7"/>
        <v>159.26500738041466</v>
      </c>
      <c r="BH28" s="57">
        <f t="shared" si="8"/>
        <v>452.59834071374797</v>
      </c>
      <c r="BI28" s="57">
        <f ca="1">AVERAGE(OFFSET($BH$3,0,0,'Données projet'!$E$11+1,1))-AVERAGE(OFFSET($H$3,0,0,'Données projet'!$E$11+1,1))</f>
        <v>221.46841827695107</v>
      </c>
      <c r="BJ28" s="57">
        <f t="shared" si="38"/>
        <v>183.74298297204564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115</v>
      </c>
      <c r="BW28" s="12">
        <f>VLOOKUP(A28,'Données projet'!$A$113:$I$133,9,0)</f>
        <v>12.6</v>
      </c>
      <c r="BX28" s="12">
        <f t="array" ref="BX28">INDEX(BW:BW,MIN(IF(ISNUMBER(BW28:BW224),ROW(BW28:BW224),"")))</f>
        <v>12.6</v>
      </c>
      <c r="BY28" s="12">
        <f>IF('Données projet'!$A$114&gt;35,BY27+BX28-CG27,IF(A28&lt;'Données projet'!$A$114,$BV$205^A28,IF(A28='Données projet'!$A$114,'Données projet'!$B$114,BY27+BX28-CG27)))</f>
        <v>114.99999999999997</v>
      </c>
      <c r="BZ28" s="13">
        <f>BY28*VLOOKUP('Données projet'!$B$12,Paramètres!$A$1:$I$89,3,0)*VLOOKUP('Données projet'!$B$12,Paramètres!$A$1:$I$89,5,0)</f>
        <v>93.287999999999982</v>
      </c>
      <c r="CA28" s="13">
        <f t="shared" si="39"/>
        <v>25.356547829040977</v>
      </c>
      <c r="CB28" s="20">
        <f t="shared" si="10"/>
        <v>206.63925413557965</v>
      </c>
      <c r="CC28" s="57">
        <f t="shared" si="11"/>
        <v>499.97258746891293</v>
      </c>
      <c r="CD28" s="57">
        <f ca="1">AVERAGE(OFFSET($CC$3,0,0,'Données projet'!$E$12+1,1))-AVERAGE(OFFSET($H$3,0,0,'Données projet'!$E$12+1,1))</f>
        <v>219.96569743439244</v>
      </c>
      <c r="CE28" s="57">
        <f t="shared" si="40"/>
        <v>219.27079214454579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143</v>
      </c>
      <c r="CR28" s="12">
        <f>VLOOKUP(A28,'Données projet'!$A$139:$I$159,9,0)</f>
        <v>12.2</v>
      </c>
      <c r="CS28" s="12">
        <f t="array" ref="CS28">INDEX(CR:CR,MIN(IF(ISNUMBER(CR28:CR224),ROW(CR28:CR224),"")))</f>
        <v>12.2</v>
      </c>
      <c r="CT28" s="12">
        <f>IF('Données projet'!$A$140&gt;35,CT27+CS28-DB27,IF(A28&lt;'Données projet'!$A$140,$CQ$205^A28,IF(A28='Données projet'!$A$140,'Données projet'!$B$140,CT27+CS28-DB27)))</f>
        <v>142.99999999999997</v>
      </c>
      <c r="CU28" s="17">
        <f>CT28*VLOOKUP('Données projet'!$B$13,Paramètres!$A$1:$I$89,3,0)*VLOOKUP('Données projet'!$B$13,Paramètres!$A$1:$I$89,5,0)</f>
        <v>124.9248</v>
      </c>
      <c r="CV28" s="13">
        <f t="shared" si="41"/>
        <v>32.820925500842712</v>
      </c>
      <c r="CW28" s="20">
        <f t="shared" si="13"/>
        <v>274.74047191396772</v>
      </c>
      <c r="CX28" s="57">
        <f t="shared" si="14"/>
        <v>568.07380524730104</v>
      </c>
      <c r="CY28" s="57">
        <f ca="1">AVERAGE(OFFSET($CX$3,0,0,'Données projet'!$E$13+1,1))-AVERAGE(OFFSET($H$3,0,0,'Données projet'!$E$13+1,1))</f>
        <v>235.92135862353973</v>
      </c>
      <c r="CZ28" s="57">
        <f t="shared" si="42"/>
        <v>270.64539221029258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37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7" t="e">
        <f t="shared" si="17"/>
        <v>#N/A</v>
      </c>
      <c r="DT28" s="57" t="e">
        <f ca="1">AVERAGE(OFFSET($DS$3,0,0,'Données projet'!$E$14+1,1))-AVERAGE(OFFSET($H$3,0,0,'Données projet'!$E$14+1,1))</f>
        <v>#N/A</v>
      </c>
      <c r="DU28" s="57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7" t="e">
        <f t="shared" si="20"/>
        <v>#N/A</v>
      </c>
      <c r="EO28" s="57" t="e">
        <f ca="1">AVERAGE(OFFSET($EN$3,0,0,'Données projet'!$E$15+1,1))-AVERAGE(OFFSET($H$3,0,0,'Données projet'!$E$15+1,1))</f>
        <v>#N/A</v>
      </c>
      <c r="EP28" s="57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7" t="e">
        <f t="shared" si="23"/>
        <v>#N/A</v>
      </c>
      <c r="FJ28" s="57" t="e">
        <f ca="1">AVERAGE(OFFSET($FI$3,0,0,'Données projet'!$E$16+1,1))-AVERAGE(OFFSET($H$3,0,0,'Données projet'!$E$16+1,1))</f>
        <v>#N/A</v>
      </c>
      <c r="FK28" s="57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7" t="e">
        <f t="shared" si="26"/>
        <v>#N/A</v>
      </c>
      <c r="GE28" s="57" t="e">
        <f ca="1">AVERAGE(OFFSET($GD$3,0,0,'Données projet'!$E$17+1,1))-AVERAGE(OFFSET($H$3,0,0,'Données projet'!$E$17+1,1))</f>
        <v>#N/A</v>
      </c>
      <c r="GF28" s="57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7" t="e">
        <f t="shared" si="29"/>
        <v>#N/A</v>
      </c>
      <c r="GZ28" s="57" t="e">
        <f ca="1">AVERAGE(OFFSET($GY$3,0,0,'Données projet'!$E$18+1,1))-AVERAGE(OFFSET($H$3,0,0,'Données projet'!$E$18+1,1))</f>
        <v>#N/A</v>
      </c>
      <c r="HA28" s="57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0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4">
        <f t="shared" si="1"/>
        <v>329.48012379741311</v>
      </c>
      <c r="I29" s="6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7">
        <f t="shared" si="0"/>
        <v>613.0338133846451</v>
      </c>
      <c r="S29" s="57">
        <f ca="1">AVERAGE(OFFSET($R$3,0,0,'Données projet'!$E$9+1,1))-AVERAGE(OFFSET($H$3,0,0,'Données projet'!$E$9+1,1))</f>
        <v>148.39628895278571</v>
      </c>
      <c r="T29" s="57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6.1112250000000072</v>
      </c>
      <c r="AI29" s="13">
        <f>IF('Données projet'!$A$62&gt;35,AI28+AH29-AQ28,IF(A29&lt;'Données projet'!$A$62,$AF$205^A29,IF(A29='Données projet'!$A$62,'Données projet'!$B$62,AI28+AH29-AQ28)))</f>
        <v>77.644349999999989</v>
      </c>
      <c r="AJ29" s="13">
        <f>AI29*VLOOKUP('Données projet'!$B$10,Paramètres!$A$1:$I$89,3,0)*VLOOKUP('Données projet'!$B$10,Paramètres!$A$1:$I$89,5,0)</f>
        <v>84.787630199999995</v>
      </c>
      <c r="AK29" s="13">
        <f t="shared" si="35"/>
        <v>23.303795428490588</v>
      </c>
      <c r="AL29" s="20">
        <f t="shared" si="4"/>
        <v>188.25923296962108</v>
      </c>
      <c r="AM29" s="57">
        <f t="shared" si="5"/>
        <v>481.59256630295442</v>
      </c>
      <c r="AN29" s="57">
        <f ca="1">AVERAGE(OFFSET($AM$3,0,0,'Données projet'!$E$10+1,1))-AVERAGE(OFFSET($H$3,0,0,'Données projet'!$E$10+1,1))</f>
        <v>245.5026179711341</v>
      </c>
      <c r="AO29" s="57">
        <f t="shared" si="36"/>
        <v>204.32077840562567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6.1112250000000072</v>
      </c>
      <c r="BD29" s="12">
        <f>IF('Données projet'!$A$88&gt;35,BD28+BC29-BL28,IF(A29&lt;'Données projet'!$A$88,$BA$205^A29,IF(A29='Données projet'!$A$88,'Données projet'!$B$88,BD28+BC29-BL28)))</f>
        <v>77.644349999999989</v>
      </c>
      <c r="BE29" s="13">
        <f>BD29*VLOOKUP('Données projet'!$B$11,Paramètres!$A$1:$I$89,3,0)*VLOOKUP('Données projet'!$B$11,Paramètres!$A$1:$I$89,5,0)</f>
        <v>77.520119039999997</v>
      </c>
      <c r="BF29" s="13">
        <f t="shared" si="37"/>
        <v>21.529733598859078</v>
      </c>
      <c r="BG29" s="20">
        <f t="shared" si="7"/>
        <v>172.51182667934623</v>
      </c>
      <c r="BH29" s="57">
        <f t="shared" si="8"/>
        <v>465.84516001267957</v>
      </c>
      <c r="BI29" s="57">
        <f ca="1">AVERAGE(OFFSET($BH$3,0,0,'Données projet'!$E$11+1,1))-AVERAGE(OFFSET($H$3,0,0,'Données projet'!$E$11+1,1))</f>
        <v>221.46841827695107</v>
      </c>
      <c r="BJ29" s="57">
        <f t="shared" si="38"/>
        <v>183.74298297204564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11.8</v>
      </c>
      <c r="BY29" s="12">
        <f>IF('Données projet'!$A$114&gt;35,BY28+BX29-CG28,IF(A29&lt;'Données projet'!$A$114,$BV$205^A29,IF(A29='Données projet'!$A$114,'Données projet'!$B$114,BY28+BX29-CG28)))</f>
        <v>98.799999999999969</v>
      </c>
      <c r="BZ29" s="13">
        <f>BY29*VLOOKUP('Données projet'!$B$12,Paramètres!$A$1:$I$89,3,0)*VLOOKUP('Données projet'!$B$12,Paramètres!$A$1:$I$89,5,0)</f>
        <v>80.14655999999998</v>
      </c>
      <c r="CA29" s="13">
        <f t="shared" si="39"/>
        <v>22.17301499240547</v>
      </c>
      <c r="CB29" s="20">
        <f t="shared" si="10"/>
        <v>178.2065931117728</v>
      </c>
      <c r="CC29" s="57">
        <f t="shared" si="11"/>
        <v>471.53992644510612</v>
      </c>
      <c r="CD29" s="57">
        <f ca="1">AVERAGE(OFFSET($CC$3,0,0,'Données projet'!$E$12+1,1))-AVERAGE(OFFSET($H$3,0,0,'Données projet'!$E$12+1,1))</f>
        <v>219.96569743439244</v>
      </c>
      <c r="CE29" s="57">
        <f t="shared" si="40"/>
        <v>219.27079214454579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11.4</v>
      </c>
      <c r="CT29" s="12">
        <f>IF('Données projet'!$A$140&gt;35,CT28+CS29-DB28,IF(A29&lt;'Données projet'!$A$140,$CQ$205^A29,IF(A29='Données projet'!$A$140,'Données projet'!$B$140,CT28+CS29-DB28)))</f>
        <v>117.39999999999998</v>
      </c>
      <c r="CU29" s="17">
        <f>CT29*VLOOKUP('Données projet'!$B$13,Paramètres!$A$1:$I$89,3,0)*VLOOKUP('Données projet'!$B$13,Paramètres!$A$1:$I$89,5,0)</f>
        <v>102.56064000000001</v>
      </c>
      <c r="CV29" s="13">
        <f t="shared" si="41"/>
        <v>27.571134131783779</v>
      </c>
      <c r="CW29" s="20">
        <f t="shared" si="13"/>
        <v>226.64617327952342</v>
      </c>
      <c r="CX29" s="57">
        <f t="shared" si="14"/>
        <v>519.97950661285677</v>
      </c>
      <c r="CY29" s="57">
        <f ca="1">AVERAGE(OFFSET($CX$3,0,0,'Données projet'!$E$13+1,1))-AVERAGE(OFFSET($H$3,0,0,'Données projet'!$E$13+1,1))</f>
        <v>235.92135862353973</v>
      </c>
      <c r="CZ29" s="57">
        <f t="shared" si="42"/>
        <v>270.64539221029258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7" t="e">
        <f t="shared" si="17"/>
        <v>#N/A</v>
      </c>
      <c r="DT29" s="57" t="e">
        <f ca="1">AVERAGE(OFFSET($DS$3,0,0,'Données projet'!$E$14+1,1))-AVERAGE(OFFSET($H$3,0,0,'Données projet'!$E$14+1,1))</f>
        <v>#N/A</v>
      </c>
      <c r="DU29" s="57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7" t="e">
        <f t="shared" si="20"/>
        <v>#N/A</v>
      </c>
      <c r="EO29" s="57" t="e">
        <f ca="1">AVERAGE(OFFSET($EN$3,0,0,'Données projet'!$E$15+1,1))-AVERAGE(OFFSET($H$3,0,0,'Données projet'!$E$15+1,1))</f>
        <v>#N/A</v>
      </c>
      <c r="EP29" s="57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7" t="e">
        <f t="shared" si="23"/>
        <v>#N/A</v>
      </c>
      <c r="FJ29" s="57" t="e">
        <f ca="1">AVERAGE(OFFSET($FI$3,0,0,'Données projet'!$E$16+1,1))-AVERAGE(OFFSET($H$3,0,0,'Données projet'!$E$16+1,1))</f>
        <v>#N/A</v>
      </c>
      <c r="FK29" s="57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7" t="e">
        <f t="shared" si="26"/>
        <v>#N/A</v>
      </c>
      <c r="GE29" s="57" t="e">
        <f ca="1">AVERAGE(OFFSET($GD$3,0,0,'Données projet'!$E$17+1,1))-AVERAGE(OFFSET($H$3,0,0,'Données projet'!$E$17+1,1))</f>
        <v>#N/A</v>
      </c>
      <c r="GF29" s="57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7" t="e">
        <f t="shared" si="29"/>
        <v>#N/A</v>
      </c>
      <c r="GZ29" s="57" t="e">
        <f ca="1">AVERAGE(OFFSET($GY$3,0,0,'Données projet'!$E$18+1,1))-AVERAGE(OFFSET($H$3,0,0,'Données projet'!$E$18+1,1))</f>
        <v>#N/A</v>
      </c>
      <c r="HA29" s="57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0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4">
        <f t="shared" si="1"/>
        <v>330.82911100188483</v>
      </c>
      <c r="I30" s="6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7">
        <f t="shared" si="0"/>
        <v>634.76030290058748</v>
      </c>
      <c r="S30" s="57">
        <f ca="1">AVERAGE(OFFSET($R$3,0,0,'Données projet'!$E$9+1,1))-AVERAGE(OFFSET($H$3,0,0,'Données projet'!$E$9+1,1))</f>
        <v>148.39628895278571</v>
      </c>
      <c r="T30" s="57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6.1112250000000072</v>
      </c>
      <c r="AI30" s="13">
        <f>IF('Données projet'!$A$62&gt;35,AI29+AH30-AQ29,IF(A30&lt;'Données projet'!$A$62,$AF$205^A30,IF(A30='Données projet'!$A$62,'Données projet'!$B$62,AI29+AH30-AQ29)))</f>
        <v>83.755574999999993</v>
      </c>
      <c r="AJ30" s="13">
        <f>AI30*VLOOKUP('Données projet'!$B$10,Paramètres!$A$1:$I$89,3,0)*VLOOKUP('Données projet'!$B$10,Paramètres!$A$1:$I$89,5,0)</f>
        <v>91.461087899999981</v>
      </c>
      <c r="AK30" s="13">
        <f t="shared" si="35"/>
        <v>24.917273265900466</v>
      </c>
      <c r="AL30" s="20">
        <f t="shared" si="4"/>
        <v>202.69231236394327</v>
      </c>
      <c r="AM30" s="57">
        <f t="shared" si="5"/>
        <v>496.02564569727656</v>
      </c>
      <c r="AN30" s="57">
        <f ca="1">AVERAGE(OFFSET($AM$3,0,0,'Données projet'!$E$10+1,1))-AVERAGE(OFFSET($H$3,0,0,'Données projet'!$E$10+1,1))</f>
        <v>245.5026179711341</v>
      </c>
      <c r="AO30" s="57">
        <f t="shared" si="36"/>
        <v>204.32077840562567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6.1112250000000072</v>
      </c>
      <c r="BD30" s="12">
        <f>IF('Données projet'!$A$88&gt;35,BD29+BC30-BL29,IF(A30&lt;'Données projet'!$A$88,$BA$205^A30,IF(A30='Données projet'!$A$88,'Données projet'!$B$88,BD29+BC30-BL29)))</f>
        <v>83.755574999999993</v>
      </c>
      <c r="BE30" s="13">
        <f>BD30*VLOOKUP('Données projet'!$B$11,Paramètres!$A$1:$I$89,3,0)*VLOOKUP('Données projet'!$B$11,Paramètres!$A$1:$I$89,5,0)</f>
        <v>83.621566079999994</v>
      </c>
      <c r="BF30" s="13">
        <f t="shared" si="37"/>
        <v>23.020381253816968</v>
      </c>
      <c r="BG30" s="20">
        <f t="shared" si="7"/>
        <v>185.73472493973122</v>
      </c>
      <c r="BH30" s="57">
        <f t="shared" si="8"/>
        <v>479.06805827306454</v>
      </c>
      <c r="BI30" s="57">
        <f ca="1">AVERAGE(OFFSET($BH$3,0,0,'Données projet'!$E$11+1,1))-AVERAGE(OFFSET($H$3,0,0,'Données projet'!$E$11+1,1))</f>
        <v>221.46841827695107</v>
      </c>
      <c r="BJ30" s="57">
        <f t="shared" si="38"/>
        <v>183.74298297204564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11.8</v>
      </c>
      <c r="BY30" s="12">
        <f>IF('Données projet'!$A$114&gt;35,BY29+BX30-CG29,IF(A30&lt;'Données projet'!$A$114,$BV$205^A30,IF(A30='Données projet'!$A$114,'Données projet'!$B$114,BY29+BX30-CG29)))</f>
        <v>110.59999999999997</v>
      </c>
      <c r="BZ30" s="13">
        <f>BY30*VLOOKUP('Données projet'!$B$12,Paramètres!$A$1:$I$89,3,0)*VLOOKUP('Données projet'!$B$12,Paramètres!$A$1:$I$89,5,0)</f>
        <v>89.718719999999976</v>
      </c>
      <c r="CA30" s="13">
        <f t="shared" si="39"/>
        <v>24.49737467739692</v>
      </c>
      <c r="CB30" s="20">
        <f t="shared" si="10"/>
        <v>198.92636489646625</v>
      </c>
      <c r="CC30" s="57">
        <f t="shared" si="11"/>
        <v>492.2596982297996</v>
      </c>
      <c r="CD30" s="57">
        <f ca="1">AVERAGE(OFFSET($CC$3,0,0,'Données projet'!$E$12+1,1))-AVERAGE(OFFSET($H$3,0,0,'Données projet'!$E$12+1,1))</f>
        <v>219.96569743439244</v>
      </c>
      <c r="CE30" s="57">
        <f t="shared" si="40"/>
        <v>219.27079214454579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11.4</v>
      </c>
      <c r="CT30" s="12">
        <f>IF('Données projet'!$A$140&gt;35,CT29+CS30-DB29,IF(A30&lt;'Données projet'!$A$140,$CQ$205^A30,IF(A30='Données projet'!$A$140,'Données projet'!$B$140,CT29+CS30-DB29)))</f>
        <v>128.79999999999998</v>
      </c>
      <c r="CU30" s="17">
        <f>CT30*VLOOKUP('Données projet'!$B$13,Paramètres!$A$1:$I$89,3,0)*VLOOKUP('Données projet'!$B$13,Paramètres!$A$1:$I$89,5,0)</f>
        <v>112.51968000000001</v>
      </c>
      <c r="CV30" s="13">
        <f t="shared" si="41"/>
        <v>29.923856072189899</v>
      </c>
      <c r="CW30" s="20">
        <f t="shared" si="13"/>
        <v>248.08915865906408</v>
      </c>
      <c r="CX30" s="57">
        <f t="shared" si="14"/>
        <v>541.42249199239745</v>
      </c>
      <c r="CY30" s="57">
        <f ca="1">AVERAGE(OFFSET($CX$3,0,0,'Données projet'!$E$13+1,1))-AVERAGE(OFFSET($H$3,0,0,'Données projet'!$E$13+1,1))</f>
        <v>235.92135862353973</v>
      </c>
      <c r="CZ30" s="57">
        <f t="shared" si="42"/>
        <v>270.64539221029258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7" t="e">
        <f t="shared" si="17"/>
        <v>#N/A</v>
      </c>
      <c r="DT30" s="57" t="e">
        <f ca="1">AVERAGE(OFFSET($DS$3,0,0,'Données projet'!$E$14+1,1))-AVERAGE(OFFSET($H$3,0,0,'Données projet'!$E$14+1,1))</f>
        <v>#N/A</v>
      </c>
      <c r="DU30" s="57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7" t="e">
        <f t="shared" si="20"/>
        <v>#N/A</v>
      </c>
      <c r="EO30" s="57" t="e">
        <f ca="1">AVERAGE(OFFSET($EN$3,0,0,'Données projet'!$E$15+1,1))-AVERAGE(OFFSET($H$3,0,0,'Données projet'!$E$15+1,1))</f>
        <v>#N/A</v>
      </c>
      <c r="EP30" s="57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7" t="e">
        <f t="shared" si="23"/>
        <v>#N/A</v>
      </c>
      <c r="FJ30" s="57" t="e">
        <f ca="1">AVERAGE(OFFSET($FI$3,0,0,'Données projet'!$E$16+1,1))-AVERAGE(OFFSET($H$3,0,0,'Données projet'!$E$16+1,1))</f>
        <v>#N/A</v>
      </c>
      <c r="FK30" s="57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7" t="e">
        <f t="shared" si="26"/>
        <v>#N/A</v>
      </c>
      <c r="GE30" s="57" t="e">
        <f ca="1">AVERAGE(OFFSET($GD$3,0,0,'Données projet'!$E$17+1,1))-AVERAGE(OFFSET($H$3,0,0,'Données projet'!$E$17+1,1))</f>
        <v>#N/A</v>
      </c>
      <c r="GF30" s="57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7" t="e">
        <f t="shared" si="29"/>
        <v>#N/A</v>
      </c>
      <c r="GZ30" s="57" t="e">
        <f ca="1">AVERAGE(OFFSET($GY$3,0,0,'Données projet'!$E$18+1,1))-AVERAGE(OFFSET($H$3,0,0,'Données projet'!$E$18+1,1))</f>
        <v>#N/A</v>
      </c>
      <c r="HA30" s="57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0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4">
        <f t="shared" si="1"/>
        <v>332.17677520038643</v>
      </c>
      <c r="I31" s="6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7">
        <f t="shared" si="0"/>
        <v>655.180963384954</v>
      </c>
      <c r="S31" s="57">
        <f ca="1">AVERAGE(OFFSET($R$3,0,0,'Données projet'!$E$9+1,1))-AVERAGE(OFFSET($H$3,0,0,'Données projet'!$E$9+1,1))</f>
        <v>148.39628895278571</v>
      </c>
      <c r="T31" s="57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6.1112250000000072</v>
      </c>
      <c r="AI31" s="13">
        <f>IF('Données projet'!$A$62&gt;35,AI30+AH31-AQ30,IF(A31&lt;'Données projet'!$A$62,$AF$205^A31,IF(A31='Données projet'!$A$62,'Données projet'!$B$62,AI30+AH31-AQ30)))</f>
        <v>89.866799999999998</v>
      </c>
      <c r="AJ31" s="13">
        <f>AI31*VLOOKUP('Données projet'!$B$10,Paramètres!$A$1:$I$89,3,0)*VLOOKUP('Données projet'!$B$10,Paramètres!$A$1:$I$89,5,0)</f>
        <v>98.134545599999996</v>
      </c>
      <c r="AK31" s="13">
        <f t="shared" si="35"/>
        <v>26.517092875548233</v>
      </c>
      <c r="AL31" s="20">
        <f t="shared" si="4"/>
        <v>217.10160367824651</v>
      </c>
      <c r="AM31" s="57">
        <f t="shared" si="5"/>
        <v>510.43493701157979</v>
      </c>
      <c r="AN31" s="57">
        <f ca="1">AVERAGE(OFFSET($AM$3,0,0,'Données projet'!$E$10+1,1))-AVERAGE(OFFSET($H$3,0,0,'Données projet'!$E$10+1,1))</f>
        <v>245.5026179711341</v>
      </c>
      <c r="AO31" s="57">
        <f t="shared" si="36"/>
        <v>204.32077840562567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6.1112250000000072</v>
      </c>
      <c r="BD31" s="12">
        <f>IF('Données projet'!$A$88&gt;35,BD30+BC31-BL30,IF(A31&lt;'Données projet'!$A$88,$BA$205^A31,IF(A31='Données projet'!$A$88,'Données projet'!$B$88,BD30+BC31-BL30)))</f>
        <v>89.866799999999998</v>
      </c>
      <c r="BE31" s="13">
        <f>BD31*VLOOKUP('Données projet'!$B$11,Paramètres!$A$1:$I$89,3,0)*VLOOKUP('Données projet'!$B$11,Paramètres!$A$1:$I$89,5,0)</f>
        <v>89.723013120000005</v>
      </c>
      <c r="BF31" s="13">
        <f t="shared" si="37"/>
        <v>24.498410449002787</v>
      </c>
      <c r="BG31" s="20">
        <f t="shared" si="7"/>
        <v>198.93564604934656</v>
      </c>
      <c r="BH31" s="57">
        <f t="shared" si="8"/>
        <v>492.26897938267985</v>
      </c>
      <c r="BI31" s="57">
        <f ca="1">AVERAGE(OFFSET($BH$3,0,0,'Données projet'!$E$11+1,1))-AVERAGE(OFFSET($H$3,0,0,'Données projet'!$E$11+1,1))</f>
        <v>221.46841827695107</v>
      </c>
      <c r="BJ31" s="57">
        <f t="shared" si="38"/>
        <v>183.74298297204564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11.8</v>
      </c>
      <c r="BY31" s="12">
        <f>IF('Données projet'!$A$114&gt;35,BY30+BX31-CG30,IF(A31&lt;'Données projet'!$A$114,$BV$205^A31,IF(A31='Données projet'!$A$114,'Données projet'!$B$114,BY30+BX31-CG30)))</f>
        <v>122.39999999999996</v>
      </c>
      <c r="BZ31" s="13">
        <f>BY31*VLOOKUP('Données projet'!$B$12,Paramètres!$A$1:$I$89,3,0)*VLOOKUP('Données projet'!$B$12,Paramètres!$A$1:$I$89,5,0)</f>
        <v>99.290879999999973</v>
      </c>
      <c r="CA31" s="13">
        <f t="shared" si="39"/>
        <v>26.792989580133234</v>
      </c>
      <c r="CB31" s="20">
        <f t="shared" si="10"/>
        <v>219.5960728520653</v>
      </c>
      <c r="CC31" s="57">
        <f t="shared" si="11"/>
        <v>512.92940618539865</v>
      </c>
      <c r="CD31" s="57">
        <f ca="1">AVERAGE(OFFSET($CC$3,0,0,'Données projet'!$E$12+1,1))-AVERAGE(OFFSET($H$3,0,0,'Données projet'!$E$12+1,1))</f>
        <v>219.96569743439244</v>
      </c>
      <c r="CE31" s="57">
        <f t="shared" si="40"/>
        <v>219.27079214454579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11.4</v>
      </c>
      <c r="CT31" s="12">
        <f>IF('Données projet'!$A$140&gt;35,CT30+CS31-DB30,IF(A31&lt;'Données projet'!$A$140,$CQ$205^A31,IF(A31='Données projet'!$A$140,'Données projet'!$B$140,CT30+CS31-DB30)))</f>
        <v>140.19999999999999</v>
      </c>
      <c r="CU31" s="17">
        <f>CT31*VLOOKUP('Données projet'!$B$13,Paramètres!$A$1:$I$89,3,0)*VLOOKUP('Données projet'!$B$13,Paramètres!$A$1:$I$89,5,0)</f>
        <v>122.47872000000001</v>
      </c>
      <c r="CV31" s="13">
        <f t="shared" si="41"/>
        <v>32.252430308904003</v>
      </c>
      <c r="CW31" s="20">
        <f t="shared" si="13"/>
        <v>269.49008678800777</v>
      </c>
      <c r="CX31" s="57">
        <f t="shared" si="14"/>
        <v>562.82342012134109</v>
      </c>
      <c r="CY31" s="57">
        <f ca="1">AVERAGE(OFFSET($CX$3,0,0,'Données projet'!$E$13+1,1))-AVERAGE(OFFSET($H$3,0,0,'Données projet'!$E$13+1,1))</f>
        <v>235.92135862353973</v>
      </c>
      <c r="CZ31" s="57">
        <f t="shared" si="42"/>
        <v>270.64539221029258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7" t="e">
        <f t="shared" si="17"/>
        <v>#N/A</v>
      </c>
      <c r="DT31" s="57" t="e">
        <f ca="1">AVERAGE(OFFSET($DS$3,0,0,'Données projet'!$E$14+1,1))-AVERAGE(OFFSET($H$3,0,0,'Données projet'!$E$14+1,1))</f>
        <v>#N/A</v>
      </c>
      <c r="DU31" s="57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7" t="e">
        <f t="shared" si="20"/>
        <v>#N/A</v>
      </c>
      <c r="EO31" s="57" t="e">
        <f ca="1">AVERAGE(OFFSET($EN$3,0,0,'Données projet'!$E$15+1,1))-AVERAGE(OFFSET($H$3,0,0,'Données projet'!$E$15+1,1))</f>
        <v>#N/A</v>
      </c>
      <c r="EP31" s="57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7" t="e">
        <f t="shared" si="23"/>
        <v>#N/A</v>
      </c>
      <c r="FJ31" s="57" t="e">
        <f ca="1">AVERAGE(OFFSET($FI$3,0,0,'Données projet'!$E$16+1,1))-AVERAGE(OFFSET($H$3,0,0,'Données projet'!$E$16+1,1))</f>
        <v>#N/A</v>
      </c>
      <c r="FK31" s="57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7" t="e">
        <f t="shared" si="26"/>
        <v>#N/A</v>
      </c>
      <c r="GE31" s="57" t="e">
        <f ca="1">AVERAGE(OFFSET($GD$3,0,0,'Données projet'!$E$17+1,1))-AVERAGE(OFFSET($H$3,0,0,'Données projet'!$E$17+1,1))</f>
        <v>#N/A</v>
      </c>
      <c r="GF31" s="57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7" t="e">
        <f t="shared" si="29"/>
        <v>#N/A</v>
      </c>
      <c r="GZ31" s="57" t="e">
        <f ca="1">AVERAGE(OFFSET($GY$3,0,0,'Données projet'!$E$18+1,1))-AVERAGE(OFFSET($H$3,0,0,'Données projet'!$E$18+1,1))</f>
        <v>#N/A</v>
      </c>
      <c r="HA31" s="57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0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4">
        <f t="shared" si="1"/>
        <v>333.52316905632892</v>
      </c>
      <c r="I32" s="6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7">
        <f t="shared" si="0"/>
        <v>675.5764378157279</v>
      </c>
      <c r="S32" s="57">
        <f ca="1">AVERAGE(OFFSET($R$3,0,0,'Données projet'!$E$9+1,1))-AVERAGE(OFFSET($H$3,0,0,'Données projet'!$E$9+1,1))</f>
        <v>148.39628895278571</v>
      </c>
      <c r="T32" s="57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6.1112250000000072</v>
      </c>
      <c r="AI32" s="13">
        <f>IF('Données projet'!$A$62&gt;35,AI31+AH32-AQ31,IF(A32&lt;'Données projet'!$A$62,$AF$205^A32,IF(A32='Données projet'!$A$62,'Données projet'!$B$62,AI31+AH32-AQ31)))</f>
        <v>95.978025000000002</v>
      </c>
      <c r="AJ32" s="13">
        <f>AI32*VLOOKUP('Données projet'!$B$10,Paramètres!$A$1:$I$89,3,0)*VLOOKUP('Données projet'!$B$10,Paramètres!$A$1:$I$89,5,0)</f>
        <v>104.80800330000001</v>
      </c>
      <c r="AK32" s="13">
        <f t="shared" si="35"/>
        <v>28.104288728048029</v>
      </c>
      <c r="AL32" s="20">
        <f t="shared" si="4"/>
        <v>231.48890861551695</v>
      </c>
      <c r="AM32" s="57">
        <f t="shared" si="5"/>
        <v>524.82224194885021</v>
      </c>
      <c r="AN32" s="57">
        <f ca="1">AVERAGE(OFFSET($AM$3,0,0,'Données projet'!$E$10+1,1))-AVERAGE(OFFSET($H$3,0,0,'Données projet'!$E$10+1,1))</f>
        <v>245.5026179711341</v>
      </c>
      <c r="AO32" s="57">
        <f t="shared" si="36"/>
        <v>204.32077840562567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6.1112250000000072</v>
      </c>
      <c r="BD32" s="12">
        <f>IF('Données projet'!$A$88&gt;35,BD31+BC32-BL31,IF(A32&lt;'Données projet'!$A$88,$BA$205^A32,IF(A32='Données projet'!$A$88,'Données projet'!$B$88,BD31+BC32-BL31)))</f>
        <v>95.978025000000002</v>
      </c>
      <c r="BE32" s="13">
        <f>BD32*VLOOKUP('Données projet'!$B$11,Paramètres!$A$1:$I$89,3,0)*VLOOKUP('Données projet'!$B$11,Paramètres!$A$1:$I$89,5,0)</f>
        <v>95.824460160000001</v>
      </c>
      <c r="BF32" s="13">
        <f t="shared" si="37"/>
        <v>25.96477690327389</v>
      </c>
      <c r="BG32" s="20">
        <f t="shared" si="7"/>
        <v>212.11625455186868</v>
      </c>
      <c r="BH32" s="57">
        <f t="shared" si="8"/>
        <v>505.44958788520199</v>
      </c>
      <c r="BI32" s="57">
        <f ca="1">AVERAGE(OFFSET($BH$3,0,0,'Données projet'!$E$11+1,1))-AVERAGE(OFFSET($H$3,0,0,'Données projet'!$E$11+1,1))</f>
        <v>221.46841827695107</v>
      </c>
      <c r="BJ32" s="57">
        <f t="shared" si="38"/>
        <v>183.74298297204564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11.8</v>
      </c>
      <c r="BY32" s="12">
        <f>IF('Données projet'!$A$114&gt;35,BY31+BX32-CG31,IF(A32&lt;'Données projet'!$A$114,$BV$205^A32,IF(A32='Données projet'!$A$114,'Données projet'!$B$114,BY31+BX32-CG31)))</f>
        <v>134.19999999999996</v>
      </c>
      <c r="BZ32" s="13">
        <f>BY32*VLOOKUP('Données projet'!$B$12,Paramètres!$A$1:$I$89,3,0)*VLOOKUP('Données projet'!$B$12,Paramètres!$A$1:$I$89,5,0)</f>
        <v>108.86303999999997</v>
      </c>
      <c r="CA32" s="13">
        <f t="shared" si="39"/>
        <v>29.062946162784755</v>
      </c>
      <c r="CB32" s="20">
        <f t="shared" si="10"/>
        <v>240.22109256685007</v>
      </c>
      <c r="CC32" s="57">
        <f t="shared" si="11"/>
        <v>533.55442590018333</v>
      </c>
      <c r="CD32" s="57">
        <f ca="1">AVERAGE(OFFSET($CC$3,0,0,'Données projet'!$E$12+1,1))-AVERAGE(OFFSET($H$3,0,0,'Données projet'!$E$12+1,1))</f>
        <v>219.96569743439244</v>
      </c>
      <c r="CE32" s="57">
        <f t="shared" si="40"/>
        <v>219.27079214454579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11.4</v>
      </c>
      <c r="CT32" s="12">
        <f>IF('Données projet'!$A$140&gt;35,CT31+CS32-DB31,IF(A32&lt;'Données projet'!$A$140,$CQ$205^A32,IF(A32='Données projet'!$A$140,'Données projet'!$B$140,CT31+CS32-DB31)))</f>
        <v>151.6</v>
      </c>
      <c r="CU32" s="17">
        <f>CT32*VLOOKUP('Données projet'!$B$13,Paramètres!$A$1:$I$89,3,0)*VLOOKUP('Données projet'!$B$13,Paramètres!$A$1:$I$89,5,0)</f>
        <v>132.43776</v>
      </c>
      <c r="CV32" s="13">
        <f t="shared" si="41"/>
        <v>34.559043580858436</v>
      </c>
      <c r="CW32" s="20">
        <f t="shared" si="13"/>
        <v>290.85276623666175</v>
      </c>
      <c r="CX32" s="57">
        <f t="shared" si="14"/>
        <v>584.18609956999512</v>
      </c>
      <c r="CY32" s="57">
        <f ca="1">AVERAGE(OFFSET($CX$3,0,0,'Données projet'!$E$13+1,1))-AVERAGE(OFFSET($H$3,0,0,'Données projet'!$E$13+1,1))</f>
        <v>235.92135862353973</v>
      </c>
      <c r="CZ32" s="57">
        <f t="shared" si="42"/>
        <v>270.64539221029258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7" t="e">
        <f t="shared" si="17"/>
        <v>#N/A</v>
      </c>
      <c r="DT32" s="57" t="e">
        <f ca="1">AVERAGE(OFFSET($DS$3,0,0,'Données projet'!$E$14+1,1))-AVERAGE(OFFSET($H$3,0,0,'Données projet'!$E$14+1,1))</f>
        <v>#N/A</v>
      </c>
      <c r="DU32" s="57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7" t="e">
        <f t="shared" si="20"/>
        <v>#N/A</v>
      </c>
      <c r="EO32" s="57" t="e">
        <f ca="1">AVERAGE(OFFSET($EN$3,0,0,'Données projet'!$E$15+1,1))-AVERAGE(OFFSET($H$3,0,0,'Données projet'!$E$15+1,1))</f>
        <v>#N/A</v>
      </c>
      <c r="EP32" s="57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7" t="e">
        <f t="shared" si="23"/>
        <v>#N/A</v>
      </c>
      <c r="FJ32" s="57" t="e">
        <f ca="1">AVERAGE(OFFSET($FI$3,0,0,'Données projet'!$E$16+1,1))-AVERAGE(OFFSET($H$3,0,0,'Données projet'!$E$16+1,1))</f>
        <v>#N/A</v>
      </c>
      <c r="FK32" s="57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7" t="e">
        <f t="shared" si="26"/>
        <v>#N/A</v>
      </c>
      <c r="GE32" s="57" t="e">
        <f ca="1">AVERAGE(OFFSET($GD$3,0,0,'Données projet'!$E$17+1,1))-AVERAGE(OFFSET($H$3,0,0,'Données projet'!$E$17+1,1))</f>
        <v>#N/A</v>
      </c>
      <c r="GF32" s="57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7" t="e">
        <f t="shared" si="29"/>
        <v>#N/A</v>
      </c>
      <c r="GZ32" s="57" t="e">
        <f ca="1">AVERAGE(OFFSET($GY$3,0,0,'Données projet'!$E$18+1,1))-AVERAGE(OFFSET($H$3,0,0,'Données projet'!$E$18+1,1))</f>
        <v>#N/A</v>
      </c>
      <c r="HA32" s="57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0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4">
        <f t="shared" si="1"/>
        <v>334.86834139517146</v>
      </c>
      <c r="I33" s="6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7">
        <f t="shared" si="0"/>
        <v>695.94825832481934</v>
      </c>
      <c r="S33" s="57">
        <f ca="1">AVERAGE(OFFSET($R$3,0,0,'Données projet'!$E$9+1,1))-AVERAGE(OFFSET($H$3,0,0,'Données projet'!$E$9+1,1))</f>
        <v>148.39628895278571</v>
      </c>
      <c r="T33" s="57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102.08925000000002</v>
      </c>
      <c r="AG33" s="12">
        <f>VLOOKUP(A33,'Données projet'!$A$61:$I$81,9,0)</f>
        <v>6.1112250000000072</v>
      </c>
      <c r="AH33" s="12">
        <f t="array" ref="AH33">INDEX(AG:AG,MIN(IF(ISNUMBER(AG33:AG229),ROW(AG33:AG229),"")))</f>
        <v>6.1112250000000072</v>
      </c>
      <c r="AI33" s="13">
        <f>IF('Données projet'!$A$62&gt;35,AI32+AH33-AQ32,IF(A33&lt;'Données projet'!$A$62,$AF$205^A33,IF(A33='Données projet'!$A$62,'Données projet'!$B$62,AI32+AH33-AQ32)))</f>
        <v>102.08925000000001</v>
      </c>
      <c r="AJ33" s="13">
        <f>AI33*VLOOKUP('Données projet'!$B$10,Paramètres!$A$1:$I$89,3,0)*VLOOKUP('Données projet'!$B$10,Paramètres!$A$1:$I$89,5,0)</f>
        <v>111.481461</v>
      </c>
      <c r="AK33" s="13">
        <f t="shared" si="35"/>
        <v>29.679756110505551</v>
      </c>
      <c r="AL33" s="20">
        <f t="shared" si="4"/>
        <v>245.85578646746384</v>
      </c>
      <c r="AM33" s="57">
        <f t="shared" si="5"/>
        <v>539.18911980079713</v>
      </c>
      <c r="AN33" s="57">
        <f ca="1">AVERAGE(OFFSET($AM$3,0,0,'Données projet'!$E$10+1,1))-AVERAGE(OFFSET($H$3,0,0,'Données projet'!$E$10+1,1))</f>
        <v>245.5026179711341</v>
      </c>
      <c r="AO33" s="57">
        <f t="shared" si="36"/>
        <v>204.32077840562567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102.08925000000002</v>
      </c>
      <c r="BB33" s="12">
        <f>VLOOKUP(A33,'Données projet'!$A$87:$I$107,9,0)</f>
        <v>6.1112250000000072</v>
      </c>
      <c r="BC33" s="12">
        <f t="array" ref="BC33">INDEX(BB:BB,MIN(IF(ISNUMBER(BB33:BB229),ROW(BB33:BB229),"")))</f>
        <v>6.1112250000000072</v>
      </c>
      <c r="BD33" s="12">
        <f>IF('Données projet'!$A$88&gt;35,BD32+BC33-BL32,IF(A33&lt;'Données projet'!$A$88,$BA$205^A33,IF(A33='Données projet'!$A$88,'Données projet'!$B$88,BD32+BC33-BL32)))</f>
        <v>102.08925000000001</v>
      </c>
      <c r="BE33" s="13">
        <f>BD33*VLOOKUP('Données projet'!$B$11,Paramètres!$A$1:$I$89,3,0)*VLOOKUP('Données projet'!$B$11,Paramètres!$A$1:$I$89,5,0)</f>
        <v>101.9259072</v>
      </c>
      <c r="BF33" s="13">
        <f t="shared" si="37"/>
        <v>27.420307747684468</v>
      </c>
      <c r="BG33" s="20">
        <f t="shared" si="7"/>
        <v>225.27799103388375</v>
      </c>
      <c r="BH33" s="57">
        <f t="shared" si="8"/>
        <v>518.61132436721709</v>
      </c>
      <c r="BI33" s="57">
        <f ca="1">AVERAGE(OFFSET($BH$3,0,0,'Données projet'!$E$11+1,1))-AVERAGE(OFFSET($H$3,0,0,'Données projet'!$E$11+1,1))</f>
        <v>221.46841827695107</v>
      </c>
      <c r="BJ33" s="57">
        <f t="shared" si="38"/>
        <v>183.74298297204564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146</v>
      </c>
      <c r="BW33" s="12">
        <f>VLOOKUP(A33,'Données projet'!$A$113:$I$133,9,0)</f>
        <v>11.8</v>
      </c>
      <c r="BX33" s="12">
        <f t="array" ref="BX33">INDEX(BW:BW,MIN(IF(ISNUMBER(BW33:BW229),ROW(BW33:BW229),"")))</f>
        <v>11.8</v>
      </c>
      <c r="BY33" s="12">
        <f>IF('Données projet'!$A$114&gt;35,BY32+BX33-CG32,IF(A33&lt;'Données projet'!$A$114,$BV$205^A33,IF(A33='Données projet'!$A$114,'Données projet'!$B$114,BY32+BX33-CG32)))</f>
        <v>145.99999999999997</v>
      </c>
      <c r="BZ33" s="13">
        <f>BY33*VLOOKUP('Données projet'!$B$12,Paramètres!$A$1:$I$89,3,0)*VLOOKUP('Données projet'!$B$12,Paramètres!$A$1:$I$89,5,0)</f>
        <v>118.43519999999998</v>
      </c>
      <c r="CA33" s="13">
        <f t="shared" si="39"/>
        <v>31.309757056296963</v>
      </c>
      <c r="CB33" s="20">
        <f t="shared" si="10"/>
        <v>260.80580020638388</v>
      </c>
      <c r="CC33" s="57">
        <f t="shared" si="11"/>
        <v>554.13913353971725</v>
      </c>
      <c r="CD33" s="57">
        <f ca="1">AVERAGE(OFFSET($CC$3,0,0,'Données projet'!$E$12+1,1))-AVERAGE(OFFSET($H$3,0,0,'Données projet'!$E$12+1,1))</f>
        <v>219.96569743439244</v>
      </c>
      <c r="CE33" s="57">
        <f t="shared" si="40"/>
        <v>219.27079214454579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163</v>
      </c>
      <c r="CR33" s="12">
        <f>VLOOKUP(A33,'Données projet'!$A$139:$I$159,9,0)</f>
        <v>11.4</v>
      </c>
      <c r="CS33" s="12">
        <f t="array" ref="CS33">INDEX(CR:CR,MIN(IF(ISNUMBER(CR33:CR229),ROW(CR33:CR229),"")))</f>
        <v>11.4</v>
      </c>
      <c r="CT33" s="12">
        <f>IF('Données projet'!$A$140&gt;35,CT32+CS33-DB32,IF(A33&lt;'Données projet'!$A$140,$CQ$205^A33,IF(A33='Données projet'!$A$140,'Données projet'!$B$140,CT32+CS33-DB32)))</f>
        <v>163</v>
      </c>
      <c r="CU33" s="17">
        <f>CT33*VLOOKUP('Données projet'!$B$13,Paramètres!$A$1:$I$89,3,0)*VLOOKUP('Données projet'!$B$13,Paramètres!$A$1:$I$89,5,0)</f>
        <v>142.39680000000004</v>
      </c>
      <c r="CV33" s="13">
        <f t="shared" si="41"/>
        <v>36.845535084476985</v>
      </c>
      <c r="CW33" s="20">
        <f t="shared" si="13"/>
        <v>312.18040027213078</v>
      </c>
      <c r="CX33" s="57">
        <f t="shared" si="14"/>
        <v>605.51373360546404</v>
      </c>
      <c r="CY33" s="57">
        <f ca="1">AVERAGE(OFFSET($CX$3,0,0,'Données projet'!$E$13+1,1))-AVERAGE(OFFSET($H$3,0,0,'Données projet'!$E$13+1,1))</f>
        <v>235.92135862353973</v>
      </c>
      <c r="CZ33" s="57">
        <f t="shared" si="42"/>
        <v>270.64539221029258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37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7" t="e">
        <f t="shared" si="17"/>
        <v>#N/A</v>
      </c>
      <c r="DT33" s="57" t="e">
        <f ca="1">AVERAGE(OFFSET($DS$3,0,0,'Données projet'!$E$14+1,1))-AVERAGE(OFFSET($H$3,0,0,'Données projet'!$E$14+1,1))</f>
        <v>#N/A</v>
      </c>
      <c r="DU33" s="57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7" t="e">
        <f t="shared" si="20"/>
        <v>#N/A</v>
      </c>
      <c r="EO33" s="57" t="e">
        <f ca="1">AVERAGE(OFFSET($EN$3,0,0,'Données projet'!$E$15+1,1))-AVERAGE(OFFSET($H$3,0,0,'Données projet'!$E$15+1,1))</f>
        <v>#N/A</v>
      </c>
      <c r="EP33" s="57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7" t="e">
        <f t="shared" si="23"/>
        <v>#N/A</v>
      </c>
      <c r="FJ33" s="57" t="e">
        <f ca="1">AVERAGE(OFFSET($FI$3,0,0,'Données projet'!$E$16+1,1))-AVERAGE(OFFSET($H$3,0,0,'Données projet'!$E$16+1,1))</f>
        <v>#N/A</v>
      </c>
      <c r="FK33" s="57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7" t="e">
        <f t="shared" si="26"/>
        <v>#N/A</v>
      </c>
      <c r="GE33" s="57" t="e">
        <f ca="1">AVERAGE(OFFSET($GD$3,0,0,'Données projet'!$E$17+1,1))-AVERAGE(OFFSET($H$3,0,0,'Données projet'!$E$17+1,1))</f>
        <v>#N/A</v>
      </c>
      <c r="GF33" s="57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7" t="e">
        <f t="shared" si="29"/>
        <v>#N/A</v>
      </c>
      <c r="GZ33" s="57" t="e">
        <f ca="1">AVERAGE(OFFSET($GY$3,0,0,'Données projet'!$E$18+1,1))-AVERAGE(OFFSET($H$3,0,0,'Données projet'!$E$18+1,1))</f>
        <v>#N/A</v>
      </c>
      <c r="HA33" s="57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0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4">
        <f t="shared" si="1"/>
        <v>336.21233760263635</v>
      </c>
      <c r="I34" s="6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7" t="e">
        <f t="shared" si="0"/>
        <v>#NUM!</v>
      </c>
      <c r="S34" s="57">
        <f ca="1">AVERAGE(OFFSET($R$3,0,0,'Données projet'!$E$9+1,1))-AVERAGE(OFFSET($H$3,0,0,'Données projet'!$E$9+1,1))</f>
        <v>148.39628895278571</v>
      </c>
      <c r="T34" s="57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4.761809999999997</v>
      </c>
      <c r="AI34" s="13">
        <f>IF('Données projet'!$A$62&gt;35,AI33+AH34-AQ33,IF(A34&lt;'Données projet'!$A$62,$AF$205^A34,IF(A34='Données projet'!$A$62,'Données projet'!$B$62,AI33+AH34-AQ33)))</f>
        <v>106.85106</v>
      </c>
      <c r="AJ34" s="13">
        <f>AI34*VLOOKUP('Données projet'!$B$10,Paramètres!$A$1:$I$89,3,0)*VLOOKUP('Données projet'!$B$10,Paramètres!$A$1:$I$89,5,0)</f>
        <v>116.68135752000001</v>
      </c>
      <c r="AK34" s="13">
        <f t="shared" si="35"/>
        <v>30.89972160621473</v>
      </c>
      <c r="AL34" s="20">
        <f t="shared" si="4"/>
        <v>257.03704614482399</v>
      </c>
      <c r="AM34" s="57">
        <f t="shared" si="5"/>
        <v>550.37037947815725</v>
      </c>
      <c r="AN34" s="57">
        <f ca="1">AVERAGE(OFFSET($AM$3,0,0,'Données projet'!$E$10+1,1))-AVERAGE(OFFSET($H$3,0,0,'Données projet'!$E$10+1,1))</f>
        <v>245.5026179711341</v>
      </c>
      <c r="AO34" s="57">
        <f t="shared" si="36"/>
        <v>204.32077840562567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4.761809999999997</v>
      </c>
      <c r="BD34" s="12">
        <f>IF('Données projet'!$A$88&gt;35,BD33+BC34-BL33,IF(A34&lt;'Données projet'!$A$88,$BA$205^A34,IF(A34='Données projet'!$A$88,'Données projet'!$B$88,BD33+BC34-BL33)))</f>
        <v>106.85106</v>
      </c>
      <c r="BE34" s="13">
        <f>BD34*VLOOKUP('Données projet'!$B$11,Paramètres!$A$1:$I$89,3,0)*VLOOKUP('Données projet'!$B$11,Paramètres!$A$1:$I$89,5,0)</f>
        <v>106.680098304</v>
      </c>
      <c r="BF34" s="13">
        <f t="shared" si="37"/>
        <v>28.547400207924106</v>
      </c>
      <c r="BG34" s="20">
        <f t="shared" si="7"/>
        <v>235.52122657493445</v>
      </c>
      <c r="BH34" s="57">
        <f t="shared" si="8"/>
        <v>528.85455990826779</v>
      </c>
      <c r="BI34" s="57">
        <f ca="1">AVERAGE(OFFSET($BH$3,0,0,'Données projet'!$E$11+1,1))-AVERAGE(OFFSET($H$3,0,0,'Données projet'!$E$11+1,1))</f>
        <v>221.46841827695107</v>
      </c>
      <c r="BJ34" s="57">
        <f t="shared" si="38"/>
        <v>183.74298297204564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10.8</v>
      </c>
      <c r="BY34" s="12">
        <f>IF('Données projet'!$A$114&gt;35,BY33+BX34-CG33,IF(A34&lt;'Données projet'!$A$114,$BV$205^A34,IF(A34='Données projet'!$A$114,'Données projet'!$B$114,BY33+BX34-CG33)))</f>
        <v>128.79999999999998</v>
      </c>
      <c r="BZ34" s="13">
        <f>BY34*VLOOKUP('Données projet'!$B$12,Paramètres!$A$1:$I$89,3,0)*VLOOKUP('Données projet'!$B$12,Paramètres!$A$1:$I$89,5,0)</f>
        <v>104.48256000000001</v>
      </c>
      <c r="CA34" s="13">
        <f t="shared" si="39"/>
        <v>28.02716504477474</v>
      </c>
      <c r="CB34" s="20">
        <f t="shared" si="10"/>
        <v>230.78777111964931</v>
      </c>
      <c r="CC34" s="57">
        <f t="shared" si="11"/>
        <v>524.12110445298265</v>
      </c>
      <c r="CD34" s="57">
        <f ca="1">AVERAGE(OFFSET($CC$3,0,0,'Données projet'!$E$12+1,1))-AVERAGE(OFFSET($H$3,0,0,'Données projet'!$E$12+1,1))</f>
        <v>219.96569743439244</v>
      </c>
      <c r="CE34" s="57">
        <f t="shared" si="40"/>
        <v>219.27079214454579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10.6</v>
      </c>
      <c r="CT34" s="12">
        <f>IF('Données projet'!$A$140&gt;35,CT33+CS34-DB33,IF(A34&lt;'Données projet'!$A$140,$CQ$205^A34,IF(A34='Données projet'!$A$140,'Données projet'!$B$140,CT33+CS34-DB33)))</f>
        <v>136.6</v>
      </c>
      <c r="CU34" s="17">
        <f>CT34*VLOOKUP('Données projet'!$B$13,Paramètres!$A$1:$I$89,3,0)*VLOOKUP('Données projet'!$B$13,Paramètres!$A$1:$I$89,5,0)</f>
        <v>119.33376000000001</v>
      </c>
      <c r="CV34" s="13">
        <f t="shared" si="41"/>
        <v>31.519559440518702</v>
      </c>
      <c r="CW34" s="20">
        <f t="shared" si="13"/>
        <v>262.7361980255701</v>
      </c>
      <c r="CX34" s="57">
        <f t="shared" si="14"/>
        <v>556.06953135890342</v>
      </c>
      <c r="CY34" s="57">
        <f ca="1">AVERAGE(OFFSET($CX$3,0,0,'Données projet'!$E$13+1,1))-AVERAGE(OFFSET($H$3,0,0,'Données projet'!$E$13+1,1))</f>
        <v>235.92135862353973</v>
      </c>
      <c r="CZ34" s="57">
        <f t="shared" si="42"/>
        <v>270.64539221029258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7" t="e">
        <f t="shared" si="17"/>
        <v>#N/A</v>
      </c>
      <c r="DT34" s="57" t="e">
        <f ca="1">AVERAGE(OFFSET($DS$3,0,0,'Données projet'!$E$14+1,1))-AVERAGE(OFFSET($H$3,0,0,'Données projet'!$E$14+1,1))</f>
        <v>#N/A</v>
      </c>
      <c r="DU34" s="57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7" t="e">
        <f t="shared" si="20"/>
        <v>#N/A</v>
      </c>
      <c r="EO34" s="57" t="e">
        <f ca="1">AVERAGE(OFFSET($EN$3,0,0,'Données projet'!$E$15+1,1))-AVERAGE(OFFSET($H$3,0,0,'Données projet'!$E$15+1,1))</f>
        <v>#N/A</v>
      </c>
      <c r="EP34" s="57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7" t="e">
        <f t="shared" si="23"/>
        <v>#N/A</v>
      </c>
      <c r="FJ34" s="57" t="e">
        <f ca="1">AVERAGE(OFFSET($FI$3,0,0,'Données projet'!$E$16+1,1))-AVERAGE(OFFSET($H$3,0,0,'Données projet'!$E$16+1,1))</f>
        <v>#N/A</v>
      </c>
      <c r="FK34" s="57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7" t="e">
        <f t="shared" si="26"/>
        <v>#N/A</v>
      </c>
      <c r="GE34" s="57" t="e">
        <f ca="1">AVERAGE(OFFSET($GD$3,0,0,'Données projet'!$E$17+1,1))-AVERAGE(OFFSET($H$3,0,0,'Données projet'!$E$17+1,1))</f>
        <v>#N/A</v>
      </c>
      <c r="GF34" s="57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7" t="e">
        <f t="shared" si="29"/>
        <v>#N/A</v>
      </c>
      <c r="GZ34" s="57" t="e">
        <f ca="1">AVERAGE(OFFSET($GY$3,0,0,'Données projet'!$E$18+1,1))-AVERAGE(OFFSET($H$3,0,0,'Données projet'!$E$18+1,1))</f>
        <v>#N/A</v>
      </c>
      <c r="HA34" s="57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0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4">
        <f t="shared" si="1"/>
        <v>337.55519997009856</v>
      </c>
      <c r="I35" s="6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7" t="e">
        <f t="shared" si="0"/>
        <v>#NUM!</v>
      </c>
      <c r="S35" s="57">
        <f ca="1">AVERAGE(OFFSET($R$3,0,0,'Données projet'!$E$9+1,1))-AVERAGE(OFFSET($H$3,0,0,'Données projet'!$E$9+1,1))</f>
        <v>148.39628895278571</v>
      </c>
      <c r="T35" s="57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4.761809999999997</v>
      </c>
      <c r="AI35" s="13">
        <f>IF('Données projet'!$A$62&gt;35,AI34+AH35-AQ34,IF(A35&lt;'Données projet'!$A$62,$AF$205^A35,IF(A35='Données projet'!$A$62,'Données projet'!$B$62,AI34+AH35-AQ34)))</f>
        <v>111.61287</v>
      </c>
      <c r="AJ35" s="13">
        <f>AI35*VLOOKUP('Données projet'!$B$10,Paramètres!$A$1:$I$89,3,0)*VLOOKUP('Données projet'!$B$10,Paramètres!$A$1:$I$89,5,0)</f>
        <v>121.88125404</v>
      </c>
      <c r="AK35" s="13">
        <f t="shared" si="35"/>
        <v>32.113372882816599</v>
      </c>
      <c r="AL35" s="20">
        <f t="shared" si="4"/>
        <v>268.20730855723895</v>
      </c>
      <c r="AM35" s="57">
        <f t="shared" si="5"/>
        <v>561.54064189057226</v>
      </c>
      <c r="AN35" s="57">
        <f ca="1">AVERAGE(OFFSET($AM$3,0,0,'Données projet'!$E$10+1,1))-AVERAGE(OFFSET($H$3,0,0,'Données projet'!$E$10+1,1))</f>
        <v>245.5026179711341</v>
      </c>
      <c r="AO35" s="57">
        <f t="shared" si="36"/>
        <v>204.32077840562567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4.761809999999997</v>
      </c>
      <c r="BD35" s="12">
        <f>IF('Données projet'!$A$88&gt;35,BD34+BC35-BL34,IF(A35&lt;'Données projet'!$A$88,$BA$205^A35,IF(A35='Données projet'!$A$88,'Données projet'!$B$88,BD34+BC35-BL34)))</f>
        <v>111.61287</v>
      </c>
      <c r="BE35" s="13">
        <f>BD35*VLOOKUP('Données projet'!$B$11,Paramètres!$A$1:$I$89,3,0)*VLOOKUP('Données projet'!$B$11,Paramètres!$A$1:$I$89,5,0)</f>
        <v>111.434289408</v>
      </c>
      <c r="BF35" s="13">
        <f t="shared" si="37"/>
        <v>29.66865913535219</v>
      </c>
      <c r="BG35" s="20">
        <f t="shared" si="7"/>
        <v>245.75430204633844</v>
      </c>
      <c r="BH35" s="57">
        <f t="shared" si="8"/>
        <v>539.08763537967172</v>
      </c>
      <c r="BI35" s="57">
        <f ca="1">AVERAGE(OFFSET($BH$3,0,0,'Données projet'!$E$11+1,1))-AVERAGE(OFFSET($H$3,0,0,'Données projet'!$E$11+1,1))</f>
        <v>221.46841827695107</v>
      </c>
      <c r="BJ35" s="57">
        <f t="shared" si="38"/>
        <v>183.74298297204564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10.8</v>
      </c>
      <c r="BY35" s="12">
        <f>IF('Données projet'!$A$114&gt;35,BY34+BX35-CG34,IF(A35&lt;'Données projet'!$A$114,$BV$205^A35,IF(A35='Données projet'!$A$114,'Données projet'!$B$114,BY34+BX35-CG34)))</f>
        <v>139.6</v>
      </c>
      <c r="BZ35" s="13">
        <f>BY35*VLOOKUP('Données projet'!$B$12,Paramètres!$A$1:$I$89,3,0)*VLOOKUP('Données projet'!$B$12,Paramètres!$A$1:$I$89,5,0)</f>
        <v>113.24352</v>
      </c>
      <c r="CA35" s="13">
        <f t="shared" si="39"/>
        <v>30.093885898919435</v>
      </c>
      <c r="CB35" s="20">
        <f t="shared" si="10"/>
        <v>249.64598194061804</v>
      </c>
      <c r="CC35" s="57">
        <f t="shared" si="11"/>
        <v>542.97931527395133</v>
      </c>
      <c r="CD35" s="57">
        <f ca="1">AVERAGE(OFFSET($CC$3,0,0,'Données projet'!$E$12+1,1))-AVERAGE(OFFSET($H$3,0,0,'Données projet'!$E$12+1,1))</f>
        <v>219.96569743439244</v>
      </c>
      <c r="CE35" s="57">
        <f t="shared" si="40"/>
        <v>219.27079214454579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10.6</v>
      </c>
      <c r="CT35" s="12">
        <f>IF('Données projet'!$A$140&gt;35,CT34+CS35-DB34,IF(A35&lt;'Données projet'!$A$140,$CQ$205^A35,IF(A35='Données projet'!$A$140,'Données projet'!$B$140,CT34+CS35-DB34)))</f>
        <v>147.19999999999999</v>
      </c>
      <c r="CU35" s="17">
        <f>CT35*VLOOKUP('Données projet'!$B$13,Paramètres!$A$1:$I$89,3,0)*VLOOKUP('Données projet'!$B$13,Paramètres!$A$1:$I$89,5,0)</f>
        <v>128.59392</v>
      </c>
      <c r="CV35" s="13">
        <f t="shared" si="41"/>
        <v>33.671250175837564</v>
      </c>
      <c r="CW35" s="20">
        <f t="shared" si="13"/>
        <v>282.61183805625041</v>
      </c>
      <c r="CX35" s="57">
        <f t="shared" si="14"/>
        <v>575.94517138958372</v>
      </c>
      <c r="CY35" s="57">
        <f ca="1">AVERAGE(OFFSET($CX$3,0,0,'Données projet'!$E$13+1,1))-AVERAGE(OFFSET($H$3,0,0,'Données projet'!$E$13+1,1))</f>
        <v>235.92135862353973</v>
      </c>
      <c r="CZ35" s="57">
        <f t="shared" si="42"/>
        <v>270.64539221029258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7" t="e">
        <f t="shared" si="17"/>
        <v>#N/A</v>
      </c>
      <c r="DT35" s="57" t="e">
        <f ca="1">AVERAGE(OFFSET($DS$3,0,0,'Données projet'!$E$14+1,1))-AVERAGE(OFFSET($H$3,0,0,'Données projet'!$E$14+1,1))</f>
        <v>#N/A</v>
      </c>
      <c r="DU35" s="57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7" t="e">
        <f t="shared" si="20"/>
        <v>#N/A</v>
      </c>
      <c r="EO35" s="57" t="e">
        <f ca="1">AVERAGE(OFFSET($EN$3,0,0,'Données projet'!$E$15+1,1))-AVERAGE(OFFSET($H$3,0,0,'Données projet'!$E$15+1,1))</f>
        <v>#N/A</v>
      </c>
      <c r="EP35" s="57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7" t="e">
        <f t="shared" si="23"/>
        <v>#N/A</v>
      </c>
      <c r="FJ35" s="57" t="e">
        <f ca="1">AVERAGE(OFFSET($FI$3,0,0,'Données projet'!$E$16+1,1))-AVERAGE(OFFSET($H$3,0,0,'Données projet'!$E$16+1,1))</f>
        <v>#N/A</v>
      </c>
      <c r="FK35" s="57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7" t="e">
        <f t="shared" si="26"/>
        <v>#N/A</v>
      </c>
      <c r="GE35" s="57" t="e">
        <f ca="1">AVERAGE(OFFSET($GD$3,0,0,'Données projet'!$E$17+1,1))-AVERAGE(OFFSET($H$3,0,0,'Données projet'!$E$17+1,1))</f>
        <v>#N/A</v>
      </c>
      <c r="GF35" s="57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7" t="e">
        <f t="shared" si="29"/>
        <v>#N/A</v>
      </c>
      <c r="GZ35" s="57" t="e">
        <f ca="1">AVERAGE(OFFSET($GY$3,0,0,'Données projet'!$E$18+1,1))-AVERAGE(OFFSET($H$3,0,0,'Données projet'!$E$18+1,1))</f>
        <v>#N/A</v>
      </c>
      <c r="HA35" s="57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0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4">
        <f t="shared" si="1"/>
        <v>338.89696799558897</v>
      </c>
      <c r="I36" s="6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7" t="e">
        <f t="shared" si="0"/>
        <v>#NUM!</v>
      </c>
      <c r="S36" s="57">
        <f ca="1">AVERAGE(OFFSET($R$3,0,0,'Données projet'!$E$9+1,1))-AVERAGE(OFFSET($H$3,0,0,'Données projet'!$E$9+1,1))</f>
        <v>148.39628895278571</v>
      </c>
      <c r="T36" s="57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4.761809999999997</v>
      </c>
      <c r="AI36" s="13">
        <f>IF('Données projet'!$A$62&gt;35,AI35+AH36-AQ35,IF(A36&lt;'Données projet'!$A$62,$AF$205^A36,IF(A36='Données projet'!$A$62,'Données projet'!$B$62,AI35+AH36-AQ35)))</f>
        <v>116.37468</v>
      </c>
      <c r="AJ36" s="13">
        <f>AI36*VLOOKUP('Données projet'!$B$10,Paramètres!$A$1:$I$89,3,0)*VLOOKUP('Données projet'!$B$10,Paramètres!$A$1:$I$89,5,0)</f>
        <v>127.08115055999998</v>
      </c>
      <c r="AK36" s="13">
        <f t="shared" si="35"/>
        <v>33.321010124817349</v>
      </c>
      <c r="AL36" s="20">
        <f t="shared" si="4"/>
        <v>279.3670965260568</v>
      </c>
      <c r="AM36" s="57">
        <f t="shared" si="5"/>
        <v>572.70042985939017</v>
      </c>
      <c r="AN36" s="57">
        <f ca="1">AVERAGE(OFFSET($AM$3,0,0,'Données projet'!$E$10+1,1))-AVERAGE(OFFSET($H$3,0,0,'Données projet'!$E$10+1,1))</f>
        <v>245.5026179711341</v>
      </c>
      <c r="AO36" s="57">
        <f t="shared" si="36"/>
        <v>204.32077840562567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4.761809999999997</v>
      </c>
      <c r="BD36" s="12">
        <f>IF('Données projet'!$A$88&gt;35,BD35+BC36-BL35,IF(A36&lt;'Données projet'!$A$88,$BA$205^A36,IF(A36='Données projet'!$A$88,'Données projet'!$B$88,BD35+BC36-BL35)))</f>
        <v>116.37468</v>
      </c>
      <c r="BE36" s="13">
        <f>BD36*VLOOKUP('Données projet'!$B$11,Paramètres!$A$1:$I$89,3,0)*VLOOKUP('Données projet'!$B$11,Paramètres!$A$1:$I$89,5,0)</f>
        <v>116.188480512</v>
      </c>
      <c r="BF36" s="13">
        <f t="shared" si="37"/>
        <v>30.784361862151385</v>
      </c>
      <c r="BG36" s="20">
        <f t="shared" si="7"/>
        <v>255.97770046831366</v>
      </c>
      <c r="BH36" s="57">
        <f t="shared" si="8"/>
        <v>549.311033801647</v>
      </c>
      <c r="BI36" s="57">
        <f ca="1">AVERAGE(OFFSET($BH$3,0,0,'Données projet'!$E$11+1,1))-AVERAGE(OFFSET($H$3,0,0,'Données projet'!$E$11+1,1))</f>
        <v>221.46841827695107</v>
      </c>
      <c r="BJ36" s="57">
        <f t="shared" si="38"/>
        <v>183.74298297204564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10.8</v>
      </c>
      <c r="BY36" s="12">
        <f>IF('Données projet'!$A$114&gt;35,BY35+BX36-CG35,IF(A36&lt;'Données projet'!$A$114,$BV$205^A36,IF(A36='Données projet'!$A$114,'Données projet'!$B$114,BY35+BX36-CG35)))</f>
        <v>150.4</v>
      </c>
      <c r="BZ36" s="13">
        <f>BY36*VLOOKUP('Données projet'!$B$12,Paramètres!$A$1:$I$89,3,0)*VLOOKUP('Données projet'!$B$12,Paramètres!$A$1:$I$89,5,0)</f>
        <v>122.00448000000003</v>
      </c>
      <c r="CA36" s="13">
        <f t="shared" si="39"/>
        <v>32.142059634860118</v>
      </c>
      <c r="CB36" s="20">
        <f t="shared" si="10"/>
        <v>268.47188986404808</v>
      </c>
      <c r="CC36" s="57">
        <f t="shared" si="11"/>
        <v>561.80522319738134</v>
      </c>
      <c r="CD36" s="57">
        <f ca="1">AVERAGE(OFFSET($CC$3,0,0,'Données projet'!$E$12+1,1))-AVERAGE(OFFSET($H$3,0,0,'Données projet'!$E$12+1,1))</f>
        <v>219.96569743439244</v>
      </c>
      <c r="CE36" s="57">
        <f t="shared" si="40"/>
        <v>219.27079214454579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10.6</v>
      </c>
      <c r="CT36" s="12">
        <f>IF('Données projet'!$A$140&gt;35,CT35+CS36-DB35,IF(A36&lt;'Données projet'!$A$140,$CQ$205^A36,IF(A36='Données projet'!$A$140,'Données projet'!$B$140,CT35+CS36-DB35)))</f>
        <v>157.79999999999998</v>
      </c>
      <c r="CU36" s="17">
        <f>CT36*VLOOKUP('Données projet'!$B$13,Paramètres!$A$1:$I$89,3,0)*VLOOKUP('Données projet'!$B$13,Paramètres!$A$1:$I$89,5,0)</f>
        <v>137.85408000000001</v>
      </c>
      <c r="CV36" s="13">
        <f t="shared" si="41"/>
        <v>35.804964283629964</v>
      </c>
      <c r="CW36" s="20">
        <f t="shared" si="13"/>
        <v>302.45616879398887</v>
      </c>
      <c r="CX36" s="57">
        <f t="shared" si="14"/>
        <v>595.78950212732218</v>
      </c>
      <c r="CY36" s="57">
        <f ca="1">AVERAGE(OFFSET($CX$3,0,0,'Données projet'!$E$13+1,1))-AVERAGE(OFFSET($H$3,0,0,'Données projet'!$E$13+1,1))</f>
        <v>235.92135862353973</v>
      </c>
      <c r="CZ36" s="57">
        <f t="shared" si="42"/>
        <v>270.64539221029258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7" t="e">
        <f t="shared" si="17"/>
        <v>#N/A</v>
      </c>
      <c r="DT36" s="57" t="e">
        <f ca="1">AVERAGE(OFFSET($DS$3,0,0,'Données projet'!$E$14+1,1))-AVERAGE(OFFSET($H$3,0,0,'Données projet'!$E$14+1,1))</f>
        <v>#N/A</v>
      </c>
      <c r="DU36" s="57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7" t="e">
        <f t="shared" si="20"/>
        <v>#N/A</v>
      </c>
      <c r="EO36" s="57" t="e">
        <f ca="1">AVERAGE(OFFSET($EN$3,0,0,'Données projet'!$E$15+1,1))-AVERAGE(OFFSET($H$3,0,0,'Données projet'!$E$15+1,1))</f>
        <v>#N/A</v>
      </c>
      <c r="EP36" s="57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7" t="e">
        <f t="shared" si="23"/>
        <v>#N/A</v>
      </c>
      <c r="FJ36" s="57" t="e">
        <f ca="1">AVERAGE(OFFSET($FI$3,0,0,'Données projet'!$E$16+1,1))-AVERAGE(OFFSET($H$3,0,0,'Données projet'!$E$16+1,1))</f>
        <v>#N/A</v>
      </c>
      <c r="FK36" s="57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7" t="e">
        <f t="shared" si="26"/>
        <v>#N/A</v>
      </c>
      <c r="GE36" s="57" t="e">
        <f ca="1">AVERAGE(OFFSET($GD$3,0,0,'Données projet'!$E$17+1,1))-AVERAGE(OFFSET($H$3,0,0,'Données projet'!$E$17+1,1))</f>
        <v>#N/A</v>
      </c>
      <c r="GF36" s="57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7" t="e">
        <f t="shared" si="29"/>
        <v>#N/A</v>
      </c>
      <c r="GZ36" s="57" t="e">
        <f ca="1">AVERAGE(OFFSET($GY$3,0,0,'Données projet'!$E$18+1,1))-AVERAGE(OFFSET($H$3,0,0,'Données projet'!$E$18+1,1))</f>
        <v>#N/A</v>
      </c>
      <c r="HA36" s="57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0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4">
        <f t="shared" si="1"/>
        <v>340.2376786472866</v>
      </c>
      <c r="I37" s="6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7" t="e">
        <f t="shared" si="0"/>
        <v>#NUM!</v>
      </c>
      <c r="S37" s="57">
        <f ca="1">AVERAGE(OFFSET($R$3,0,0,'Données projet'!$E$9+1,1))-AVERAGE(OFFSET($H$3,0,0,'Données projet'!$E$9+1,1))</f>
        <v>148.39628895278571</v>
      </c>
      <c r="T37" s="57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4.761809999999997</v>
      </c>
      <c r="AI37" s="13">
        <f>IF('Données projet'!$A$62&gt;35,AI36+AH37-AQ36,IF(A37&lt;'Données projet'!$A$62,$AF$205^A37,IF(A37='Données projet'!$A$62,'Données projet'!$B$62,AI36+AH37-AQ36)))</f>
        <v>121.13648999999999</v>
      </c>
      <c r="AJ37" s="13">
        <f>AI37*VLOOKUP('Données projet'!$B$10,Paramètres!$A$1:$I$89,3,0)*VLOOKUP('Données projet'!$B$10,Paramètres!$A$1:$I$89,5,0)</f>
        <v>132.28104708000001</v>
      </c>
      <c r="AK37" s="13">
        <f t="shared" si="35"/>
        <v>34.5229075607444</v>
      </c>
      <c r="AL37" s="20">
        <f t="shared" si="4"/>
        <v>290.51688766596311</v>
      </c>
      <c r="AM37" s="57">
        <f t="shared" si="5"/>
        <v>583.85022099929643</v>
      </c>
      <c r="AN37" s="57">
        <f ca="1">AVERAGE(OFFSET($AM$3,0,0,'Données projet'!$E$10+1,1))-AVERAGE(OFFSET($H$3,0,0,'Données projet'!$E$10+1,1))</f>
        <v>245.5026179711341</v>
      </c>
      <c r="AO37" s="57">
        <f t="shared" si="36"/>
        <v>204.32077840562567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4.761809999999997</v>
      </c>
      <c r="BD37" s="12">
        <f>IF('Données projet'!$A$88&gt;35,BD36+BC37-BL36,IF(A37&lt;'Données projet'!$A$88,$BA$205^A37,IF(A37='Données projet'!$A$88,'Données projet'!$B$88,BD36+BC37-BL36)))</f>
        <v>121.13648999999999</v>
      </c>
      <c r="BE37" s="13">
        <f>BD37*VLOOKUP('Données projet'!$B$11,Paramètres!$A$1:$I$89,3,0)*VLOOKUP('Données projet'!$B$11,Paramètres!$A$1:$I$89,5,0)</f>
        <v>120.942671616</v>
      </c>
      <c r="BF37" s="13">
        <f t="shared" si="37"/>
        <v>31.894761740491603</v>
      </c>
      <c r="BG37" s="20">
        <f t="shared" si="7"/>
        <v>266.19186309588957</v>
      </c>
      <c r="BH37" s="57">
        <f t="shared" si="8"/>
        <v>559.52519642922289</v>
      </c>
      <c r="BI37" s="57">
        <f ca="1">AVERAGE(OFFSET($BH$3,0,0,'Données projet'!$E$11+1,1))-AVERAGE(OFFSET($H$3,0,0,'Données projet'!$E$11+1,1))</f>
        <v>221.46841827695107</v>
      </c>
      <c r="BJ37" s="57">
        <f t="shared" si="38"/>
        <v>183.74298297204564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10.8</v>
      </c>
      <c r="BY37" s="12">
        <f>IF('Données projet'!$A$114&gt;35,BY36+BX37-CG36,IF(A37&lt;'Données projet'!$A$114,$BV$205^A37,IF(A37='Données projet'!$A$114,'Données projet'!$B$114,BY36+BX37-CG36)))</f>
        <v>161.20000000000002</v>
      </c>
      <c r="BZ37" s="13">
        <f>BY37*VLOOKUP('Données projet'!$B$12,Paramètres!$A$1:$I$89,3,0)*VLOOKUP('Données projet'!$B$12,Paramètres!$A$1:$I$89,5,0)</f>
        <v>130.76544000000001</v>
      </c>
      <c r="CA37" s="13">
        <f t="shared" si="39"/>
        <v>34.173169564532692</v>
      </c>
      <c r="CB37" s="20">
        <f t="shared" si="10"/>
        <v>287.26807832489447</v>
      </c>
      <c r="CC37" s="57">
        <f t="shared" si="11"/>
        <v>580.60141165822779</v>
      </c>
      <c r="CD37" s="57">
        <f ca="1">AVERAGE(OFFSET($CC$3,0,0,'Données projet'!$E$12+1,1))-AVERAGE(OFFSET($H$3,0,0,'Données projet'!$E$12+1,1))</f>
        <v>219.96569743439244</v>
      </c>
      <c r="CE37" s="57">
        <f t="shared" si="40"/>
        <v>219.27079214454579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10.6</v>
      </c>
      <c r="CT37" s="12">
        <f>IF('Données projet'!$A$140&gt;35,CT36+CS37-DB36,IF(A37&lt;'Données projet'!$A$140,$CQ$205^A37,IF(A37='Données projet'!$A$140,'Données projet'!$B$140,CT36+CS37-DB36)))</f>
        <v>168.39999999999998</v>
      </c>
      <c r="CU37" s="17">
        <f>CT37*VLOOKUP('Données projet'!$B$13,Paramètres!$A$1:$I$89,3,0)*VLOOKUP('Données projet'!$B$13,Paramètres!$A$1:$I$89,5,0)</f>
        <v>147.11424</v>
      </c>
      <c r="CV37" s="13">
        <f t="shared" si="41"/>
        <v>37.922046712608186</v>
      </c>
      <c r="CW37" s="20">
        <f t="shared" si="13"/>
        <v>322.27153269112591</v>
      </c>
      <c r="CX37" s="57">
        <f t="shared" si="14"/>
        <v>615.60486602445917</v>
      </c>
      <c r="CY37" s="57">
        <f ca="1">AVERAGE(OFFSET($CX$3,0,0,'Données projet'!$E$13+1,1))-AVERAGE(OFFSET($H$3,0,0,'Données projet'!$E$13+1,1))</f>
        <v>235.92135862353973</v>
      </c>
      <c r="CZ37" s="57">
        <f t="shared" si="42"/>
        <v>270.64539221029258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7" t="e">
        <f t="shared" si="17"/>
        <v>#N/A</v>
      </c>
      <c r="DT37" s="57" t="e">
        <f ca="1">AVERAGE(OFFSET($DS$3,0,0,'Données projet'!$E$14+1,1))-AVERAGE(OFFSET($H$3,0,0,'Données projet'!$E$14+1,1))</f>
        <v>#N/A</v>
      </c>
      <c r="DU37" s="57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7" t="e">
        <f t="shared" si="20"/>
        <v>#N/A</v>
      </c>
      <c r="EO37" s="57" t="e">
        <f ca="1">AVERAGE(OFFSET($EN$3,0,0,'Données projet'!$E$15+1,1))-AVERAGE(OFFSET($H$3,0,0,'Données projet'!$E$15+1,1))</f>
        <v>#N/A</v>
      </c>
      <c r="EP37" s="57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7" t="e">
        <f t="shared" si="23"/>
        <v>#N/A</v>
      </c>
      <c r="FJ37" s="57" t="e">
        <f ca="1">AVERAGE(OFFSET($FI$3,0,0,'Données projet'!$E$16+1,1))-AVERAGE(OFFSET($H$3,0,0,'Données projet'!$E$16+1,1))</f>
        <v>#N/A</v>
      </c>
      <c r="FK37" s="57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7" t="e">
        <f t="shared" si="26"/>
        <v>#N/A</v>
      </c>
      <c r="GE37" s="57" t="e">
        <f ca="1">AVERAGE(OFFSET($GD$3,0,0,'Données projet'!$E$17+1,1))-AVERAGE(OFFSET($H$3,0,0,'Données projet'!$E$17+1,1))</f>
        <v>#N/A</v>
      </c>
      <c r="GF37" s="57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7" t="e">
        <f t="shared" si="29"/>
        <v>#N/A</v>
      </c>
      <c r="GZ37" s="57" t="e">
        <f ca="1">AVERAGE(OFFSET($GY$3,0,0,'Données projet'!$E$18+1,1))-AVERAGE(OFFSET($H$3,0,0,'Données projet'!$E$18+1,1))</f>
        <v>#N/A</v>
      </c>
      <c r="HA37" s="57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0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4">
        <f t="shared" si="1"/>
        <v>341.57736659514109</v>
      </c>
      <c r="I38" s="6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7" t="e">
        <f t="shared" si="0"/>
        <v>#NUM!</v>
      </c>
      <c r="S38" s="57">
        <f ca="1">AVERAGE(OFFSET($R$3,0,0,'Données projet'!$E$9+1,1))-AVERAGE(OFFSET($H$3,0,0,'Données projet'!$E$9+1,1))</f>
        <v>148.39628895278571</v>
      </c>
      <c r="T38" s="57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125.89830000000001</v>
      </c>
      <c r="AG38" s="12">
        <f>VLOOKUP(A38,'Données projet'!$A$61:$I$81,9,0)</f>
        <v>4.761809999999997</v>
      </c>
      <c r="AH38" s="12">
        <f t="array" ref="AH38">INDEX(AG:AG,MIN(IF(ISNUMBER(AG38:AG234),ROW(AG38:AG234),"")))</f>
        <v>4.761809999999997</v>
      </c>
      <c r="AI38" s="13">
        <f>IF('Données projet'!$A$62&gt;35,AI37+AH38-AQ37,IF(A38&lt;'Données projet'!$A$62,$AF$205^A38,IF(A38='Données projet'!$A$62,'Données projet'!$B$62,AI37+AH38-AQ37)))</f>
        <v>125.89829999999999</v>
      </c>
      <c r="AJ38" s="13">
        <f>AI38*VLOOKUP('Données projet'!$B$10,Paramètres!$A$1:$I$89,3,0)*VLOOKUP('Données projet'!$B$10,Paramètres!$A$1:$I$89,5,0)</f>
        <v>137.48094359999999</v>
      </c>
      <c r="AK38" s="13">
        <f t="shared" si="35"/>
        <v>35.719316638970895</v>
      </c>
      <c r="AL38" s="20">
        <f t="shared" si="4"/>
        <v>301.65711991620759</v>
      </c>
      <c r="AM38" s="57">
        <f t="shared" si="5"/>
        <v>594.99045324954091</v>
      </c>
      <c r="AN38" s="57">
        <f ca="1">AVERAGE(OFFSET($AM$3,0,0,'Données projet'!$E$10+1,1))-AVERAGE(OFFSET($H$3,0,0,'Données projet'!$E$10+1,1))</f>
        <v>245.5026179711341</v>
      </c>
      <c r="AO38" s="57">
        <f t="shared" si="36"/>
        <v>204.32077840562567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125.89830000000001</v>
      </c>
      <c r="BB38" s="12">
        <f>VLOOKUP(A38,'Données projet'!$A$87:$I$107,9,0)</f>
        <v>4.761809999999997</v>
      </c>
      <c r="BC38" s="12">
        <f t="array" ref="BC38">INDEX(BB:BB,MIN(IF(ISNUMBER(BB38:BB234),ROW(BB38:BB234),"")))</f>
        <v>4.761809999999997</v>
      </c>
      <c r="BD38" s="12">
        <f>IF('Données projet'!$A$88&gt;35,BD37+BC38-BL37,IF(A38&lt;'Données projet'!$A$88,$BA$205^A38,IF(A38='Données projet'!$A$88,'Données projet'!$B$88,BD37+BC38-BL37)))</f>
        <v>125.89829999999999</v>
      </c>
      <c r="BE38" s="13">
        <f>BD38*VLOOKUP('Données projet'!$B$11,Paramètres!$A$1:$I$89,3,0)*VLOOKUP('Données projet'!$B$11,Paramètres!$A$1:$I$89,5,0)</f>
        <v>125.69686272</v>
      </c>
      <c r="BF38" s="13">
        <f t="shared" si="37"/>
        <v>33.00009107658682</v>
      </c>
      <c r="BG38" s="20">
        <f t="shared" si="7"/>
        <v>276.39719452905535</v>
      </c>
      <c r="BH38" s="57">
        <f t="shared" si="8"/>
        <v>569.73052786238873</v>
      </c>
      <c r="BI38" s="57">
        <f ca="1">AVERAGE(OFFSET($BH$3,0,0,'Données projet'!$E$11+1,1))-AVERAGE(OFFSET($H$3,0,0,'Données projet'!$E$11+1,1))</f>
        <v>221.46841827695107</v>
      </c>
      <c r="BJ38" s="57">
        <f t="shared" si="38"/>
        <v>183.74298297204564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172</v>
      </c>
      <c r="BW38" s="12">
        <f>VLOOKUP(A38,'Données projet'!$A$113:$I$133,9,0)</f>
        <v>10.8</v>
      </c>
      <c r="BX38" s="12">
        <f t="array" ref="BX38">INDEX(BW:BW,MIN(IF(ISNUMBER(BW38:BW234),ROW(BW38:BW234),"")))</f>
        <v>10.8</v>
      </c>
      <c r="BY38" s="12">
        <f>IF('Données projet'!$A$114&gt;35,BY37+BX38-CG37,IF(A38&lt;'Données projet'!$A$114,$BV$205^A38,IF(A38='Données projet'!$A$114,'Données projet'!$B$114,BY37+BX38-CG37)))</f>
        <v>172.00000000000003</v>
      </c>
      <c r="BZ38" s="13">
        <f>BY38*VLOOKUP('Données projet'!$B$12,Paramètres!$A$1:$I$89,3,0)*VLOOKUP('Données projet'!$B$12,Paramètres!$A$1:$I$89,5,0)</f>
        <v>139.52640000000002</v>
      </c>
      <c r="CA38" s="13">
        <f t="shared" si="39"/>
        <v>36.188488997813884</v>
      </c>
      <c r="CB38" s="20">
        <f t="shared" si="10"/>
        <v>306.03676500452588</v>
      </c>
      <c r="CC38" s="57">
        <f t="shared" si="11"/>
        <v>599.37009833785919</v>
      </c>
      <c r="CD38" s="57">
        <f ca="1">AVERAGE(OFFSET($CC$3,0,0,'Données projet'!$E$12+1,1))-AVERAGE(OFFSET($H$3,0,0,'Données projet'!$E$12+1,1))</f>
        <v>219.96569743439244</v>
      </c>
      <c r="CE38" s="57">
        <f t="shared" si="40"/>
        <v>219.27079214454579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10.796961165400637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10.796961165400637</v>
      </c>
      <c r="CO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179</v>
      </c>
      <c r="CR38" s="12">
        <f>VLOOKUP(A38,'Données projet'!$A$139:$I$159,9,0)</f>
        <v>10.6</v>
      </c>
      <c r="CS38" s="12">
        <f t="array" ref="CS38">INDEX(CR:CR,MIN(IF(ISNUMBER(CR38:CR234),ROW(CR38:CR234),"")))</f>
        <v>10.6</v>
      </c>
      <c r="CT38" s="12">
        <f>IF('Données projet'!$A$140&gt;35,CT37+CS38-DB37,IF(A38&lt;'Données projet'!$A$140,$CQ$205^A38,IF(A38='Données projet'!$A$140,'Données projet'!$B$140,CT37+CS38-DB37)))</f>
        <v>178.99999999999997</v>
      </c>
      <c r="CU38" s="17">
        <f>CT38*VLOOKUP('Données projet'!$B$13,Paramètres!$A$1:$I$89,3,0)*VLOOKUP('Données projet'!$B$13,Paramètres!$A$1:$I$89,5,0)</f>
        <v>156.37440000000001</v>
      </c>
      <c r="CV38" s="13">
        <f t="shared" si="41"/>
        <v>40.023663524293205</v>
      </c>
      <c r="CW38" s="20">
        <f t="shared" si="13"/>
        <v>342.05996063814399</v>
      </c>
      <c r="CX38" s="57">
        <f t="shared" si="14"/>
        <v>635.39329397147731</v>
      </c>
      <c r="CY38" s="57">
        <f ca="1">AVERAGE(OFFSET($CX$3,0,0,'Données projet'!$E$13+1,1))-AVERAGE(OFFSET($H$3,0,0,'Données projet'!$E$13+1,1))</f>
        <v>235.92135862353973</v>
      </c>
      <c r="CZ38" s="57">
        <f t="shared" si="42"/>
        <v>270.64539221029258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36</v>
      </c>
      <c r="DC38" s="16">
        <f>IF(ISNA(VLOOKUP(A38,'Données projet'!$A$139:$I$159,5,0)),0%,VLOOKUP(A38,'Données projet'!$A$139:$I$159,5,0)*VLOOKUP('Données projet'!$B$13,Paramètres!$A$1:$I$89,7,0))</f>
        <v>0.43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14.949638536708571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14.949638536708571</v>
      </c>
      <c r="DJ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7" t="e">
        <f t="shared" si="17"/>
        <v>#N/A</v>
      </c>
      <c r="DT38" s="57" t="e">
        <f ca="1">AVERAGE(OFFSET($DS$3,0,0,'Données projet'!$E$14+1,1))-AVERAGE(OFFSET($H$3,0,0,'Données projet'!$E$14+1,1))</f>
        <v>#N/A</v>
      </c>
      <c r="DU38" s="57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7" t="e">
        <f t="shared" si="20"/>
        <v>#N/A</v>
      </c>
      <c r="EO38" s="57" t="e">
        <f ca="1">AVERAGE(OFFSET($EN$3,0,0,'Données projet'!$E$15+1,1))-AVERAGE(OFFSET($H$3,0,0,'Données projet'!$E$15+1,1))</f>
        <v>#N/A</v>
      </c>
      <c r="EP38" s="57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7" t="e">
        <f t="shared" si="23"/>
        <v>#N/A</v>
      </c>
      <c r="FJ38" s="57" t="e">
        <f ca="1">AVERAGE(OFFSET($FI$3,0,0,'Données projet'!$E$16+1,1))-AVERAGE(OFFSET($H$3,0,0,'Données projet'!$E$16+1,1))</f>
        <v>#N/A</v>
      </c>
      <c r="FK38" s="57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7" t="e">
        <f t="shared" si="26"/>
        <v>#N/A</v>
      </c>
      <c r="GE38" s="57" t="e">
        <f ca="1">AVERAGE(OFFSET($GD$3,0,0,'Données projet'!$E$17+1,1))-AVERAGE(OFFSET($H$3,0,0,'Données projet'!$E$17+1,1))</f>
        <v>#N/A</v>
      </c>
      <c r="GF38" s="57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7" t="e">
        <f t="shared" si="29"/>
        <v>#N/A</v>
      </c>
      <c r="GZ38" s="57" t="e">
        <f ca="1">AVERAGE(OFFSET($GY$3,0,0,'Données projet'!$E$18+1,1))-AVERAGE(OFFSET($H$3,0,0,'Données projet'!$E$18+1,1))</f>
        <v>#N/A</v>
      </c>
      <c r="HA38" s="57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0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4">
        <f t="shared" si="1"/>
        <v>342.91606441528018</v>
      </c>
      <c r="I39" s="6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7" t="e">
        <f t="shared" si="0"/>
        <v>#NUM!</v>
      </c>
      <c r="S39" s="57">
        <f ca="1">AVERAGE(OFFSET($R$3,0,0,'Données projet'!$E$9+1,1))-AVERAGE(OFFSET($H$3,0,0,'Données projet'!$E$9+1,1))</f>
        <v>148.39628895278571</v>
      </c>
      <c r="T39" s="57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8.7323399999999989</v>
      </c>
      <c r="AI39" s="13">
        <f>IF('Données projet'!$A$62&gt;35,AI38+AH39-AQ38,IF(A39&lt;'Données projet'!$A$62,$AF$205^A39,IF(A39='Données projet'!$A$62,'Données projet'!$B$62,AI38+AH39-AQ38)))</f>
        <v>134.63064</v>
      </c>
      <c r="AJ39" s="13">
        <f>AI39*VLOOKUP('Données projet'!$B$10,Paramètres!$A$1:$I$89,3,0)*VLOOKUP('Données projet'!$B$10,Paramètres!$A$1:$I$89,5,0)</f>
        <v>147.01665887999999</v>
      </c>
      <c r="AK39" s="13">
        <f t="shared" si="35"/>
        <v>37.899819995020621</v>
      </c>
      <c r="AL39" s="20">
        <f t="shared" si="4"/>
        <v>322.06286737399427</v>
      </c>
      <c r="AM39" s="57">
        <f t="shared" si="5"/>
        <v>615.39620070732758</v>
      </c>
      <c r="AN39" s="57">
        <f ca="1">AVERAGE(OFFSET($AM$3,0,0,'Données projet'!$E$10+1,1))-AVERAGE(OFFSET($H$3,0,0,'Données projet'!$E$10+1,1))</f>
        <v>245.5026179711341</v>
      </c>
      <c r="AO39" s="57">
        <f t="shared" si="36"/>
        <v>204.32077840562567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8.7323399999999989</v>
      </c>
      <c r="BD39" s="12">
        <f>IF('Données projet'!$A$88&gt;35,BD38+BC39-BL38,IF(A39&lt;'Données projet'!$A$88,$BA$205^A39,IF(A39='Données projet'!$A$88,'Données projet'!$B$88,BD38+BC39-BL38)))</f>
        <v>134.63064</v>
      </c>
      <c r="BE39" s="13">
        <f>BD39*VLOOKUP('Données projet'!$B$11,Paramètres!$A$1:$I$89,3,0)*VLOOKUP('Données projet'!$B$11,Paramètres!$A$1:$I$89,5,0)</f>
        <v>134.415230976</v>
      </c>
      <c r="BF39" s="13">
        <f t="shared" si="37"/>
        <v>35.014597962867427</v>
      </c>
      <c r="BG39" s="20">
        <f t="shared" si="7"/>
        <v>295.09028540186074</v>
      </c>
      <c r="BH39" s="57">
        <f t="shared" si="8"/>
        <v>588.42361873519405</v>
      </c>
      <c r="BI39" s="57">
        <f ca="1">AVERAGE(OFFSET($BH$3,0,0,'Données projet'!$E$11+1,1))-AVERAGE(OFFSET($H$3,0,0,'Données projet'!$E$11+1,1))</f>
        <v>221.46841827695107</v>
      </c>
      <c r="BJ39" s="57">
        <f t="shared" si="38"/>
        <v>183.74298297204564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9.6</v>
      </c>
      <c r="BY39" s="12">
        <f>IF('Données projet'!$A$114&gt;35,BY38+BX39-CG38,IF(A39&lt;'Données projet'!$A$114,$BV$205^A39,IF(A39='Données projet'!$A$114,'Données projet'!$B$114,BY38+BX39-CG38)))</f>
        <v>153.60000000000002</v>
      </c>
      <c r="BZ39" s="13">
        <f>BY39*VLOOKUP('Données projet'!$B$12,Paramètres!$A$1:$I$89,3,0)*VLOOKUP('Données projet'!$B$12,Paramètres!$A$1:$I$89,5,0)</f>
        <v>124.60032000000002</v>
      </c>
      <c r="CA39" s="13">
        <f t="shared" si="39"/>
        <v>32.745587947600931</v>
      </c>
      <c r="CB39" s="20">
        <f t="shared" si="10"/>
        <v>274.04412300873832</v>
      </c>
      <c r="CC39" s="57">
        <f t="shared" si="11"/>
        <v>567.37745634207158</v>
      </c>
      <c r="CD39" s="57">
        <f ca="1">AVERAGE(OFFSET($CC$3,0,0,'Données projet'!$E$12+1,1))-AVERAGE(OFFSET($H$3,0,0,'Données projet'!$E$12+1,1))</f>
        <v>219.96569743439244</v>
      </c>
      <c r="CE39" s="57">
        <f t="shared" si="40"/>
        <v>219.27079214454579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10.585239342443177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10.585239342443177</v>
      </c>
      <c r="CO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9.6</v>
      </c>
      <c r="CT39" s="12">
        <f>IF('Données projet'!$A$140&gt;35,CT38+CS39-DB38,IF(A39&lt;'Données projet'!$A$140,$CQ$205^A39,IF(A39='Données projet'!$A$140,'Données projet'!$B$140,CT38+CS39-DB38)))</f>
        <v>152.59999999999997</v>
      </c>
      <c r="CU39" s="17">
        <f>CT39*VLOOKUP('Données projet'!$B$13,Paramètres!$A$1:$I$89,3,0)*VLOOKUP('Données projet'!$B$13,Paramètres!$A$1:$I$89,5,0)</f>
        <v>133.31135999999998</v>
      </c>
      <c r="CV39" s="13">
        <f t="shared" si="41"/>
        <v>34.760393689821633</v>
      </c>
      <c r="CW39" s="20">
        <f t="shared" si="13"/>
        <v>292.72497100977256</v>
      </c>
      <c r="CX39" s="57">
        <f t="shared" si="14"/>
        <v>586.05830434310587</v>
      </c>
      <c r="CY39" s="57">
        <f ca="1">AVERAGE(OFFSET($CX$3,0,0,'Données projet'!$E$13+1,1))-AVERAGE(OFFSET($H$3,0,0,'Données projet'!$E$13+1,1))</f>
        <v>235.92135862353973</v>
      </c>
      <c r="CZ39" s="57">
        <f t="shared" si="42"/>
        <v>270.64539221029258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14.656485243382859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14.656485243382859</v>
      </c>
      <c r="DJ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7" t="e">
        <f t="shared" si="17"/>
        <v>#N/A</v>
      </c>
      <c r="DT39" s="57" t="e">
        <f ca="1">AVERAGE(OFFSET($DS$3,0,0,'Données projet'!$E$14+1,1))-AVERAGE(OFFSET($H$3,0,0,'Données projet'!$E$14+1,1))</f>
        <v>#N/A</v>
      </c>
      <c r="DU39" s="57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7" t="e">
        <f t="shared" si="20"/>
        <v>#N/A</v>
      </c>
      <c r="EO39" s="57" t="e">
        <f ca="1">AVERAGE(OFFSET($EN$3,0,0,'Données projet'!$E$15+1,1))-AVERAGE(OFFSET($H$3,0,0,'Données projet'!$E$15+1,1))</f>
        <v>#N/A</v>
      </c>
      <c r="EP39" s="57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7" t="e">
        <f t="shared" si="23"/>
        <v>#N/A</v>
      </c>
      <c r="FJ39" s="57" t="e">
        <f ca="1">AVERAGE(OFFSET($FI$3,0,0,'Données projet'!$E$16+1,1))-AVERAGE(OFFSET($H$3,0,0,'Données projet'!$E$16+1,1))</f>
        <v>#N/A</v>
      </c>
      <c r="FK39" s="57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7" t="e">
        <f t="shared" si="26"/>
        <v>#N/A</v>
      </c>
      <c r="GE39" s="57" t="e">
        <f ca="1">AVERAGE(OFFSET($GD$3,0,0,'Données projet'!$E$17+1,1))-AVERAGE(OFFSET($H$3,0,0,'Données projet'!$E$17+1,1))</f>
        <v>#N/A</v>
      </c>
      <c r="GF39" s="57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7" t="e">
        <f t="shared" si="29"/>
        <v>#N/A</v>
      </c>
      <c r="GZ39" s="57" t="e">
        <f ca="1">AVERAGE(OFFSET($GY$3,0,0,'Données projet'!$E$18+1,1))-AVERAGE(OFFSET($H$3,0,0,'Données projet'!$E$18+1,1))</f>
        <v>#N/A</v>
      </c>
      <c r="HA39" s="57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0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4">
        <f t="shared" si="1"/>
        <v>344.25380277106626</v>
      </c>
      <c r="I40" s="6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7" t="e">
        <f t="shared" si="0"/>
        <v>#NUM!</v>
      </c>
      <c r="S40" s="57">
        <f ca="1">AVERAGE(OFFSET($R$3,0,0,'Données projet'!$E$9+1,1))-AVERAGE(OFFSET($H$3,0,0,'Données projet'!$E$9+1,1))</f>
        <v>148.39628895278571</v>
      </c>
      <c r="T40" s="57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8.7323399999999989</v>
      </c>
      <c r="AI40" s="13">
        <f>IF('Données projet'!$A$62&gt;35,AI39+AH40-AQ39,IF(A40&lt;'Données projet'!$A$62,$AF$205^A40,IF(A40='Données projet'!$A$62,'Données projet'!$B$62,AI39+AH40-AQ39)))</f>
        <v>143.36297999999999</v>
      </c>
      <c r="AJ40" s="13">
        <f>AI40*VLOOKUP('Données projet'!$B$10,Paramètres!$A$1:$I$89,3,0)*VLOOKUP('Données projet'!$B$10,Paramètres!$A$1:$I$89,5,0)</f>
        <v>156.55237416</v>
      </c>
      <c r="AK40" s="13">
        <f t="shared" si="35"/>
        <v>40.063910669950303</v>
      </c>
      <c r="AL40" s="20">
        <f t="shared" si="4"/>
        <v>342.44002941216337</v>
      </c>
      <c r="AM40" s="57">
        <f t="shared" si="5"/>
        <v>635.77336274549668</v>
      </c>
      <c r="AN40" s="57">
        <f ca="1">AVERAGE(OFFSET($AM$3,0,0,'Données projet'!$E$10+1,1))-AVERAGE(OFFSET($H$3,0,0,'Données projet'!$E$10+1,1))</f>
        <v>245.5026179711341</v>
      </c>
      <c r="AO40" s="57">
        <f t="shared" si="36"/>
        <v>204.32077840562567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8.7323399999999989</v>
      </c>
      <c r="BD40" s="12">
        <f>IF('Données projet'!$A$88&gt;35,BD39+BC40-BL39,IF(A40&lt;'Données projet'!$A$88,$BA$205^A40,IF(A40='Données projet'!$A$88,'Données projet'!$B$88,BD39+BC40-BL39)))</f>
        <v>143.36297999999999</v>
      </c>
      <c r="BE40" s="13">
        <f>BD40*VLOOKUP('Données projet'!$B$11,Paramètres!$A$1:$I$89,3,0)*VLOOKUP('Données projet'!$B$11,Paramètres!$A$1:$I$89,5,0)</f>
        <v>143.13359923200002</v>
      </c>
      <c r="BF40" s="13">
        <f t="shared" si="37"/>
        <v>37.013941625919351</v>
      </c>
      <c r="BG40" s="20">
        <f t="shared" si="7"/>
        <v>313.75696699420956</v>
      </c>
      <c r="BH40" s="57">
        <f t="shared" si="8"/>
        <v>607.09030032754288</v>
      </c>
      <c r="BI40" s="57">
        <f ca="1">AVERAGE(OFFSET($BH$3,0,0,'Données projet'!$E$11+1,1))-AVERAGE(OFFSET($H$3,0,0,'Données projet'!$E$11+1,1))</f>
        <v>221.46841827695107</v>
      </c>
      <c r="BJ40" s="57">
        <f t="shared" si="38"/>
        <v>183.74298297204564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9.6</v>
      </c>
      <c r="BY40" s="12">
        <f>IF('Données projet'!$A$114&gt;35,BY39+BX40-CG39,IF(A40&lt;'Données projet'!$A$114,$BV$205^A40,IF(A40='Données projet'!$A$114,'Données projet'!$B$114,BY39+BX40-CG39)))</f>
        <v>163.20000000000002</v>
      </c>
      <c r="BZ40" s="13">
        <f>BY40*VLOOKUP('Données projet'!$B$12,Paramètres!$A$1:$I$89,3,0)*VLOOKUP('Données projet'!$B$12,Paramètres!$A$1:$I$89,5,0)</f>
        <v>132.38784000000004</v>
      </c>
      <c r="CA40" s="13">
        <f t="shared" si="39"/>
        <v>34.547533199821324</v>
      </c>
      <c r="CB40" s="20">
        <f t="shared" si="10"/>
        <v>290.74577498968887</v>
      </c>
      <c r="CC40" s="57">
        <f t="shared" si="11"/>
        <v>584.07910832302218</v>
      </c>
      <c r="CD40" s="57">
        <f ca="1">AVERAGE(OFFSET($CC$3,0,0,'Données projet'!$E$12+1,1))-AVERAGE(OFFSET($H$3,0,0,'Données projet'!$E$12+1,1))</f>
        <v>219.96569743439244</v>
      </c>
      <c r="CE40" s="57">
        <f t="shared" si="40"/>
        <v>219.27079214454579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10.377669255296354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10.377669255296354</v>
      </c>
      <c r="CO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9.6</v>
      </c>
      <c r="CT40" s="12">
        <f>IF('Données projet'!$A$140&gt;35,CT39+CS40-DB39,IF(A40&lt;'Données projet'!$A$140,$CQ$205^A40,IF(A40='Données projet'!$A$140,'Données projet'!$B$140,CT39+CS40-DB39)))</f>
        <v>162.19999999999996</v>
      </c>
      <c r="CU40" s="17">
        <f>CT40*VLOOKUP('Données projet'!$B$13,Paramètres!$A$1:$I$89,3,0)*VLOOKUP('Données projet'!$B$13,Paramètres!$A$1:$I$89,5,0)</f>
        <v>141.69791999999998</v>
      </c>
      <c r="CV40" s="13">
        <f t="shared" si="41"/>
        <v>36.685701801209362</v>
      </c>
      <c r="CW40" s="20">
        <f t="shared" si="13"/>
        <v>310.68480797043964</v>
      </c>
      <c r="CX40" s="57">
        <f t="shared" si="14"/>
        <v>604.01814130377295</v>
      </c>
      <c r="CY40" s="57">
        <f ca="1">AVERAGE(OFFSET($CX$3,0,0,'Données projet'!$E$13+1,1))-AVERAGE(OFFSET($H$3,0,0,'Données projet'!$E$13+1,1))</f>
        <v>235.92135862353973</v>
      </c>
      <c r="CZ40" s="57">
        <f t="shared" si="42"/>
        <v>270.64539221029258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14.369080507333409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14.369080507333409</v>
      </c>
      <c r="DJ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7" t="e">
        <f t="shared" si="17"/>
        <v>#N/A</v>
      </c>
      <c r="DT40" s="57" t="e">
        <f ca="1">AVERAGE(OFFSET($DS$3,0,0,'Données projet'!$E$14+1,1))-AVERAGE(OFFSET($H$3,0,0,'Données projet'!$E$14+1,1))</f>
        <v>#N/A</v>
      </c>
      <c r="DU40" s="57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7" t="e">
        <f t="shared" si="20"/>
        <v>#N/A</v>
      </c>
      <c r="EO40" s="57" t="e">
        <f ca="1">AVERAGE(OFFSET($EN$3,0,0,'Données projet'!$E$15+1,1))-AVERAGE(OFFSET($H$3,0,0,'Données projet'!$E$15+1,1))</f>
        <v>#N/A</v>
      </c>
      <c r="EP40" s="57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7" t="e">
        <f t="shared" si="23"/>
        <v>#N/A</v>
      </c>
      <c r="FJ40" s="57" t="e">
        <f ca="1">AVERAGE(OFFSET($FI$3,0,0,'Données projet'!$E$16+1,1))-AVERAGE(OFFSET($H$3,0,0,'Données projet'!$E$16+1,1))</f>
        <v>#N/A</v>
      </c>
      <c r="FK40" s="57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7" t="e">
        <f t="shared" si="26"/>
        <v>#N/A</v>
      </c>
      <c r="GE40" s="57" t="e">
        <f ca="1">AVERAGE(OFFSET($GD$3,0,0,'Données projet'!$E$17+1,1))-AVERAGE(OFFSET($H$3,0,0,'Données projet'!$E$17+1,1))</f>
        <v>#N/A</v>
      </c>
      <c r="GF40" s="57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7" t="e">
        <f t="shared" si="29"/>
        <v>#N/A</v>
      </c>
      <c r="GZ40" s="57" t="e">
        <f ca="1">AVERAGE(OFFSET($GY$3,0,0,'Données projet'!$E$18+1,1))-AVERAGE(OFFSET($H$3,0,0,'Données projet'!$E$18+1,1))</f>
        <v>#N/A</v>
      </c>
      <c r="HA40" s="57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0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4">
        <f t="shared" si="1"/>
        <v>345.59061057402903</v>
      </c>
      <c r="I41" s="6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7" t="e">
        <f t="shared" si="0"/>
        <v>#NUM!</v>
      </c>
      <c r="S41" s="57">
        <f ca="1">AVERAGE(OFFSET($R$3,0,0,'Données projet'!$E$9+1,1))-AVERAGE(OFFSET($H$3,0,0,'Données projet'!$E$9+1,1))</f>
        <v>148.39628895278571</v>
      </c>
      <c r="T41" s="57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8.7323399999999989</v>
      </c>
      <c r="AI41" s="13">
        <f>IF('Données projet'!$A$62&gt;35,AI40+AH41-AQ40,IF(A41&lt;'Données projet'!$A$62,$AF$205^A41,IF(A41='Données projet'!$A$62,'Données projet'!$B$62,AI40+AH41-AQ40)))</f>
        <v>152.09531999999999</v>
      </c>
      <c r="AJ41" s="13">
        <f>AI41*VLOOKUP('Données projet'!$B$10,Paramètres!$A$1:$I$89,3,0)*VLOOKUP('Données projet'!$B$10,Paramètres!$A$1:$I$89,5,0)</f>
        <v>166.08808943999998</v>
      </c>
      <c r="AK41" s="13">
        <f t="shared" si="35"/>
        <v>42.21270220894823</v>
      </c>
      <c r="AL41" s="20">
        <f t="shared" si="4"/>
        <v>362.7905454552515</v>
      </c>
      <c r="AM41" s="57">
        <f t="shared" si="5"/>
        <v>656.12387878858476</v>
      </c>
      <c r="AN41" s="57">
        <f ca="1">AVERAGE(OFFSET($AM$3,0,0,'Données projet'!$E$10+1,1))-AVERAGE(OFFSET($H$3,0,0,'Données projet'!$E$10+1,1))</f>
        <v>245.5026179711341</v>
      </c>
      <c r="AO41" s="57">
        <f t="shared" si="36"/>
        <v>204.32077840562567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8.7323399999999989</v>
      </c>
      <c r="BD41" s="12">
        <f>IF('Données projet'!$A$88&gt;35,BD40+BC41-BL40,IF(A41&lt;'Données projet'!$A$88,$BA$205^A41,IF(A41='Données projet'!$A$88,'Données projet'!$B$88,BD40+BC41-BL40)))</f>
        <v>152.09531999999999</v>
      </c>
      <c r="BE41" s="13">
        <f>BD41*VLOOKUP('Données projet'!$B$11,Paramètres!$A$1:$I$89,3,0)*VLOOKUP('Données projet'!$B$11,Paramètres!$A$1:$I$89,5,0)</f>
        <v>151.85196748799999</v>
      </c>
      <c r="BF41" s="13">
        <f t="shared" si="37"/>
        <v>38.999150839417162</v>
      </c>
      <c r="BG41" s="20">
        <f t="shared" si="7"/>
        <v>332.39903108691817</v>
      </c>
      <c r="BH41" s="57">
        <f t="shared" si="8"/>
        <v>625.73236442025154</v>
      </c>
      <c r="BI41" s="57">
        <f ca="1">AVERAGE(OFFSET($BH$3,0,0,'Données projet'!$E$11+1,1))-AVERAGE(OFFSET($H$3,0,0,'Données projet'!$E$11+1,1))</f>
        <v>221.46841827695107</v>
      </c>
      <c r="BJ41" s="57">
        <f t="shared" si="38"/>
        <v>183.74298297204564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9.6</v>
      </c>
      <c r="BY41" s="12">
        <f>IF('Données projet'!$A$114&gt;35,BY40+BX41-CG40,IF(A41&lt;'Données projet'!$A$114,$BV$205^A41,IF(A41='Données projet'!$A$114,'Données projet'!$B$114,BY40+BX41-CG40)))</f>
        <v>172.8</v>
      </c>
      <c r="BZ41" s="13">
        <f>BY41*VLOOKUP('Données projet'!$B$12,Paramètres!$A$1:$I$89,3,0)*VLOOKUP('Données projet'!$B$12,Paramètres!$A$1:$I$89,5,0)</f>
        <v>140.17536000000001</v>
      </c>
      <c r="CA41" s="13">
        <f t="shared" si="39"/>
        <v>36.337175081323657</v>
      </c>
      <c r="CB41" s="20">
        <f t="shared" si="10"/>
        <v>307.42599859997205</v>
      </c>
      <c r="CC41" s="57">
        <f t="shared" si="11"/>
        <v>600.75933193330536</v>
      </c>
      <c r="CD41" s="57">
        <f ca="1">AVERAGE(OFFSET($CC$3,0,0,'Données projet'!$E$12+1,1))-AVERAGE(OFFSET($H$3,0,0,'Données projet'!$E$12+1,1))</f>
        <v>219.96569743439244</v>
      </c>
      <c r="CE41" s="57">
        <f t="shared" si="40"/>
        <v>219.27079214454579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10.174169490953227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10.174169490953227</v>
      </c>
      <c r="CO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9.6</v>
      </c>
      <c r="CT41" s="12">
        <f>IF('Données projet'!$A$140&gt;35,CT40+CS41-DB40,IF(A41&lt;'Données projet'!$A$140,$CQ$205^A41,IF(A41='Données projet'!$A$140,'Données projet'!$B$140,CT40+CS41-DB40)))</f>
        <v>171.79999999999995</v>
      </c>
      <c r="CU41" s="17">
        <f>CT41*VLOOKUP('Données projet'!$B$13,Paramètres!$A$1:$I$89,3,0)*VLOOKUP('Données projet'!$B$13,Paramètres!$A$1:$I$89,5,0)</f>
        <v>150.08447999999999</v>
      </c>
      <c r="CV41" s="13">
        <f t="shared" si="41"/>
        <v>38.597783374841299</v>
      </c>
      <c r="CW41" s="20">
        <f t="shared" si="13"/>
        <v>328.62160871118186</v>
      </c>
      <c r="CX41" s="57">
        <f t="shared" si="14"/>
        <v>621.95494204451518</v>
      </c>
      <c r="CY41" s="57">
        <f ca="1">AVERAGE(OFFSET($CX$3,0,0,'Données projet'!$E$13+1,1))-AVERAGE(OFFSET($H$3,0,0,'Données projet'!$E$13+1,1))</f>
        <v>235.92135862353973</v>
      </c>
      <c r="CZ41" s="57">
        <f t="shared" si="42"/>
        <v>270.64539221029258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14.087311602858311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14.087311602858311</v>
      </c>
      <c r="DJ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7" t="e">
        <f t="shared" si="17"/>
        <v>#N/A</v>
      </c>
      <c r="DT41" s="57" t="e">
        <f ca="1">AVERAGE(OFFSET($DS$3,0,0,'Données projet'!$E$14+1,1))-AVERAGE(OFFSET($H$3,0,0,'Données projet'!$E$14+1,1))</f>
        <v>#N/A</v>
      </c>
      <c r="DU41" s="57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7" t="e">
        <f t="shared" si="20"/>
        <v>#N/A</v>
      </c>
      <c r="EO41" s="57" t="e">
        <f ca="1">AVERAGE(OFFSET($EN$3,0,0,'Données projet'!$E$15+1,1))-AVERAGE(OFFSET($H$3,0,0,'Données projet'!$E$15+1,1))</f>
        <v>#N/A</v>
      </c>
      <c r="EP41" s="57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7" t="e">
        <f t="shared" si="23"/>
        <v>#N/A</v>
      </c>
      <c r="FJ41" s="57" t="e">
        <f ca="1">AVERAGE(OFFSET($FI$3,0,0,'Données projet'!$E$16+1,1))-AVERAGE(OFFSET($H$3,0,0,'Données projet'!$E$16+1,1))</f>
        <v>#N/A</v>
      </c>
      <c r="FK41" s="57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7" t="e">
        <f t="shared" si="26"/>
        <v>#N/A</v>
      </c>
      <c r="GE41" s="57" t="e">
        <f ca="1">AVERAGE(OFFSET($GD$3,0,0,'Données projet'!$E$17+1,1))-AVERAGE(OFFSET($H$3,0,0,'Données projet'!$E$17+1,1))</f>
        <v>#N/A</v>
      </c>
      <c r="GF41" s="57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7" t="e">
        <f t="shared" si="29"/>
        <v>#N/A</v>
      </c>
      <c r="GZ41" s="57" t="e">
        <f ca="1">AVERAGE(OFFSET($GY$3,0,0,'Données projet'!$E$18+1,1))-AVERAGE(OFFSET($H$3,0,0,'Données projet'!$E$18+1,1))</f>
        <v>#N/A</v>
      </c>
      <c r="HA41" s="57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0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4">
        <f t="shared" si="1"/>
        <v>346.92651512738166</v>
      </c>
      <c r="I42" s="6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7" t="e">
        <f t="shared" si="0"/>
        <v>#NUM!</v>
      </c>
      <c r="S42" s="57">
        <f ca="1">AVERAGE(OFFSET($R$3,0,0,'Données projet'!$E$9+1,1))-AVERAGE(OFFSET($H$3,0,0,'Données projet'!$E$9+1,1))</f>
        <v>148.39628895278571</v>
      </c>
      <c r="T42" s="57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8.7323399999999989</v>
      </c>
      <c r="AI42" s="13">
        <f>IF('Données projet'!$A$62&gt;35,AI41+AH42-AQ41,IF(A42&lt;'Données projet'!$A$62,$AF$205^A42,IF(A42='Données projet'!$A$62,'Données projet'!$B$62,AI41+AH42-AQ41)))</f>
        <v>160.82765999999998</v>
      </c>
      <c r="AJ42" s="13">
        <f>AI42*VLOOKUP('Données projet'!$B$10,Paramètres!$A$1:$I$89,3,0)*VLOOKUP('Données projet'!$B$10,Paramètres!$A$1:$I$89,5,0)</f>
        <v>175.62380471999995</v>
      </c>
      <c r="AK42" s="13">
        <f t="shared" si="35"/>
        <v>44.347173069582873</v>
      </c>
      <c r="AL42" s="20">
        <f t="shared" si="4"/>
        <v>383.11611965019011</v>
      </c>
      <c r="AM42" s="57">
        <f t="shared" si="5"/>
        <v>676.44945298352343</v>
      </c>
      <c r="AN42" s="57">
        <f ca="1">AVERAGE(OFFSET($AM$3,0,0,'Données projet'!$E$10+1,1))-AVERAGE(OFFSET($H$3,0,0,'Données projet'!$E$10+1,1))</f>
        <v>245.5026179711341</v>
      </c>
      <c r="AO42" s="57">
        <f t="shared" si="36"/>
        <v>204.32077840562567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8.7323399999999989</v>
      </c>
      <c r="BD42" s="12">
        <f>IF('Données projet'!$A$88&gt;35,BD41+BC42-BL41,IF(A42&lt;'Données projet'!$A$88,$BA$205^A42,IF(A42='Données projet'!$A$88,'Données projet'!$B$88,BD41+BC42-BL41)))</f>
        <v>160.82765999999998</v>
      </c>
      <c r="BE42" s="13">
        <f>BD42*VLOOKUP('Données projet'!$B$11,Paramètres!$A$1:$I$89,3,0)*VLOOKUP('Données projet'!$B$11,Paramètres!$A$1:$I$89,5,0)</f>
        <v>160.570335744</v>
      </c>
      <c r="BF42" s="13">
        <f t="shared" si="37"/>
        <v>40.971129573310847</v>
      </c>
      <c r="BG42" s="20">
        <f t="shared" si="7"/>
        <v>351.01805209431637</v>
      </c>
      <c r="BH42" s="57">
        <f t="shared" si="8"/>
        <v>644.35138542764969</v>
      </c>
      <c r="BI42" s="57">
        <f ca="1">AVERAGE(OFFSET($BH$3,0,0,'Données projet'!$E$11+1,1))-AVERAGE(OFFSET($H$3,0,0,'Données projet'!$E$11+1,1))</f>
        <v>221.46841827695107</v>
      </c>
      <c r="BJ42" s="57">
        <f t="shared" si="38"/>
        <v>183.74298297204564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9.6</v>
      </c>
      <c r="BY42" s="12">
        <f>IF('Données projet'!$A$114&gt;35,BY41+BX42-CG41,IF(A42&lt;'Données projet'!$A$114,$BV$205^A42,IF(A42='Données projet'!$A$114,'Données projet'!$B$114,BY41+BX42-CG41)))</f>
        <v>182.4</v>
      </c>
      <c r="BZ42" s="13">
        <f>BY42*VLOOKUP('Données projet'!$B$12,Paramètres!$A$1:$I$89,3,0)*VLOOKUP('Données projet'!$B$12,Paramètres!$A$1:$I$89,5,0)</f>
        <v>147.96288000000001</v>
      </c>
      <c r="CA42" s="13">
        <f t="shared" si="39"/>
        <v>38.115275017059226</v>
      </c>
      <c r="CB42" s="20">
        <f t="shared" si="10"/>
        <v>324.0861199880448</v>
      </c>
      <c r="CC42" s="57">
        <f t="shared" si="11"/>
        <v>617.41945332137811</v>
      </c>
      <c r="CD42" s="57">
        <f ca="1">AVERAGE(OFFSET($CC$3,0,0,'Données projet'!$E$12+1,1))-AVERAGE(OFFSET($H$3,0,0,'Données projet'!$E$12+1,1))</f>
        <v>219.96569743439244</v>
      </c>
      <c r="CE42" s="57">
        <f t="shared" si="40"/>
        <v>219.27079214454579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9.9746602328662686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9.9746602328662686</v>
      </c>
      <c r="CO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9.6</v>
      </c>
      <c r="CT42" s="12">
        <f>IF('Données projet'!$A$140&gt;35,CT41+CS42-DB41,IF(A42&lt;'Données projet'!$A$140,$CQ$205^A42,IF(A42='Données projet'!$A$140,'Données projet'!$B$140,CT41+CS42-DB41)))</f>
        <v>181.39999999999995</v>
      </c>
      <c r="CU42" s="17">
        <f>CT42*VLOOKUP('Données projet'!$B$13,Paramètres!$A$1:$I$89,3,0)*VLOOKUP('Données projet'!$B$13,Paramètres!$A$1:$I$89,5,0)</f>
        <v>158.47103999999996</v>
      </c>
      <c r="CV42" s="13">
        <f t="shared" si="41"/>
        <v>40.497461727609561</v>
      </c>
      <c r="CW42" s="20">
        <f t="shared" si="13"/>
        <v>346.53680717558655</v>
      </c>
      <c r="CX42" s="57">
        <f t="shared" si="14"/>
        <v>639.8701405089198</v>
      </c>
      <c r="CY42" s="57">
        <f ca="1">AVERAGE(OFFSET($CX$3,0,0,'Données projet'!$E$13+1,1))-AVERAGE(OFFSET($H$3,0,0,'Données projet'!$E$13+1,1))</f>
        <v>235.92135862353973</v>
      </c>
      <c r="CZ42" s="57">
        <f t="shared" si="42"/>
        <v>270.64539221029258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13.811068014737907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13.811068014737907</v>
      </c>
      <c r="DJ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7" t="e">
        <f t="shared" si="17"/>
        <v>#N/A</v>
      </c>
      <c r="DT42" s="57" t="e">
        <f ca="1">AVERAGE(OFFSET($DS$3,0,0,'Données projet'!$E$14+1,1))-AVERAGE(OFFSET($H$3,0,0,'Données projet'!$E$14+1,1))</f>
        <v>#N/A</v>
      </c>
      <c r="DU42" s="57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7" t="e">
        <f t="shared" si="20"/>
        <v>#N/A</v>
      </c>
      <c r="EO42" s="57" t="e">
        <f ca="1">AVERAGE(OFFSET($EN$3,0,0,'Données projet'!$E$15+1,1))-AVERAGE(OFFSET($H$3,0,0,'Données projet'!$E$15+1,1))</f>
        <v>#N/A</v>
      </c>
      <c r="EP42" s="57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7" t="e">
        <f t="shared" si="23"/>
        <v>#N/A</v>
      </c>
      <c r="FJ42" s="57" t="e">
        <f ca="1">AVERAGE(OFFSET($FI$3,0,0,'Données projet'!$E$16+1,1))-AVERAGE(OFFSET($H$3,0,0,'Données projet'!$E$16+1,1))</f>
        <v>#N/A</v>
      </c>
      <c r="FK42" s="57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7" t="e">
        <f t="shared" si="26"/>
        <v>#N/A</v>
      </c>
      <c r="GE42" s="57" t="e">
        <f ca="1">AVERAGE(OFFSET($GD$3,0,0,'Données projet'!$E$17+1,1))-AVERAGE(OFFSET($H$3,0,0,'Données projet'!$E$17+1,1))</f>
        <v>#N/A</v>
      </c>
      <c r="GF42" s="57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7" t="e">
        <f t="shared" si="29"/>
        <v>#N/A</v>
      </c>
      <c r="GZ42" s="57" t="e">
        <f ca="1">AVERAGE(OFFSET($GY$3,0,0,'Données projet'!$E$18+1,1))-AVERAGE(OFFSET($H$3,0,0,'Données projet'!$E$18+1,1))</f>
        <v>#N/A</v>
      </c>
      <c r="HA42" s="57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0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4">
        <f t="shared" si="1"/>
        <v>348.2615422544024</v>
      </c>
      <c r="I43" s="6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7" t="e">
        <f t="shared" si="0"/>
        <v>#NUM!</v>
      </c>
      <c r="S43" s="57">
        <f ca="1">AVERAGE(OFFSET($R$3,0,0,'Données projet'!$E$9+1,1))-AVERAGE(OFFSET($H$3,0,0,'Données projet'!$E$9+1,1))</f>
        <v>148.39628895278571</v>
      </c>
      <c r="T43" s="57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169.56</v>
      </c>
      <c r="AG43" s="12">
        <f>VLOOKUP(A43,'Données projet'!$A$61:$I$81,9,0)</f>
        <v>8.7323399999999989</v>
      </c>
      <c r="AH43" s="12">
        <f t="array" ref="AH43">INDEX(AG:AG,MIN(IF(ISNUMBER(AG43:AG239),ROW(AG43:AG239),"")))</f>
        <v>8.7323399999999989</v>
      </c>
      <c r="AI43" s="13">
        <f>IF('Données projet'!$A$62&gt;35,AI42+AH43-AQ42,IF(A43&lt;'Données projet'!$A$62,$AF$205^A43,IF(A43='Données projet'!$A$62,'Données projet'!$B$62,AI42+AH43-AQ42)))</f>
        <v>169.55999999999997</v>
      </c>
      <c r="AJ43" s="13">
        <f>AI43*VLOOKUP('Données projet'!$B$10,Paramètres!$A$1:$I$89,3,0)*VLOOKUP('Données projet'!$B$10,Paramètres!$A$1:$I$89,5,0)</f>
        <v>185.15951999999999</v>
      </c>
      <c r="AK43" s="13">
        <f t="shared" si="35"/>
        <v>46.468189455290606</v>
      </c>
      <c r="AL43" s="20">
        <f t="shared" si="4"/>
        <v>403.41826063463105</v>
      </c>
      <c r="AM43" s="57">
        <f t="shared" si="5"/>
        <v>696.75159396796437</v>
      </c>
      <c r="AN43" s="57">
        <f ca="1">AVERAGE(OFFSET($AM$3,0,0,'Données projet'!$E$10+1,1))-AVERAGE(OFFSET($H$3,0,0,'Données projet'!$E$10+1,1))</f>
        <v>245.5026179711341</v>
      </c>
      <c r="AO43" s="57">
        <f t="shared" si="36"/>
        <v>204.32077840562567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169.56</v>
      </c>
      <c r="BB43" s="12">
        <f>VLOOKUP(A43,'Données projet'!$A$87:$I$107,9,0)</f>
        <v>8.7323399999999989</v>
      </c>
      <c r="BC43" s="12">
        <f t="array" ref="BC43">INDEX(BB:BB,MIN(IF(ISNUMBER(BB43:BB239),ROW(BB43:BB239),"")))</f>
        <v>8.7323399999999989</v>
      </c>
      <c r="BD43" s="12">
        <f>IF('Données projet'!$A$88&gt;35,BD42+BC43-BL42,IF(A43&lt;'Données projet'!$A$88,$BA$205^A43,IF(A43='Données projet'!$A$88,'Données projet'!$B$88,BD42+BC43-BL42)))</f>
        <v>169.55999999999997</v>
      </c>
      <c r="BE43" s="13">
        <f>BD43*VLOOKUP('Données projet'!$B$11,Paramètres!$A$1:$I$89,3,0)*VLOOKUP('Données projet'!$B$11,Paramètres!$A$1:$I$89,5,0)</f>
        <v>169.288704</v>
      </c>
      <c r="BF43" s="13">
        <f t="shared" si="37"/>
        <v>42.930678089054929</v>
      </c>
      <c r="BG43" s="20">
        <f t="shared" si="7"/>
        <v>369.615423805104</v>
      </c>
      <c r="BH43" s="57">
        <f t="shared" si="8"/>
        <v>662.94875713843726</v>
      </c>
      <c r="BI43" s="57">
        <f ca="1">AVERAGE(OFFSET($BH$3,0,0,'Données projet'!$E$11+1,1))-AVERAGE(OFFSET($H$3,0,0,'Données projet'!$E$11+1,1))</f>
        <v>221.46841827695107</v>
      </c>
      <c r="BJ43" s="57">
        <f t="shared" si="38"/>
        <v>183.74298297204564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192</v>
      </c>
      <c r="BW43" s="12">
        <f>VLOOKUP(A43,'Données projet'!$A$113:$I$133,9,0)</f>
        <v>9.6</v>
      </c>
      <c r="BX43" s="12">
        <f t="array" ref="BX43">INDEX(BW:BW,MIN(IF(ISNUMBER(BW43:BW239),ROW(BW43:BW239),"")))</f>
        <v>9.6</v>
      </c>
      <c r="BY43" s="12">
        <f>IF('Données projet'!$A$114&gt;35,BY42+BX43-CG42,IF(A43&lt;'Données projet'!$A$114,$BV$205^A43,IF(A43='Données projet'!$A$114,'Données projet'!$B$114,BY42+BX43-CG42)))</f>
        <v>192</v>
      </c>
      <c r="BZ43" s="13">
        <f>BY43*VLOOKUP('Données projet'!$B$12,Paramètres!$A$1:$I$89,3,0)*VLOOKUP('Données projet'!$B$12,Paramètres!$A$1:$I$89,5,0)</f>
        <v>155.75040000000001</v>
      </c>
      <c r="CA43" s="13">
        <f t="shared" si="39"/>
        <v>39.882509755133754</v>
      </c>
      <c r="CB43" s="20">
        <f t="shared" si="10"/>
        <v>340.72731782352463</v>
      </c>
      <c r="CC43" s="57">
        <f t="shared" si="11"/>
        <v>634.06065115685794</v>
      </c>
      <c r="CD43" s="57">
        <f ca="1">AVERAGE(OFFSET($CC$3,0,0,'Données projet'!$E$12+1,1))-AVERAGE(OFFSET($H$3,0,0,'Données projet'!$E$12+1,1))</f>
        <v>219.96569743439244</v>
      </c>
      <c r="CE43" s="57">
        <f t="shared" si="40"/>
        <v>219.27079214454579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20.576024395042403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20.576024395042403</v>
      </c>
      <c r="CO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191</v>
      </c>
      <c r="CR43" s="12">
        <f>VLOOKUP(A43,'Données projet'!$A$139:$I$159,9,0)</f>
        <v>9.6</v>
      </c>
      <c r="CS43" s="12">
        <f t="array" ref="CS43">INDEX(CR:CR,MIN(IF(ISNUMBER(CR43:CR239),ROW(CR43:CR239),"")))</f>
        <v>9.6</v>
      </c>
      <c r="CT43" s="12">
        <f>IF('Données projet'!$A$140&gt;35,CT42+CS43-DB42,IF(A43&lt;'Données projet'!$A$140,$CQ$205^A43,IF(A43='Données projet'!$A$140,'Données projet'!$B$140,CT42+CS43-DB42)))</f>
        <v>190.99999999999994</v>
      </c>
      <c r="CU43" s="17">
        <f>CT43*VLOOKUP('Données projet'!$B$13,Paramètres!$A$1:$I$89,3,0)*VLOOKUP('Données projet'!$B$13,Paramètres!$A$1:$I$89,5,0)</f>
        <v>166.85759999999996</v>
      </c>
      <c r="CV43" s="13">
        <f t="shared" si="41"/>
        <v>42.385468111966098</v>
      </c>
      <c r="CW43" s="20">
        <f t="shared" si="13"/>
        <v>364.43167696167421</v>
      </c>
      <c r="CX43" s="57">
        <f t="shared" si="14"/>
        <v>657.76501029500753</v>
      </c>
      <c r="CY43" s="57">
        <f ca="1">AVERAGE(OFFSET($CX$3,0,0,'Données projet'!$E$13+1,1))-AVERAGE(OFFSET($H$3,0,0,'Données projet'!$E$13+1,1))</f>
        <v>235.92135862353973</v>
      </c>
      <c r="CZ43" s="57">
        <f t="shared" si="42"/>
        <v>270.64539221029258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33</v>
      </c>
      <c r="DC43" s="16">
        <f>IF(ISNA(VLOOKUP(A43,'Données projet'!$A$139:$I$159,5,0)),0%,VLOOKUP(A43,'Données projet'!$A$139:$I$159,5,0)*VLOOKUP('Données projet'!$B$13,Paramètres!$A$1:$I$89,7,0))</f>
        <v>0.43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27.244076720204784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27.244076720204784</v>
      </c>
      <c r="DJ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7" t="e">
        <f t="shared" si="17"/>
        <v>#N/A</v>
      </c>
      <c r="DT43" s="57" t="e">
        <f ca="1">AVERAGE(OFFSET($DS$3,0,0,'Données projet'!$E$14+1,1))-AVERAGE(OFFSET($H$3,0,0,'Données projet'!$E$14+1,1))</f>
        <v>#N/A</v>
      </c>
      <c r="DU43" s="57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7" t="e">
        <f t="shared" si="20"/>
        <v>#N/A</v>
      </c>
      <c r="EO43" s="57" t="e">
        <f ca="1">AVERAGE(OFFSET($EN$3,0,0,'Données projet'!$E$15+1,1))-AVERAGE(OFFSET($H$3,0,0,'Données projet'!$E$15+1,1))</f>
        <v>#N/A</v>
      </c>
      <c r="EP43" s="57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7" t="e">
        <f t="shared" si="23"/>
        <v>#N/A</v>
      </c>
      <c r="FJ43" s="57" t="e">
        <f ca="1">AVERAGE(OFFSET($FI$3,0,0,'Données projet'!$E$16+1,1))-AVERAGE(OFFSET($H$3,0,0,'Données projet'!$E$16+1,1))</f>
        <v>#N/A</v>
      </c>
      <c r="FK43" s="57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7" t="e">
        <f t="shared" si="26"/>
        <v>#N/A</v>
      </c>
      <c r="GE43" s="57" t="e">
        <f ca="1">AVERAGE(OFFSET($GD$3,0,0,'Données projet'!$E$17+1,1))-AVERAGE(OFFSET($H$3,0,0,'Données projet'!$E$17+1,1))</f>
        <v>#N/A</v>
      </c>
      <c r="GF43" s="57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7" t="e">
        <f t="shared" si="29"/>
        <v>#N/A</v>
      </c>
      <c r="GZ43" s="57" t="e">
        <f ca="1">AVERAGE(OFFSET($GY$3,0,0,'Données projet'!$E$18+1,1))-AVERAGE(OFFSET($H$3,0,0,'Données projet'!$E$18+1,1))</f>
        <v>#N/A</v>
      </c>
      <c r="HA43" s="57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0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4">
        <f t="shared" si="1"/>
        <v>349.59571641361754</v>
      </c>
      <c r="I44" s="6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7" t="e">
        <f t="shared" si="0"/>
        <v>#NUM!</v>
      </c>
      <c r="S44" s="57">
        <f ca="1">AVERAGE(OFFSET($R$3,0,0,'Données projet'!$E$9+1,1))-AVERAGE(OFFSET($H$3,0,0,'Données projet'!$E$9+1,1))</f>
        <v>148.39628895278571</v>
      </c>
      <c r="T44" s="57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6.5916449999999944</v>
      </c>
      <c r="AI44" s="13">
        <f>IF('Données projet'!$A$62&gt;35,AI43+AH44-AQ43,IF(A44&lt;'Données projet'!$A$62,$AF$205^A44,IF(A44='Données projet'!$A$62,'Données projet'!$B$62,AI43+AH44-AQ43)))</f>
        <v>176.15164499999997</v>
      </c>
      <c r="AJ44" s="13">
        <f>AI44*VLOOKUP('Données projet'!$B$10,Paramètres!$A$1:$I$89,3,0)*VLOOKUP('Données projet'!$B$10,Paramètres!$A$1:$I$89,5,0)</f>
        <v>192.35759633999996</v>
      </c>
      <c r="AK44" s="13">
        <f t="shared" si="35"/>
        <v>48.060809238238619</v>
      </c>
      <c r="AL44" s="20">
        <f t="shared" si="4"/>
        <v>418.72872304876546</v>
      </c>
      <c r="AM44" s="57">
        <f t="shared" si="5"/>
        <v>712.06205638209872</v>
      </c>
      <c r="AN44" s="57">
        <f ca="1">AVERAGE(OFFSET($AM$3,0,0,'Données projet'!$E$10+1,1))-AVERAGE(OFFSET($H$3,0,0,'Données projet'!$E$10+1,1))</f>
        <v>245.5026179711341</v>
      </c>
      <c r="AO44" s="57">
        <f t="shared" si="36"/>
        <v>204.32077840562567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6.5916449999999944</v>
      </c>
      <c r="BD44" s="12">
        <f>IF('Données projet'!$A$88&gt;35,BD43+BC44-BL43,IF(A44&lt;'Données projet'!$A$88,$BA$205^A44,IF(A44='Données projet'!$A$88,'Données projet'!$B$88,BD43+BC44-BL43)))</f>
        <v>176.15164499999997</v>
      </c>
      <c r="BE44" s="13">
        <f>BD44*VLOOKUP('Données projet'!$B$11,Paramètres!$A$1:$I$89,3,0)*VLOOKUP('Données projet'!$B$11,Paramètres!$A$1:$I$89,5,0)</f>
        <v>175.86980236799999</v>
      </c>
      <c r="BF44" s="13">
        <f t="shared" si="37"/>
        <v>44.402055563010222</v>
      </c>
      <c r="BG44" s="20">
        <f t="shared" si="7"/>
        <v>383.64015256317612</v>
      </c>
      <c r="BH44" s="57">
        <f t="shared" si="8"/>
        <v>676.97348589650937</v>
      </c>
      <c r="BI44" s="57">
        <f ca="1">AVERAGE(OFFSET($BH$3,0,0,'Données projet'!$E$11+1,1))-AVERAGE(OFFSET($H$3,0,0,'Données projet'!$E$11+1,1))</f>
        <v>221.46841827695107</v>
      </c>
      <c r="BJ44" s="57">
        <f t="shared" si="38"/>
        <v>183.74298297204564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172.2</v>
      </c>
      <c r="BZ44" s="13">
        <f>BY44*VLOOKUP('Données projet'!$B$12,Paramètres!$A$1:$I$89,3,0)*VLOOKUP('Données projet'!$B$12,Paramètres!$A$1:$I$89,5,0)</f>
        <v>139.68863999999999</v>
      </c>
      <c r="CA44" s="13">
        <f t="shared" si="39"/>
        <v>36.22566805112433</v>
      </c>
      <c r="CB44" s="20">
        <f t="shared" si="10"/>
        <v>306.38408652237484</v>
      </c>
      <c r="CC44" s="57">
        <f t="shared" si="11"/>
        <v>599.71741985570816</v>
      </c>
      <c r="CD44" s="57">
        <f ca="1">AVERAGE(OFFSET($CC$3,0,0,'Données projet'!$E$12+1,1))-AVERAGE(OFFSET($H$3,0,0,'Données projet'!$E$12+1,1))</f>
        <v>219.96569743439244</v>
      </c>
      <c r="CE44" s="57">
        <f t="shared" si="40"/>
        <v>219.27079214454579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20.172541106791279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20.172541106791279</v>
      </c>
      <c r="CO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8.6</v>
      </c>
      <c r="CT44" s="12">
        <f>IF('Données projet'!$A$140&gt;35,CT43+CS44-DB43,IF(A44&lt;'Données projet'!$A$140,$CQ$205^A44,IF(A44='Données projet'!$A$140,'Données projet'!$B$140,CT43+CS44-DB43)))</f>
        <v>166.59999999999994</v>
      </c>
      <c r="CU44" s="17">
        <f>CT44*VLOOKUP('Données projet'!$B$13,Paramètres!$A$1:$I$89,3,0)*VLOOKUP('Données projet'!$B$13,Paramètres!$A$1:$I$89,5,0)</f>
        <v>145.54175999999998</v>
      </c>
      <c r="CV44" s="13">
        <f t="shared" si="41"/>
        <v>37.563662342876064</v>
      </c>
      <c r="CW44" s="20">
        <f t="shared" si="13"/>
        <v>318.90861058050911</v>
      </c>
      <c r="CX44" s="57">
        <f t="shared" si="14"/>
        <v>612.24194391384242</v>
      </c>
      <c r="CY44" s="57">
        <f ca="1">AVERAGE(OFFSET($CX$3,0,0,'Données projet'!$E$13+1,1))-AVERAGE(OFFSET($H$3,0,0,'Données projet'!$E$13+1,1))</f>
        <v>235.92135862353973</v>
      </c>
      <c r="CZ44" s="57">
        <f t="shared" si="42"/>
        <v>270.64539221029258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26.709836992967553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26.709836992967553</v>
      </c>
      <c r="DJ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7" t="e">
        <f t="shared" si="17"/>
        <v>#N/A</v>
      </c>
      <c r="DT44" s="57" t="e">
        <f ca="1">AVERAGE(OFFSET($DS$3,0,0,'Données projet'!$E$14+1,1))-AVERAGE(OFFSET($H$3,0,0,'Données projet'!$E$14+1,1))</f>
        <v>#N/A</v>
      </c>
      <c r="DU44" s="57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7" t="e">
        <f t="shared" si="20"/>
        <v>#N/A</v>
      </c>
      <c r="EO44" s="57" t="e">
        <f ca="1">AVERAGE(OFFSET($EN$3,0,0,'Données projet'!$E$15+1,1))-AVERAGE(OFFSET($H$3,0,0,'Données projet'!$E$15+1,1))</f>
        <v>#N/A</v>
      </c>
      <c r="EP44" s="57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7" t="e">
        <f t="shared" si="23"/>
        <v>#N/A</v>
      </c>
      <c r="FJ44" s="57" t="e">
        <f ca="1">AVERAGE(OFFSET($FI$3,0,0,'Données projet'!$E$16+1,1))-AVERAGE(OFFSET($H$3,0,0,'Données projet'!$E$16+1,1))</f>
        <v>#N/A</v>
      </c>
      <c r="FK44" s="57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7" t="e">
        <f t="shared" si="26"/>
        <v>#N/A</v>
      </c>
      <c r="GE44" s="57" t="e">
        <f ca="1">AVERAGE(OFFSET($GD$3,0,0,'Données projet'!$E$17+1,1))-AVERAGE(OFFSET($H$3,0,0,'Données projet'!$E$17+1,1))</f>
        <v>#N/A</v>
      </c>
      <c r="GF44" s="57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7" t="e">
        <f t="shared" si="29"/>
        <v>#N/A</v>
      </c>
      <c r="GZ44" s="57" t="e">
        <f ca="1">AVERAGE(OFFSET($GY$3,0,0,'Données projet'!$E$18+1,1))-AVERAGE(OFFSET($H$3,0,0,'Données projet'!$E$18+1,1))</f>
        <v>#N/A</v>
      </c>
      <c r="HA44" s="57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0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4">
        <f t="shared" si="1"/>
        <v>350.92906080242972</v>
      </c>
      <c r="I45" s="6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7" t="e">
        <f t="shared" si="0"/>
        <v>#NUM!</v>
      </c>
      <c r="S45" s="57">
        <f ca="1">AVERAGE(OFFSET($R$3,0,0,'Données projet'!$E$9+1,1))-AVERAGE(OFFSET($H$3,0,0,'Données projet'!$E$9+1,1))</f>
        <v>148.39628895278571</v>
      </c>
      <c r="T45" s="57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6.5916449999999944</v>
      </c>
      <c r="AI45" s="13">
        <f>IF('Données projet'!$A$62&gt;35,AI44+AH45-AQ44,IF(A45&lt;'Données projet'!$A$62,$AF$205^A45,IF(A45='Données projet'!$A$62,'Données projet'!$B$62,AI44+AH45-AQ44)))</f>
        <v>182.74328999999997</v>
      </c>
      <c r="AJ45" s="13">
        <f>AI45*VLOOKUP('Données projet'!$B$10,Paramètres!$A$1:$I$89,3,0)*VLOOKUP('Données projet'!$B$10,Paramètres!$A$1:$I$89,5,0)</f>
        <v>199.55567267999996</v>
      </c>
      <c r="AK45" s="13">
        <f t="shared" si="35"/>
        <v>49.646505392414063</v>
      </c>
      <c r="AL45" s="20">
        <f t="shared" si="4"/>
        <v>434.02712680945439</v>
      </c>
      <c r="AM45" s="57">
        <f t="shared" si="5"/>
        <v>727.3604601427877</v>
      </c>
      <c r="AN45" s="57">
        <f ca="1">AVERAGE(OFFSET($AM$3,0,0,'Données projet'!$E$10+1,1))-AVERAGE(OFFSET($H$3,0,0,'Données projet'!$E$10+1,1))</f>
        <v>245.5026179711341</v>
      </c>
      <c r="AO45" s="57">
        <f t="shared" si="36"/>
        <v>204.32077840562567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6.5916449999999944</v>
      </c>
      <c r="BD45" s="12">
        <f>IF('Données projet'!$A$88&gt;35,BD44+BC45-BL44,IF(A45&lt;'Données projet'!$A$88,$BA$205^A45,IF(A45='Données projet'!$A$88,'Données projet'!$B$88,BD44+BC45-BL44)))</f>
        <v>182.74328999999997</v>
      </c>
      <c r="BE45" s="13">
        <f>BD45*VLOOKUP('Données projet'!$B$11,Paramètres!$A$1:$I$89,3,0)*VLOOKUP('Données projet'!$B$11,Paramètres!$A$1:$I$89,5,0)</f>
        <v>182.45090073599999</v>
      </c>
      <c r="BF45" s="13">
        <f t="shared" si="37"/>
        <v>45.867036487379067</v>
      </c>
      <c r="BG45" s="20">
        <f t="shared" si="7"/>
        <v>397.65374066405184</v>
      </c>
      <c r="BH45" s="57">
        <f t="shared" si="8"/>
        <v>690.9870739973851</v>
      </c>
      <c r="BI45" s="57">
        <f ca="1">AVERAGE(OFFSET($BH$3,0,0,'Données projet'!$E$11+1,1))-AVERAGE(OFFSET($H$3,0,0,'Données projet'!$E$11+1,1))</f>
        <v>221.46841827695107</v>
      </c>
      <c r="BJ45" s="57">
        <f t="shared" si="38"/>
        <v>183.74298297204564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180.39999999999998</v>
      </c>
      <c r="BZ45" s="13">
        <f>BY45*VLOOKUP('Données projet'!$B$12,Paramètres!$A$1:$I$89,3,0)*VLOOKUP('Données projet'!$B$12,Paramètres!$A$1:$I$89,5,0)</f>
        <v>146.34047999999999</v>
      </c>
      <c r="CA45" s="13">
        <f t="shared" si="39"/>
        <v>37.745754868861937</v>
      </c>
      <c r="CB45" s="20">
        <f t="shared" si="10"/>
        <v>320.6168590632679</v>
      </c>
      <c r="CC45" s="57">
        <f t="shared" si="11"/>
        <v>613.95019239660121</v>
      </c>
      <c r="CD45" s="57">
        <f ca="1">AVERAGE(OFFSET($CC$3,0,0,'Données projet'!$E$12+1,1))-AVERAGE(OFFSET($H$3,0,0,'Données projet'!$E$12+1,1))</f>
        <v>219.96569743439244</v>
      </c>
      <c r="CE45" s="57">
        <f t="shared" si="40"/>
        <v>219.27079214454579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19.776969879722255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19.776969879722255</v>
      </c>
      <c r="CO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8.6</v>
      </c>
      <c r="CT45" s="12">
        <f>IF('Données projet'!$A$140&gt;35,CT44+CS45-DB44,IF(A45&lt;'Données projet'!$A$140,$CQ$205^A45,IF(A45='Données projet'!$A$140,'Données projet'!$B$140,CT44+CS45-DB44)))</f>
        <v>175.19999999999993</v>
      </c>
      <c r="CU45" s="17">
        <f>CT45*VLOOKUP('Données projet'!$B$13,Paramètres!$A$1:$I$89,3,0)*VLOOKUP('Données projet'!$B$13,Paramètres!$A$1:$I$89,5,0)</f>
        <v>153.05471999999995</v>
      </c>
      <c r="CV45" s="13">
        <f t="shared" si="41"/>
        <v>39.271965088385166</v>
      </c>
      <c r="CW45" s="20">
        <f t="shared" si="13"/>
        <v>334.96897652893739</v>
      </c>
      <c r="CX45" s="57">
        <f t="shared" si="14"/>
        <v>628.3023098622707</v>
      </c>
      <c r="CY45" s="57">
        <f ca="1">AVERAGE(OFFSET($CX$3,0,0,'Données projet'!$E$13+1,1))-AVERAGE(OFFSET($H$3,0,0,'Données projet'!$E$13+1,1))</f>
        <v>235.92135862353973</v>
      </c>
      <c r="CZ45" s="57">
        <f t="shared" si="42"/>
        <v>270.64539221029258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26.186073380927382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26.186073380927382</v>
      </c>
      <c r="DJ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7" t="e">
        <f t="shared" si="17"/>
        <v>#N/A</v>
      </c>
      <c r="DT45" s="57" t="e">
        <f ca="1">AVERAGE(OFFSET($DS$3,0,0,'Données projet'!$E$14+1,1))-AVERAGE(OFFSET($H$3,0,0,'Données projet'!$E$14+1,1))</f>
        <v>#N/A</v>
      </c>
      <c r="DU45" s="57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7" t="e">
        <f t="shared" si="20"/>
        <v>#N/A</v>
      </c>
      <c r="EO45" s="57" t="e">
        <f ca="1">AVERAGE(OFFSET($EN$3,0,0,'Données projet'!$E$15+1,1))-AVERAGE(OFFSET($H$3,0,0,'Données projet'!$E$15+1,1))</f>
        <v>#N/A</v>
      </c>
      <c r="EP45" s="57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7" t="e">
        <f t="shared" si="23"/>
        <v>#N/A</v>
      </c>
      <c r="FJ45" s="57" t="e">
        <f ca="1">AVERAGE(OFFSET($FI$3,0,0,'Données projet'!$E$16+1,1))-AVERAGE(OFFSET($H$3,0,0,'Données projet'!$E$16+1,1))</f>
        <v>#N/A</v>
      </c>
      <c r="FK45" s="57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7" t="e">
        <f t="shared" si="26"/>
        <v>#N/A</v>
      </c>
      <c r="GE45" s="57" t="e">
        <f ca="1">AVERAGE(OFFSET($GD$3,0,0,'Données projet'!$E$17+1,1))-AVERAGE(OFFSET($H$3,0,0,'Données projet'!$E$17+1,1))</f>
        <v>#N/A</v>
      </c>
      <c r="GF45" s="57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7" t="e">
        <f t="shared" si="29"/>
        <v>#N/A</v>
      </c>
      <c r="GZ45" s="57" t="e">
        <f ca="1">AVERAGE(OFFSET($GY$3,0,0,'Données projet'!$E$18+1,1))-AVERAGE(OFFSET($H$3,0,0,'Données projet'!$E$18+1,1))</f>
        <v>#N/A</v>
      </c>
      <c r="HA45" s="57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0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4">
        <f t="shared" si="1"/>
        <v>352.26159745059977</v>
      </c>
      <c r="I46" s="6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7" t="e">
        <f t="shared" si="0"/>
        <v>#NUM!</v>
      </c>
      <c r="S46" s="57">
        <f ca="1">AVERAGE(OFFSET($R$3,0,0,'Données projet'!$E$9+1,1))-AVERAGE(OFFSET($H$3,0,0,'Données projet'!$E$9+1,1))</f>
        <v>148.39628895278571</v>
      </c>
      <c r="T46" s="57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6.5916449999999944</v>
      </c>
      <c r="AI46" s="13">
        <f>IF('Données projet'!$A$62&gt;35,AI45+AH46-AQ45,IF(A46&lt;'Données projet'!$A$62,$AF$205^A46,IF(A46='Données projet'!$A$62,'Données projet'!$B$62,AI45+AH46-AQ45)))</f>
        <v>189.33493499999997</v>
      </c>
      <c r="AJ46" s="13">
        <f>AI46*VLOOKUP('Données projet'!$B$10,Paramètres!$A$1:$I$89,3,0)*VLOOKUP('Données projet'!$B$10,Paramètres!$A$1:$I$89,5,0)</f>
        <v>206.75374901999999</v>
      </c>
      <c r="AK46" s="13">
        <f t="shared" si="35"/>
        <v>51.225556264570088</v>
      </c>
      <c r="AL46" s="20">
        <f t="shared" si="4"/>
        <v>449.31395670395949</v>
      </c>
      <c r="AM46" s="57">
        <f t="shared" si="5"/>
        <v>742.64729003729281</v>
      </c>
      <c r="AN46" s="57">
        <f ca="1">AVERAGE(OFFSET($AM$3,0,0,'Données projet'!$E$10+1,1))-AVERAGE(OFFSET($H$3,0,0,'Données projet'!$E$10+1,1))</f>
        <v>245.5026179711341</v>
      </c>
      <c r="AO46" s="57">
        <f t="shared" si="36"/>
        <v>204.32077840562567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6.5916449999999944</v>
      </c>
      <c r="BD46" s="12">
        <f>IF('Données projet'!$A$88&gt;35,BD45+BC46-BL45,IF(A46&lt;'Données projet'!$A$88,$BA$205^A46,IF(A46='Données projet'!$A$88,'Données projet'!$B$88,BD45+BC46-BL45)))</f>
        <v>189.33493499999997</v>
      </c>
      <c r="BE46" s="13">
        <f>BD46*VLOOKUP('Données projet'!$B$11,Paramètres!$A$1:$I$89,3,0)*VLOOKUP('Données projet'!$B$11,Paramètres!$A$1:$I$89,5,0)</f>
        <v>189.03199910399999</v>
      </c>
      <c r="BF46" s="13">
        <f t="shared" si="37"/>
        <v>47.325878019046527</v>
      </c>
      <c r="BG46" s="20">
        <f t="shared" si="7"/>
        <v>411.65663598930604</v>
      </c>
      <c r="BH46" s="57">
        <f t="shared" si="8"/>
        <v>704.98996932263935</v>
      </c>
      <c r="BI46" s="57">
        <f ca="1">AVERAGE(OFFSET($BH$3,0,0,'Données projet'!$E$11+1,1))-AVERAGE(OFFSET($H$3,0,0,'Données projet'!$E$11+1,1))</f>
        <v>221.46841827695107</v>
      </c>
      <c r="BJ46" s="57">
        <f t="shared" si="38"/>
        <v>183.74298297204564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188.59999999999997</v>
      </c>
      <c r="BZ46" s="13">
        <f>BY46*VLOOKUP('Données projet'!$B$12,Paramètres!$A$1:$I$89,3,0)*VLOOKUP('Données projet'!$B$12,Paramètres!$A$1:$I$89,5,0)</f>
        <v>152.99231999999998</v>
      </c>
      <c r="CA46" s="13">
        <f t="shared" si="39"/>
        <v>39.257817366656973</v>
      </c>
      <c r="CB46" s="20">
        <f t="shared" si="10"/>
        <v>334.83565591359422</v>
      </c>
      <c r="CC46" s="57">
        <f t="shared" si="11"/>
        <v>628.16898924692759</v>
      </c>
      <c r="CD46" s="57">
        <f ca="1">AVERAGE(OFFSET($CC$3,0,0,'Données projet'!$E$12+1,1))-AVERAGE(OFFSET($H$3,0,0,'Données projet'!$E$12+1,1))</f>
        <v>219.96569743439244</v>
      </c>
      <c r="CE46" s="57">
        <f t="shared" si="40"/>
        <v>219.27079214454579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19.389155563141429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19.389155563141429</v>
      </c>
      <c r="CO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8.6</v>
      </c>
      <c r="CT46" s="12">
        <f>IF('Données projet'!$A$140&gt;35,CT45+CS46-DB45,IF(A46&lt;'Données projet'!$A$140,$CQ$205^A46,IF(A46='Données projet'!$A$140,'Données projet'!$B$140,CT45+CS46-DB45)))</f>
        <v>183.79999999999993</v>
      </c>
      <c r="CU46" s="17">
        <f>CT46*VLOOKUP('Données projet'!$B$13,Paramètres!$A$1:$I$89,3,0)*VLOOKUP('Données projet'!$B$13,Paramètres!$A$1:$I$89,5,0)</f>
        <v>160.56767999999997</v>
      </c>
      <c r="CV46" s="13">
        <f t="shared" si="41"/>
        <v>40.970530810309882</v>
      </c>
      <c r="CW46" s="20">
        <f t="shared" si="13"/>
        <v>351.01238382795628</v>
      </c>
      <c r="CX46" s="57">
        <f t="shared" si="14"/>
        <v>644.3457171612896</v>
      </c>
      <c r="CY46" s="57">
        <f ca="1">AVERAGE(OFFSET($CX$3,0,0,'Données projet'!$E$13+1,1))-AVERAGE(OFFSET($H$3,0,0,'Données projet'!$E$13+1,1))</f>
        <v>235.92135862353973</v>
      </c>
      <c r="CZ46" s="57">
        <f t="shared" si="42"/>
        <v>270.64539221029258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25.672580453855062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25.672580453855062</v>
      </c>
      <c r="DJ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7" t="e">
        <f t="shared" si="17"/>
        <v>#N/A</v>
      </c>
      <c r="DT46" s="57" t="e">
        <f ca="1">AVERAGE(OFFSET($DS$3,0,0,'Données projet'!$E$14+1,1))-AVERAGE(OFFSET($H$3,0,0,'Données projet'!$E$14+1,1))</f>
        <v>#N/A</v>
      </c>
      <c r="DU46" s="57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7" t="e">
        <f t="shared" si="20"/>
        <v>#N/A</v>
      </c>
      <c r="EO46" s="57" t="e">
        <f ca="1">AVERAGE(OFFSET($EN$3,0,0,'Données projet'!$E$15+1,1))-AVERAGE(OFFSET($H$3,0,0,'Données projet'!$E$15+1,1))</f>
        <v>#N/A</v>
      </c>
      <c r="EP46" s="57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7" t="e">
        <f t="shared" si="23"/>
        <v>#N/A</v>
      </c>
      <c r="FJ46" s="57" t="e">
        <f ca="1">AVERAGE(OFFSET($FI$3,0,0,'Données projet'!$E$16+1,1))-AVERAGE(OFFSET($H$3,0,0,'Données projet'!$E$16+1,1))</f>
        <v>#N/A</v>
      </c>
      <c r="FK46" s="57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7" t="e">
        <f t="shared" si="26"/>
        <v>#N/A</v>
      </c>
      <c r="GE46" s="57" t="e">
        <f ca="1">AVERAGE(OFFSET($GD$3,0,0,'Données projet'!$E$17+1,1))-AVERAGE(OFFSET($H$3,0,0,'Données projet'!$E$17+1,1))</f>
        <v>#N/A</v>
      </c>
      <c r="GF46" s="57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7" t="e">
        <f t="shared" si="29"/>
        <v>#N/A</v>
      </c>
      <c r="GZ46" s="57" t="e">
        <f ca="1">AVERAGE(OFFSET($GY$3,0,0,'Données projet'!$E$18+1,1))-AVERAGE(OFFSET($H$3,0,0,'Données projet'!$E$18+1,1))</f>
        <v>#N/A</v>
      </c>
      <c r="HA46" s="57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0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4">
        <f t="shared" si="1"/>
        <v>353.59334730478662</v>
      </c>
      <c r="I47" s="6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7" t="e">
        <f t="shared" si="0"/>
        <v>#NUM!</v>
      </c>
      <c r="S47" s="57">
        <f ca="1">AVERAGE(OFFSET($R$3,0,0,'Données projet'!$E$9+1,1))-AVERAGE(OFFSET($H$3,0,0,'Données projet'!$E$9+1,1))</f>
        <v>148.39628895278571</v>
      </c>
      <c r="T47" s="57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6.5916449999999944</v>
      </c>
      <c r="AI47" s="13">
        <f>IF('Données projet'!$A$62&gt;35,AI46+AH47-AQ46,IF(A47&lt;'Données projet'!$A$62,$AF$205^A47,IF(A47='Données projet'!$A$62,'Données projet'!$B$62,AI46+AH47-AQ46)))</f>
        <v>195.92657999999997</v>
      </c>
      <c r="AJ47" s="13">
        <f>AI47*VLOOKUP('Données projet'!$B$10,Paramètres!$A$1:$I$89,3,0)*VLOOKUP('Données projet'!$B$10,Paramètres!$A$1:$I$89,5,0)</f>
        <v>213.95182535999996</v>
      </c>
      <c r="AK47" s="13">
        <f t="shared" si="35"/>
        <v>52.798219721242248</v>
      </c>
      <c r="AL47" s="20">
        <f t="shared" si="4"/>
        <v>464.58966184983018</v>
      </c>
      <c r="AM47" s="57">
        <f t="shared" si="5"/>
        <v>757.92299518316349</v>
      </c>
      <c r="AN47" s="57">
        <f ca="1">AVERAGE(OFFSET($AM$3,0,0,'Données projet'!$E$10+1,1))-AVERAGE(OFFSET($H$3,0,0,'Données projet'!$E$10+1,1))</f>
        <v>245.5026179711341</v>
      </c>
      <c r="AO47" s="57">
        <f t="shared" si="36"/>
        <v>204.32077840562567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6.5916449999999944</v>
      </c>
      <c r="BD47" s="12">
        <f>IF('Données projet'!$A$88&gt;35,BD46+BC47-BL46,IF(A47&lt;'Données projet'!$A$88,$BA$205^A47,IF(A47='Données projet'!$A$88,'Données projet'!$B$88,BD46+BC47-BL46)))</f>
        <v>195.92657999999997</v>
      </c>
      <c r="BE47" s="13">
        <f>BD47*VLOOKUP('Données projet'!$B$11,Paramètres!$A$1:$I$89,3,0)*VLOOKUP('Données projet'!$B$11,Paramètres!$A$1:$I$89,5,0)</f>
        <v>195.61309747199999</v>
      </c>
      <c r="BF47" s="13">
        <f t="shared" si="37"/>
        <v>48.778818393789876</v>
      </c>
      <c r="BG47" s="20">
        <f t="shared" si="7"/>
        <v>425.64925346625068</v>
      </c>
      <c r="BH47" s="57">
        <f t="shared" si="8"/>
        <v>718.98258679958394</v>
      </c>
      <c r="BI47" s="57">
        <f ca="1">AVERAGE(OFFSET($BH$3,0,0,'Données projet'!$E$11+1,1))-AVERAGE(OFFSET($H$3,0,0,'Données projet'!$E$11+1,1))</f>
        <v>221.46841827695107</v>
      </c>
      <c r="BJ47" s="57">
        <f t="shared" si="38"/>
        <v>183.74298297204564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196.79999999999995</v>
      </c>
      <c r="BZ47" s="13">
        <f>BY47*VLOOKUP('Données projet'!$B$12,Paramètres!$A$1:$I$89,3,0)*VLOOKUP('Données projet'!$B$12,Paramètres!$A$1:$I$89,5,0)</f>
        <v>159.64415999999997</v>
      </c>
      <c r="CA47" s="13">
        <f t="shared" si="39"/>
        <v>40.762244304130796</v>
      </c>
      <c r="CB47" s="20">
        <f t="shared" si="10"/>
        <v>349.04115416302778</v>
      </c>
      <c r="CC47" s="57">
        <f t="shared" si="11"/>
        <v>642.3744874963611</v>
      </c>
      <c r="CD47" s="57">
        <f ca="1">AVERAGE(OFFSET($CC$3,0,0,'Données projet'!$E$12+1,1))-AVERAGE(OFFSET($H$3,0,0,'Données projet'!$E$12+1,1))</f>
        <v>219.96569743439244</v>
      </c>
      <c r="CE47" s="57">
        <f t="shared" si="40"/>
        <v>219.27079214454579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19.008946048765377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19.008946048765377</v>
      </c>
      <c r="CO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8.6</v>
      </c>
      <c r="CT47" s="12">
        <f>IF('Données projet'!$A$140&gt;35,CT46+CS47-DB46,IF(A47&lt;'Données projet'!$A$140,$CQ$205^A47,IF(A47='Données projet'!$A$140,'Données projet'!$B$140,CT46+CS47-DB46)))</f>
        <v>192.39999999999992</v>
      </c>
      <c r="CU47" s="17">
        <f>CT47*VLOOKUP('Données projet'!$B$13,Paramètres!$A$1:$I$89,3,0)*VLOOKUP('Données projet'!$B$13,Paramètres!$A$1:$I$89,5,0)</f>
        <v>168.08063999999996</v>
      </c>
      <c r="CV47" s="13">
        <f t="shared" si="41"/>
        <v>42.659867131343425</v>
      </c>
      <c r="CW47" s="20">
        <f t="shared" si="13"/>
        <v>367.03971658708974</v>
      </c>
      <c r="CX47" s="57">
        <f t="shared" si="14"/>
        <v>660.373049920423</v>
      </c>
      <c r="CY47" s="57">
        <f ca="1">AVERAGE(OFFSET($CX$3,0,0,'Données projet'!$E$13+1,1))-AVERAGE(OFFSET($H$3,0,0,'Données projet'!$E$13+1,1))</f>
        <v>235.92135862353973</v>
      </c>
      <c r="CZ47" s="57">
        <f t="shared" si="42"/>
        <v>270.64539221029258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25.169156809882871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25.169156809882871</v>
      </c>
      <c r="DJ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7" t="e">
        <f t="shared" si="17"/>
        <v>#N/A</v>
      </c>
      <c r="DT47" s="57" t="e">
        <f ca="1">AVERAGE(OFFSET($DS$3,0,0,'Données projet'!$E$14+1,1))-AVERAGE(OFFSET($H$3,0,0,'Données projet'!$E$14+1,1))</f>
        <v>#N/A</v>
      </c>
      <c r="DU47" s="57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7" t="e">
        <f t="shared" si="20"/>
        <v>#N/A</v>
      </c>
      <c r="EO47" s="57" t="e">
        <f ca="1">AVERAGE(OFFSET($EN$3,0,0,'Données projet'!$E$15+1,1))-AVERAGE(OFFSET($H$3,0,0,'Données projet'!$E$15+1,1))</f>
        <v>#N/A</v>
      </c>
      <c r="EP47" s="57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7" t="e">
        <f t="shared" si="23"/>
        <v>#N/A</v>
      </c>
      <c r="FJ47" s="57" t="e">
        <f ca="1">AVERAGE(OFFSET($FI$3,0,0,'Données projet'!$E$16+1,1))-AVERAGE(OFFSET($H$3,0,0,'Données projet'!$E$16+1,1))</f>
        <v>#N/A</v>
      </c>
      <c r="FK47" s="57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7" t="e">
        <f t="shared" si="26"/>
        <v>#N/A</v>
      </c>
      <c r="GE47" s="57" t="e">
        <f ca="1">AVERAGE(OFFSET($GD$3,0,0,'Données projet'!$E$17+1,1))-AVERAGE(OFFSET($H$3,0,0,'Données projet'!$E$17+1,1))</f>
        <v>#N/A</v>
      </c>
      <c r="GF47" s="57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7" t="e">
        <f t="shared" si="29"/>
        <v>#N/A</v>
      </c>
      <c r="GZ47" s="57" t="e">
        <f ca="1">AVERAGE(OFFSET($GY$3,0,0,'Données projet'!$E$18+1,1))-AVERAGE(OFFSET($H$3,0,0,'Données projet'!$E$18+1,1))</f>
        <v>#N/A</v>
      </c>
      <c r="HA47" s="57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0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4">
        <f t="shared" si="1"/>
        <v>354.92433030518612</v>
      </c>
      <c r="I48" s="6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7" t="e">
        <f t="shared" si="0"/>
        <v>#NUM!</v>
      </c>
      <c r="S48" s="57">
        <f ca="1">AVERAGE(OFFSET($R$3,0,0,'Données projet'!$E$9+1,1))-AVERAGE(OFFSET($H$3,0,0,'Données projet'!$E$9+1,1))</f>
        <v>148.39628895278571</v>
      </c>
      <c r="T48" s="57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202.51822499999997</v>
      </c>
      <c r="AG48" s="12">
        <f>VLOOKUP(A48,'Données projet'!$A$61:$I$81,9,0)</f>
        <v>6.5916449999999944</v>
      </c>
      <c r="AH48" s="12">
        <f t="array" ref="AH48">INDEX(AG:AG,MIN(IF(ISNUMBER(AG48:AG244),ROW(AG48:AG244),"")))</f>
        <v>6.5916449999999944</v>
      </c>
      <c r="AI48" s="13">
        <f>IF('Données projet'!$A$62&gt;35,AI47+AH48-AQ47,IF(A48&lt;'Données projet'!$A$62,$AF$205^A48,IF(A48='Données projet'!$A$62,'Données projet'!$B$62,AI47+AH48-AQ47)))</f>
        <v>202.51822499999997</v>
      </c>
      <c r="AJ48" s="13">
        <f>AI48*VLOOKUP('Données projet'!$B$10,Paramètres!$A$1:$I$89,3,0)*VLOOKUP('Données projet'!$B$10,Paramètres!$A$1:$I$89,5,0)</f>
        <v>221.14990169999996</v>
      </c>
      <c r="AK48" s="13">
        <f t="shared" si="35"/>
        <v>54.364735293482219</v>
      </c>
      <c r="AL48" s="20">
        <f t="shared" si="4"/>
        <v>479.85465943031477</v>
      </c>
      <c r="AM48" s="57">
        <f t="shared" si="5"/>
        <v>773.18799276364803</v>
      </c>
      <c r="AN48" s="57">
        <f ca="1">AVERAGE(OFFSET($AM$3,0,0,'Données projet'!$E$10+1,1))-AVERAGE(OFFSET($H$3,0,0,'Données projet'!$E$10+1,1))</f>
        <v>245.5026179711341</v>
      </c>
      <c r="AO48" s="57">
        <f t="shared" si="36"/>
        <v>204.32077840562567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202.51822499999997</v>
      </c>
      <c r="BB48" s="12">
        <f>VLOOKUP(A48,'Données projet'!$A$87:$I$107,9,0)</f>
        <v>6.5916449999999944</v>
      </c>
      <c r="BC48" s="12">
        <f t="array" ref="BC48">INDEX(BB:BB,MIN(IF(ISNUMBER(BB48:BB244),ROW(BB48:BB244),"")))</f>
        <v>6.5916449999999944</v>
      </c>
      <c r="BD48" s="12">
        <f>IF('Données projet'!$A$88&gt;35,BD47+BC48-BL47,IF(A48&lt;'Données projet'!$A$88,$BA$205^A48,IF(A48='Données projet'!$A$88,'Données projet'!$B$88,BD47+BC48-BL47)))</f>
        <v>202.51822499999997</v>
      </c>
      <c r="BE48" s="13">
        <f>BD48*VLOOKUP('Données projet'!$B$11,Paramètres!$A$1:$I$89,3,0)*VLOOKUP('Données projet'!$B$11,Paramètres!$A$1:$I$89,5,0)</f>
        <v>202.19419583999999</v>
      </c>
      <c r="BF48" s="13">
        <f t="shared" si="37"/>
        <v>50.226078907738454</v>
      </c>
      <c r="BG48" s="20">
        <f t="shared" si="7"/>
        <v>439.6319785189778</v>
      </c>
      <c r="BH48" s="57">
        <f t="shared" si="8"/>
        <v>732.96531185231106</v>
      </c>
      <c r="BI48" s="57">
        <f ca="1">AVERAGE(OFFSET($BH$3,0,0,'Données projet'!$E$11+1,1))-AVERAGE(OFFSET($H$3,0,0,'Données projet'!$E$11+1,1))</f>
        <v>221.46841827695107</v>
      </c>
      <c r="BJ48" s="57">
        <f t="shared" si="38"/>
        <v>183.74298297204564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205</v>
      </c>
      <c r="BW48" s="12">
        <f>VLOOKUP(A48,'Données projet'!$A$113:$I$133,9,0)</f>
        <v>8.1999999999999993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204.99999999999994</v>
      </c>
      <c r="BZ48" s="13">
        <f>BY48*VLOOKUP('Données projet'!$B$12,Paramètres!$A$1:$I$89,3,0)*VLOOKUP('Données projet'!$B$12,Paramètres!$A$1:$I$89,5,0)</f>
        <v>166.29599999999996</v>
      </c>
      <c r="CA48" s="13">
        <f t="shared" si="39"/>
        <v>42.259390211399776</v>
      </c>
      <c r="CB48" s="20">
        <f t="shared" si="10"/>
        <v>363.23397128485459</v>
      </c>
      <c r="CC48" s="57">
        <f t="shared" si="11"/>
        <v>656.5673046181879</v>
      </c>
      <c r="CD48" s="57">
        <f ca="1">AVERAGE(OFFSET($CC$3,0,0,'Données projet'!$E$12+1,1))-AVERAGE(OFFSET($H$3,0,0,'Données projet'!$E$12+1,1))</f>
        <v>219.96569743439244</v>
      </c>
      <c r="CE48" s="57">
        <f t="shared" si="40"/>
        <v>219.27079214454579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22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27.11951884101898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27.11951884101898</v>
      </c>
      <c r="CO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201</v>
      </c>
      <c r="CR48" s="12">
        <f>VLOOKUP(A48,'Données projet'!$A$139:$I$159,9,0)</f>
        <v>8.6</v>
      </c>
      <c r="CS48" s="12">
        <f t="array" ref="CS48">INDEX(CR:CR,MIN(IF(ISNUMBER(CR48:CR244),ROW(CR48:CR244),"")))</f>
        <v>8.6</v>
      </c>
      <c r="CT48" s="12">
        <f>IF('Données projet'!$A$140&gt;35,CT47+CS48-DB47,IF(A48&lt;'Données projet'!$A$140,$CQ$205^A48,IF(A48='Données projet'!$A$140,'Données projet'!$B$140,CT47+CS48-DB47)))</f>
        <v>200.99999999999991</v>
      </c>
      <c r="CU48" s="17">
        <f>CT48*VLOOKUP('Données projet'!$B$13,Paramètres!$A$1:$I$89,3,0)*VLOOKUP('Données projet'!$B$13,Paramètres!$A$1:$I$89,5,0)</f>
        <v>175.59359999999995</v>
      </c>
      <c r="CV48" s="13">
        <f t="shared" si="41"/>
        <v>44.340433728638573</v>
      </c>
      <c r="CW48" s="20">
        <f t="shared" si="13"/>
        <v>383.05177541071203</v>
      </c>
      <c r="CX48" s="57">
        <f t="shared" si="14"/>
        <v>676.38510874404528</v>
      </c>
      <c r="CY48" s="57">
        <f ca="1">AVERAGE(OFFSET($CX$3,0,0,'Données projet'!$E$13+1,1))-AVERAGE(OFFSET($H$3,0,0,'Données projet'!$E$13+1,1))</f>
        <v>235.92135862353973</v>
      </c>
      <c r="CZ48" s="57">
        <f t="shared" si="42"/>
        <v>270.64539221029258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31</v>
      </c>
      <c r="DC48" s="16">
        <f>IF(ISNA(VLOOKUP(A48,'Données projet'!$A$139:$I$159,5,0)),0%,VLOOKUP(A48,'Données projet'!$A$139:$I$159,5,0)*VLOOKUP('Données projet'!$B$13,Paramètres!$A$1:$I$89,7,0))</f>
        <v>0.43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37.548904847565474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37.548904847565474</v>
      </c>
      <c r="DJ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7" t="e">
        <f t="shared" si="17"/>
        <v>#N/A</v>
      </c>
      <c r="DT48" s="57" t="e">
        <f ca="1">AVERAGE(OFFSET($DS$3,0,0,'Données projet'!$E$14+1,1))-AVERAGE(OFFSET($H$3,0,0,'Données projet'!$E$14+1,1))</f>
        <v>#N/A</v>
      </c>
      <c r="DU48" s="57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7" t="e">
        <f t="shared" si="20"/>
        <v>#N/A</v>
      </c>
      <c r="EO48" s="57" t="e">
        <f ca="1">AVERAGE(OFFSET($EN$3,0,0,'Données projet'!$E$15+1,1))-AVERAGE(OFFSET($H$3,0,0,'Données projet'!$E$15+1,1))</f>
        <v>#N/A</v>
      </c>
      <c r="EP48" s="57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7" t="e">
        <f t="shared" si="23"/>
        <v>#N/A</v>
      </c>
      <c r="FJ48" s="57" t="e">
        <f ca="1">AVERAGE(OFFSET($FI$3,0,0,'Données projet'!$E$16+1,1))-AVERAGE(OFFSET($H$3,0,0,'Données projet'!$E$16+1,1))</f>
        <v>#N/A</v>
      </c>
      <c r="FK48" s="57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7" t="e">
        <f t="shared" si="26"/>
        <v>#N/A</v>
      </c>
      <c r="GE48" s="57" t="e">
        <f ca="1">AVERAGE(OFFSET($GD$3,0,0,'Données projet'!$E$17+1,1))-AVERAGE(OFFSET($H$3,0,0,'Données projet'!$E$17+1,1))</f>
        <v>#N/A</v>
      </c>
      <c r="GF48" s="57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7" t="e">
        <f t="shared" si="29"/>
        <v>#N/A</v>
      </c>
      <c r="GZ48" s="57" t="e">
        <f ca="1">AVERAGE(OFFSET($GY$3,0,0,'Données projet'!$E$18+1,1))-AVERAGE(OFFSET($H$3,0,0,'Données projet'!$E$18+1,1))</f>
        <v>#N/A</v>
      </c>
      <c r="HA48" s="57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0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4">
        <f t="shared" si="1"/>
        <v>356.25456545516431</v>
      </c>
      <c r="I49" s="6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7" t="e">
        <f t="shared" si="0"/>
        <v>#NUM!</v>
      </c>
      <c r="S49" s="57">
        <f ca="1">AVERAGE(OFFSET($R$3,0,0,'Données projet'!$E$9+1,1))-AVERAGE(OFFSET($H$3,0,0,'Données projet'!$E$9+1,1))</f>
        <v>148.39628895278571</v>
      </c>
      <c r="T49" s="57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7.3687950000000111</v>
      </c>
      <c r="AI49" s="13">
        <f>IF('Données projet'!$A$62&gt;35,AI48+AH49-AQ48,IF(A49&lt;'Données projet'!$A$62,$AF$205^A49,IF(A49='Données projet'!$A$62,'Données projet'!$B$62,AI48+AH49-AQ48)))</f>
        <v>209.88701999999998</v>
      </c>
      <c r="AJ49" s="13">
        <f>AI49*VLOOKUP('Données projet'!$B$10,Paramètres!$A$1:$I$89,3,0)*VLOOKUP('Données projet'!$B$10,Paramètres!$A$1:$I$89,5,0)</f>
        <v>229.19662583999997</v>
      </c>
      <c r="AK49" s="13">
        <f t="shared" si="35"/>
        <v>56.10893789596107</v>
      </c>
      <c r="AL49" s="20">
        <f t="shared" si="4"/>
        <v>496.90719017346538</v>
      </c>
      <c r="AM49" s="57">
        <f t="shared" si="5"/>
        <v>790.2405235067987</v>
      </c>
      <c r="AN49" s="57">
        <f ca="1">AVERAGE(OFFSET($AM$3,0,0,'Données projet'!$E$10+1,1))-AVERAGE(OFFSET($H$3,0,0,'Données projet'!$E$10+1,1))</f>
        <v>245.5026179711341</v>
      </c>
      <c r="AO49" s="57">
        <f t="shared" si="36"/>
        <v>204.32077840562567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7.3687950000000111</v>
      </c>
      <c r="BD49" s="12">
        <f>IF('Données projet'!$A$88&gt;35,BD48+BC49-BL48,IF(A49&lt;'Données projet'!$A$88,$BA$205^A49,IF(A49='Données projet'!$A$88,'Données projet'!$B$88,BD48+BC49-BL48)))</f>
        <v>209.88701999999998</v>
      </c>
      <c r="BE49" s="13">
        <f>BD49*VLOOKUP('Données projet'!$B$11,Paramètres!$A$1:$I$89,3,0)*VLOOKUP('Données projet'!$B$11,Paramètres!$A$1:$I$89,5,0)</f>
        <v>209.551200768</v>
      </c>
      <c r="BF49" s="13">
        <f t="shared" si="37"/>
        <v>51.837499566190338</v>
      </c>
      <c r="BG49" s="20">
        <f t="shared" si="7"/>
        <v>455.25198641538145</v>
      </c>
      <c r="BH49" s="57">
        <f t="shared" si="8"/>
        <v>748.58531974871471</v>
      </c>
      <c r="BI49" s="57">
        <f ca="1">AVERAGE(OFFSET($BH$3,0,0,'Données projet'!$E$11+1,1))-AVERAGE(OFFSET($H$3,0,0,'Données projet'!$E$11+1,1))</f>
        <v>221.46841827695107</v>
      </c>
      <c r="BJ49" s="57">
        <f t="shared" si="38"/>
        <v>183.74298297204564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7.2</v>
      </c>
      <c r="BY49" s="12">
        <f>IF('Données projet'!$A$114&gt;35,BY48+BX49-CG48,IF(A49&lt;'Données projet'!$A$114,$BV$205^A49,IF(A49='Données projet'!$A$114,'Données projet'!$B$114,BY48+BX49-CG48)))</f>
        <v>190.19999999999993</v>
      </c>
      <c r="BZ49" s="13">
        <f>BY49*VLOOKUP('Données projet'!$B$12,Paramètres!$A$1:$I$89,3,0)*VLOOKUP('Données projet'!$B$12,Paramètres!$A$1:$I$89,5,0)</f>
        <v>154.29023999999995</v>
      </c>
      <c r="CA49" s="13">
        <f t="shared" si="39"/>
        <v>39.551952121114581</v>
      </c>
      <c r="CB49" s="20">
        <f t="shared" si="10"/>
        <v>337.6084846109411</v>
      </c>
      <c r="CC49" s="57">
        <f t="shared" si="11"/>
        <v>630.94181794427436</v>
      </c>
      <c r="CD49" s="57">
        <f ca="1">AVERAGE(OFFSET($CC$3,0,0,'Données projet'!$E$12+1,1))-AVERAGE(OFFSET($H$3,0,0,'Données projet'!$E$12+1,1))</f>
        <v>219.96569743439244</v>
      </c>
      <c r="CE49" s="57">
        <f t="shared" si="40"/>
        <v>219.27079214454579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26.587721617819774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26.587721617819774</v>
      </c>
      <c r="CO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7.8</v>
      </c>
      <c r="CT49" s="12">
        <f>IF('Données projet'!$A$140&gt;35,CT48+CS49-DB48,IF(A49&lt;'Données projet'!$A$140,$CQ$205^A49,IF(A49='Données projet'!$A$140,'Données projet'!$B$140,CT48+CS49-DB48)))</f>
        <v>177.79999999999993</v>
      </c>
      <c r="CU49" s="17">
        <f>CT49*VLOOKUP('Données projet'!$B$13,Paramètres!$A$1:$I$89,3,0)*VLOOKUP('Données projet'!$B$13,Paramètres!$A$1:$I$89,5,0)</f>
        <v>155.32607999999996</v>
      </c>
      <c r="CV49" s="13">
        <f t="shared" si="41"/>
        <v>39.786487601092411</v>
      </c>
      <c r="CW49" s="20">
        <f t="shared" si="13"/>
        <v>339.82105523856922</v>
      </c>
      <c r="CX49" s="57">
        <f t="shared" si="14"/>
        <v>633.15438857190247</v>
      </c>
      <c r="CY49" s="57">
        <f ca="1">AVERAGE(OFFSET($CX$3,0,0,'Données projet'!$E$13+1,1))-AVERAGE(OFFSET($H$3,0,0,'Données projet'!$E$13+1,1))</f>
        <v>235.92135862353973</v>
      </c>
      <c r="CZ49" s="57">
        <f t="shared" si="42"/>
        <v>270.64539221029258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36.812593726075228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36.812593726075228</v>
      </c>
      <c r="DJ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7" t="e">
        <f t="shared" si="17"/>
        <v>#N/A</v>
      </c>
      <c r="DT49" s="57" t="e">
        <f ca="1">AVERAGE(OFFSET($DS$3,0,0,'Données projet'!$E$14+1,1))-AVERAGE(OFFSET($H$3,0,0,'Données projet'!$E$14+1,1))</f>
        <v>#N/A</v>
      </c>
      <c r="DU49" s="57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7" t="e">
        <f t="shared" si="20"/>
        <v>#N/A</v>
      </c>
      <c r="EO49" s="57" t="e">
        <f ca="1">AVERAGE(OFFSET($EN$3,0,0,'Données projet'!$E$15+1,1))-AVERAGE(OFFSET($H$3,0,0,'Données projet'!$E$15+1,1))</f>
        <v>#N/A</v>
      </c>
      <c r="EP49" s="57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7" t="e">
        <f t="shared" si="23"/>
        <v>#N/A</v>
      </c>
      <c r="FJ49" s="57" t="e">
        <f ca="1">AVERAGE(OFFSET($FI$3,0,0,'Données projet'!$E$16+1,1))-AVERAGE(OFFSET($H$3,0,0,'Données projet'!$E$16+1,1))</f>
        <v>#N/A</v>
      </c>
      <c r="FK49" s="57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7" t="e">
        <f t="shared" si="26"/>
        <v>#N/A</v>
      </c>
      <c r="GE49" s="57" t="e">
        <f ca="1">AVERAGE(OFFSET($GD$3,0,0,'Données projet'!$E$17+1,1))-AVERAGE(OFFSET($H$3,0,0,'Données projet'!$E$17+1,1))</f>
        <v>#N/A</v>
      </c>
      <c r="GF49" s="57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7" t="e">
        <f t="shared" si="29"/>
        <v>#N/A</v>
      </c>
      <c r="GZ49" s="57" t="e">
        <f ca="1">AVERAGE(OFFSET($GY$3,0,0,'Données projet'!$E$18+1,1))-AVERAGE(OFFSET($H$3,0,0,'Données projet'!$E$18+1,1))</f>
        <v>#N/A</v>
      </c>
      <c r="HA49" s="57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0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4">
        <f t="shared" si="1"/>
        <v>357.58407088466589</v>
      </c>
      <c r="I50" s="6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7" t="e">
        <f t="shared" si="0"/>
        <v>#NUM!</v>
      </c>
      <c r="S50" s="57">
        <f ca="1">AVERAGE(OFFSET($R$3,0,0,'Données projet'!$E$9+1,1))-AVERAGE(OFFSET($H$3,0,0,'Données projet'!$E$9+1,1))</f>
        <v>148.39628895278571</v>
      </c>
      <c r="T50" s="57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7.3687950000000111</v>
      </c>
      <c r="AI50" s="13">
        <f>IF('Données projet'!$A$62&gt;35,AI49+AH50-AQ49,IF(A50&lt;'Données projet'!$A$62,$AF$205^A50,IF(A50='Données projet'!$A$62,'Données projet'!$B$62,AI49+AH50-AQ49)))</f>
        <v>217.25581499999998</v>
      </c>
      <c r="AJ50" s="13">
        <f>AI50*VLOOKUP('Données projet'!$B$10,Paramètres!$A$1:$I$89,3,0)*VLOOKUP('Données projet'!$B$10,Paramètres!$A$1:$I$89,5,0)</f>
        <v>237.24334997999998</v>
      </c>
      <c r="AK50" s="13">
        <f t="shared" si="35"/>
        <v>57.846025612126887</v>
      </c>
      <c r="AL50" s="20">
        <f t="shared" si="4"/>
        <v>513.94732915628754</v>
      </c>
      <c r="AM50" s="57">
        <f t="shared" si="5"/>
        <v>807.28066248962091</v>
      </c>
      <c r="AN50" s="57">
        <f ca="1">AVERAGE(OFFSET($AM$3,0,0,'Données projet'!$E$10+1,1))-AVERAGE(OFFSET($H$3,0,0,'Données projet'!$E$10+1,1))</f>
        <v>245.5026179711341</v>
      </c>
      <c r="AO50" s="57">
        <f t="shared" si="36"/>
        <v>204.32077840562567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7.3687950000000111</v>
      </c>
      <c r="BD50" s="12">
        <f>IF('Données projet'!$A$88&gt;35,BD49+BC50-BL49,IF(A50&lt;'Données projet'!$A$88,$BA$205^A50,IF(A50='Données projet'!$A$88,'Données projet'!$B$88,BD49+BC50-BL49)))</f>
        <v>217.25581499999998</v>
      </c>
      <c r="BE50" s="13">
        <f>BD50*VLOOKUP('Données projet'!$B$11,Paramètres!$A$1:$I$89,3,0)*VLOOKUP('Données projet'!$B$11,Paramètres!$A$1:$I$89,5,0)</f>
        <v>216.90820569600001</v>
      </c>
      <c r="BF50" s="13">
        <f t="shared" si="37"/>
        <v>53.442346977491354</v>
      </c>
      <c r="BG50" s="20">
        <f t="shared" si="7"/>
        <v>470.8605459063308</v>
      </c>
      <c r="BH50" s="57">
        <f t="shared" si="8"/>
        <v>764.19387923966406</v>
      </c>
      <c r="BI50" s="57">
        <f ca="1">AVERAGE(OFFSET($BH$3,0,0,'Données projet'!$E$11+1,1))-AVERAGE(OFFSET($H$3,0,0,'Données projet'!$E$11+1,1))</f>
        <v>221.46841827695107</v>
      </c>
      <c r="BJ50" s="57">
        <f t="shared" si="38"/>
        <v>183.74298297204564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7.2</v>
      </c>
      <c r="BY50" s="12">
        <f>IF('Données projet'!$A$114&gt;35,BY49+BX50-CG49,IF(A50&lt;'Données projet'!$A$114,$BV$205^A50,IF(A50='Données projet'!$A$114,'Données projet'!$B$114,BY49+BX50-CG49)))</f>
        <v>197.39999999999992</v>
      </c>
      <c r="BZ50" s="13">
        <f>BY50*VLOOKUP('Données projet'!$B$12,Paramètres!$A$1:$I$89,3,0)*VLOOKUP('Données projet'!$B$12,Paramètres!$A$1:$I$89,5,0)</f>
        <v>160.13087999999996</v>
      </c>
      <c r="CA50" s="13">
        <f t="shared" si="39"/>
        <v>40.872034351060186</v>
      </c>
      <c r="CB50" s="20">
        <f t="shared" si="10"/>
        <v>350.08007582809643</v>
      </c>
      <c r="CC50" s="57">
        <f t="shared" si="11"/>
        <v>643.41340916142974</v>
      </c>
      <c r="CD50" s="57">
        <f ca="1">AVERAGE(OFFSET($CC$3,0,0,'Données projet'!$E$12+1,1))-AVERAGE(OFFSET($H$3,0,0,'Données projet'!$E$12+1,1))</f>
        <v>219.96569743439244</v>
      </c>
      <c r="CE50" s="57">
        <f t="shared" si="40"/>
        <v>219.27079214454579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26.066352613803229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26.066352613803229</v>
      </c>
      <c r="CO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7.8</v>
      </c>
      <c r="CT50" s="12">
        <f>IF('Données projet'!$A$140&gt;35,CT49+CS50-DB49,IF(A50&lt;'Données projet'!$A$140,$CQ$205^A50,IF(A50='Données projet'!$A$140,'Données projet'!$B$140,CT49+CS50-DB49)))</f>
        <v>185.59999999999994</v>
      </c>
      <c r="CU50" s="17">
        <f>CT50*VLOOKUP('Données projet'!$B$13,Paramètres!$A$1:$I$89,3,0)*VLOOKUP('Données projet'!$B$13,Paramètres!$A$1:$I$89,5,0)</f>
        <v>162.14015999999998</v>
      </c>
      <c r="CV50" s="13">
        <f t="shared" si="41"/>
        <v>41.324860537333677</v>
      </c>
      <c r="CW50" s="20">
        <f t="shared" si="13"/>
        <v>354.36824410252279</v>
      </c>
      <c r="CX50" s="57">
        <f t="shared" si="14"/>
        <v>647.70157743585605</v>
      </c>
      <c r="CY50" s="57">
        <f ca="1">AVERAGE(OFFSET($CX$3,0,0,'Données projet'!$E$13+1,1))-AVERAGE(OFFSET($H$3,0,0,'Données projet'!$E$13+1,1))</f>
        <v>235.92135862353973</v>
      </c>
      <c r="CZ50" s="57">
        <f t="shared" si="42"/>
        <v>270.64539221029258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36.090721216571971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36.090721216571971</v>
      </c>
      <c r="DJ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7" t="e">
        <f t="shared" si="17"/>
        <v>#N/A</v>
      </c>
      <c r="DT50" s="57" t="e">
        <f ca="1">AVERAGE(OFFSET($DS$3,0,0,'Données projet'!$E$14+1,1))-AVERAGE(OFFSET($H$3,0,0,'Données projet'!$E$14+1,1))</f>
        <v>#N/A</v>
      </c>
      <c r="DU50" s="57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7" t="e">
        <f t="shared" si="20"/>
        <v>#N/A</v>
      </c>
      <c r="EO50" s="57" t="e">
        <f ca="1">AVERAGE(OFFSET($EN$3,0,0,'Données projet'!$E$15+1,1))-AVERAGE(OFFSET($H$3,0,0,'Données projet'!$E$15+1,1))</f>
        <v>#N/A</v>
      </c>
      <c r="EP50" s="57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7" t="e">
        <f t="shared" si="23"/>
        <v>#N/A</v>
      </c>
      <c r="FJ50" s="57" t="e">
        <f ca="1">AVERAGE(OFFSET($FI$3,0,0,'Données projet'!$E$16+1,1))-AVERAGE(OFFSET($H$3,0,0,'Données projet'!$E$16+1,1))</f>
        <v>#N/A</v>
      </c>
      <c r="FK50" s="57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7" t="e">
        <f t="shared" si="26"/>
        <v>#N/A</v>
      </c>
      <c r="GE50" s="57" t="e">
        <f ca="1">AVERAGE(OFFSET($GD$3,0,0,'Données projet'!$E$17+1,1))-AVERAGE(OFFSET($H$3,0,0,'Données projet'!$E$17+1,1))</f>
        <v>#N/A</v>
      </c>
      <c r="GF50" s="57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7" t="e">
        <f t="shared" si="29"/>
        <v>#N/A</v>
      </c>
      <c r="GZ50" s="57" t="e">
        <f ca="1">AVERAGE(OFFSET($GY$3,0,0,'Données projet'!$E$18+1,1))-AVERAGE(OFFSET($H$3,0,0,'Données projet'!$E$18+1,1))</f>
        <v>#N/A</v>
      </c>
      <c r="HA50" s="57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0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4">
        <f t="shared" si="1"/>
        <v>358.91286390807323</v>
      </c>
      <c r="I51" s="6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7" t="e">
        <f t="shared" si="0"/>
        <v>#NUM!</v>
      </c>
      <c r="S51" s="57">
        <f ca="1">AVERAGE(OFFSET($R$3,0,0,'Données projet'!$E$9+1,1))-AVERAGE(OFFSET($H$3,0,0,'Données projet'!$E$9+1,1))</f>
        <v>148.39628895278571</v>
      </c>
      <c r="T51" s="57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7.3687950000000111</v>
      </c>
      <c r="AI51" s="13">
        <f>IF('Données projet'!$A$62&gt;35,AI50+AH51-AQ50,IF(A51&lt;'Données projet'!$A$62,$AF$205^A51,IF(A51='Données projet'!$A$62,'Données projet'!$B$62,AI50+AH51-AQ50)))</f>
        <v>224.62460999999999</v>
      </c>
      <c r="AJ51" s="13">
        <f>AI51*VLOOKUP('Données projet'!$B$10,Paramètres!$A$1:$I$89,3,0)*VLOOKUP('Données projet'!$B$10,Paramètres!$A$1:$I$89,5,0)</f>
        <v>245.29007411999999</v>
      </c>
      <c r="AK51" s="13">
        <f t="shared" si="35"/>
        <v>59.576267425117024</v>
      </c>
      <c r="AL51" s="20">
        <f t="shared" si="4"/>
        <v>530.97554485774538</v>
      </c>
      <c r="AM51" s="57">
        <f t="shared" si="5"/>
        <v>824.30887819107875</v>
      </c>
      <c r="AN51" s="57">
        <f ca="1">AVERAGE(OFFSET($AM$3,0,0,'Données projet'!$E$10+1,1))-AVERAGE(OFFSET($H$3,0,0,'Données projet'!$E$10+1,1))</f>
        <v>245.5026179711341</v>
      </c>
      <c r="AO51" s="57">
        <f t="shared" si="36"/>
        <v>204.32077840562567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7.3687950000000111</v>
      </c>
      <c r="BD51" s="12">
        <f>IF('Données projet'!$A$88&gt;35,BD50+BC51-BL50,IF(A51&lt;'Données projet'!$A$88,$BA$205^A51,IF(A51='Données projet'!$A$88,'Données projet'!$B$88,BD50+BC51-BL50)))</f>
        <v>224.62460999999999</v>
      </c>
      <c r="BE51" s="13">
        <f>BD51*VLOOKUP('Données projet'!$B$11,Paramètres!$A$1:$I$89,3,0)*VLOOKUP('Données projet'!$B$11,Paramètres!$A$1:$I$89,5,0)</f>
        <v>224.26521062400002</v>
      </c>
      <c r="BF51" s="13">
        <f t="shared" si="37"/>
        <v>55.040869647740202</v>
      </c>
      <c r="BG51" s="20">
        <f t="shared" si="7"/>
        <v>486.45808980661423</v>
      </c>
      <c r="BH51" s="57">
        <f t="shared" si="8"/>
        <v>779.79142313994748</v>
      </c>
      <c r="BI51" s="57">
        <f ca="1">AVERAGE(OFFSET($BH$3,0,0,'Données projet'!$E$11+1,1))-AVERAGE(OFFSET($H$3,0,0,'Données projet'!$E$11+1,1))</f>
        <v>221.46841827695107</v>
      </c>
      <c r="BJ51" s="57">
        <f t="shared" si="38"/>
        <v>183.74298297204564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7.2</v>
      </c>
      <c r="BY51" s="12">
        <f>IF('Données projet'!$A$114&gt;35,BY50+BX51-CG50,IF(A51&lt;'Données projet'!$A$114,$BV$205^A51,IF(A51='Données projet'!$A$114,'Données projet'!$B$114,BY50+BX51-CG50)))</f>
        <v>204.59999999999991</v>
      </c>
      <c r="BZ51" s="13">
        <f>BY51*VLOOKUP('Données projet'!$B$12,Paramètres!$A$1:$I$89,3,0)*VLOOKUP('Données projet'!$B$12,Paramètres!$A$1:$I$89,5,0)</f>
        <v>165.97151999999994</v>
      </c>
      <c r="CA51" s="13">
        <f t="shared" si="39"/>
        <v>42.186522619819392</v>
      </c>
      <c r="CB51" s="20">
        <f t="shared" si="10"/>
        <v>362.54192422951866</v>
      </c>
      <c r="CC51" s="57">
        <f t="shared" si="11"/>
        <v>655.87525756285197</v>
      </c>
      <c r="CD51" s="57">
        <f ca="1">AVERAGE(OFFSET($CC$3,0,0,'Données projet'!$E$12+1,1))-AVERAGE(OFFSET($H$3,0,0,'Données projet'!$E$12+1,1))</f>
        <v>219.96569743439244</v>
      </c>
      <c r="CE51" s="57">
        <f t="shared" si="40"/>
        <v>219.27079214454579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25.555207337951757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25.555207337951757</v>
      </c>
      <c r="CO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7.8</v>
      </c>
      <c r="CT51" s="12">
        <f>IF('Données projet'!$A$140&gt;35,CT50+CS51-DB50,IF(A51&lt;'Données projet'!$A$140,$CQ$205^A51,IF(A51='Données projet'!$A$140,'Données projet'!$B$140,CT50+CS51-DB50)))</f>
        <v>193.39999999999995</v>
      </c>
      <c r="CU51" s="17">
        <f>CT51*VLOOKUP('Données projet'!$B$13,Paramètres!$A$1:$I$89,3,0)*VLOOKUP('Données projet'!$B$13,Paramètres!$A$1:$I$89,5,0)</f>
        <v>168.95424</v>
      </c>
      <c r="CV51" s="13">
        <f t="shared" si="41"/>
        <v>42.855724087026708</v>
      </c>
      <c r="CW51" s="20">
        <f t="shared" si="13"/>
        <v>368.90235411823818</v>
      </c>
      <c r="CX51" s="57">
        <f t="shared" si="14"/>
        <v>662.23568745157149</v>
      </c>
      <c r="CY51" s="57">
        <f ca="1">AVERAGE(OFFSET($CX$3,0,0,'Données projet'!$E$13+1,1))-AVERAGE(OFFSET($H$3,0,0,'Données projet'!$E$13+1,1))</f>
        <v>235.92135862353973</v>
      </c>
      <c r="CZ51" s="57">
        <f t="shared" si="42"/>
        <v>270.64539221029258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35.383004186681319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35.383004186681319</v>
      </c>
      <c r="DJ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7" t="e">
        <f t="shared" si="17"/>
        <v>#N/A</v>
      </c>
      <c r="DT51" s="57" t="e">
        <f ca="1">AVERAGE(OFFSET($DS$3,0,0,'Données projet'!$E$14+1,1))-AVERAGE(OFFSET($H$3,0,0,'Données projet'!$E$14+1,1))</f>
        <v>#N/A</v>
      </c>
      <c r="DU51" s="57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7" t="e">
        <f t="shared" si="20"/>
        <v>#N/A</v>
      </c>
      <c r="EO51" s="57" t="e">
        <f ca="1">AVERAGE(OFFSET($EN$3,0,0,'Données projet'!$E$15+1,1))-AVERAGE(OFFSET($H$3,0,0,'Données projet'!$E$15+1,1))</f>
        <v>#N/A</v>
      </c>
      <c r="EP51" s="57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7" t="e">
        <f t="shared" si="23"/>
        <v>#N/A</v>
      </c>
      <c r="FJ51" s="57" t="e">
        <f ca="1">AVERAGE(OFFSET($FI$3,0,0,'Données projet'!$E$16+1,1))-AVERAGE(OFFSET($H$3,0,0,'Données projet'!$E$16+1,1))</f>
        <v>#N/A</v>
      </c>
      <c r="FK51" s="57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7" t="e">
        <f t="shared" si="26"/>
        <v>#N/A</v>
      </c>
      <c r="GE51" s="57" t="e">
        <f ca="1">AVERAGE(OFFSET($GD$3,0,0,'Données projet'!$E$17+1,1))-AVERAGE(OFFSET($H$3,0,0,'Données projet'!$E$17+1,1))</f>
        <v>#N/A</v>
      </c>
      <c r="GF51" s="57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7" t="e">
        <f t="shared" si="29"/>
        <v>#N/A</v>
      </c>
      <c r="GZ51" s="57" t="e">
        <f ca="1">AVERAGE(OFFSET($GY$3,0,0,'Données projet'!$E$18+1,1))-AVERAGE(OFFSET($H$3,0,0,'Données projet'!$E$18+1,1))</f>
        <v>#N/A</v>
      </c>
      <c r="HA51" s="57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0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4">
        <f t="shared" si="1"/>
        <v>360.24096107710801</v>
      </c>
      <c r="I52" s="6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7" t="e">
        <f t="shared" si="0"/>
        <v>#NUM!</v>
      </c>
      <c r="S52" s="57">
        <f ca="1">AVERAGE(OFFSET($R$3,0,0,'Données projet'!$E$9+1,1))-AVERAGE(OFFSET($H$3,0,0,'Données projet'!$E$9+1,1))</f>
        <v>148.39628895278571</v>
      </c>
      <c r="T52" s="57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7.3687950000000111</v>
      </c>
      <c r="AI52" s="13">
        <f>IF('Données projet'!$A$62&gt;35,AI51+AH52-AQ51,IF(A52&lt;'Données projet'!$A$62,$AF$205^A52,IF(A52='Données projet'!$A$62,'Données projet'!$B$62,AI51+AH52-AQ51)))</f>
        <v>231.993405</v>
      </c>
      <c r="AJ52" s="13">
        <f>AI52*VLOOKUP('Données projet'!$B$10,Paramètres!$A$1:$I$89,3,0)*VLOOKUP('Données projet'!$B$10,Paramètres!$A$1:$I$89,5,0)</f>
        <v>253.33679825999997</v>
      </c>
      <c r="AK52" s="13">
        <f t="shared" si="35"/>
        <v>61.29991366845536</v>
      </c>
      <c r="AL52" s="20">
        <f t="shared" si="4"/>
        <v>547.9922732753929</v>
      </c>
      <c r="AM52" s="57">
        <f t="shared" si="5"/>
        <v>841.32560660872628</v>
      </c>
      <c r="AN52" s="57">
        <f ca="1">AVERAGE(OFFSET($AM$3,0,0,'Données projet'!$E$10+1,1))-AVERAGE(OFFSET($H$3,0,0,'Données projet'!$E$10+1,1))</f>
        <v>245.5026179711341</v>
      </c>
      <c r="AO52" s="57">
        <f t="shared" si="36"/>
        <v>204.32077840562567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7.3687950000000111</v>
      </c>
      <c r="BD52" s="12">
        <f>IF('Données projet'!$A$88&gt;35,BD51+BC52-BL51,IF(A52&lt;'Données projet'!$A$88,$BA$205^A52,IF(A52='Données projet'!$A$88,'Données projet'!$B$88,BD51+BC52-BL51)))</f>
        <v>231.993405</v>
      </c>
      <c r="BE52" s="13">
        <f>BD52*VLOOKUP('Données projet'!$B$11,Paramètres!$A$1:$I$89,3,0)*VLOOKUP('Données projet'!$B$11,Paramètres!$A$1:$I$89,5,0)</f>
        <v>231.62221555200003</v>
      </c>
      <c r="BF52" s="13">
        <f t="shared" si="37"/>
        <v>56.633298853172512</v>
      </c>
      <c r="BG52" s="20">
        <f t="shared" si="7"/>
        <v>502.04502092234219</v>
      </c>
      <c r="BH52" s="57">
        <f t="shared" si="8"/>
        <v>795.3783542556755</v>
      </c>
      <c r="BI52" s="57">
        <f ca="1">AVERAGE(OFFSET($BH$3,0,0,'Données projet'!$E$11+1,1))-AVERAGE(OFFSET($H$3,0,0,'Données projet'!$E$11+1,1))</f>
        <v>221.46841827695107</v>
      </c>
      <c r="BJ52" s="57">
        <f t="shared" si="38"/>
        <v>183.74298297204564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7.2</v>
      </c>
      <c r="BY52" s="12">
        <f>IF('Données projet'!$A$114&gt;35,BY51+BX52-CG51,IF(A52&lt;'Données projet'!$A$114,$BV$205^A52,IF(A52='Données projet'!$A$114,'Données projet'!$B$114,BY51+BX52-CG51)))</f>
        <v>211.7999999999999</v>
      </c>
      <c r="BZ52" s="13">
        <f>BY52*VLOOKUP('Données projet'!$B$12,Paramètres!$A$1:$I$89,3,0)*VLOOKUP('Données projet'!$B$12,Paramètres!$A$1:$I$89,5,0)</f>
        <v>171.81215999999992</v>
      </c>
      <c r="CA52" s="13">
        <f t="shared" si="39"/>
        <v>43.49563633881931</v>
      </c>
      <c r="CB52" s="20">
        <f t="shared" si="10"/>
        <v>374.99441195677679</v>
      </c>
      <c r="CC52" s="57">
        <f t="shared" si="11"/>
        <v>668.3277452901101</v>
      </c>
      <c r="CD52" s="57">
        <f ca="1">AVERAGE(OFFSET($CC$3,0,0,'Données projet'!$E$12+1,1))-AVERAGE(OFFSET($H$3,0,0,'Données projet'!$E$12+1,1))</f>
        <v>219.96569743439244</v>
      </c>
      <c r="CE52" s="57">
        <f t="shared" si="40"/>
        <v>219.27079214454579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25.054085309191898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25.054085309191898</v>
      </c>
      <c r="CO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7.8</v>
      </c>
      <c r="CT52" s="12">
        <f>IF('Données projet'!$A$140&gt;35,CT51+CS52-DB51,IF(A52&lt;'Données projet'!$A$140,$CQ$205^A52,IF(A52='Données projet'!$A$140,'Données projet'!$B$140,CT51+CS52-DB51)))</f>
        <v>201.19999999999996</v>
      </c>
      <c r="CU52" s="17">
        <f>CT52*VLOOKUP('Données projet'!$B$13,Paramètres!$A$1:$I$89,3,0)*VLOOKUP('Données projet'!$B$13,Paramètres!$A$1:$I$89,5,0)</f>
        <v>175.76831999999999</v>
      </c>
      <c r="CV52" s="13">
        <f t="shared" si="41"/>
        <v>44.379415757690168</v>
      </c>
      <c r="CW52" s="20">
        <f t="shared" si="13"/>
        <v>383.42397311131032</v>
      </c>
      <c r="CX52" s="57">
        <f t="shared" si="14"/>
        <v>676.75730644464363</v>
      </c>
      <c r="CY52" s="57">
        <f ca="1">AVERAGE(OFFSET($CX$3,0,0,'Données projet'!$E$13+1,1))-AVERAGE(OFFSET($H$3,0,0,'Données projet'!$E$13+1,1))</f>
        <v>235.92135862353973</v>
      </c>
      <c r="CZ52" s="57">
        <f t="shared" si="42"/>
        <v>270.64539221029258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34.689165056082054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34.689165056082054</v>
      </c>
      <c r="DJ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7" t="e">
        <f t="shared" si="17"/>
        <v>#N/A</v>
      </c>
      <c r="DT52" s="57" t="e">
        <f ca="1">AVERAGE(OFFSET($DS$3,0,0,'Données projet'!$E$14+1,1))-AVERAGE(OFFSET($H$3,0,0,'Données projet'!$E$14+1,1))</f>
        <v>#N/A</v>
      </c>
      <c r="DU52" s="57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7" t="e">
        <f t="shared" si="20"/>
        <v>#N/A</v>
      </c>
      <c r="EO52" s="57" t="e">
        <f ca="1">AVERAGE(OFFSET($EN$3,0,0,'Données projet'!$E$15+1,1))-AVERAGE(OFFSET($H$3,0,0,'Données projet'!$E$15+1,1))</f>
        <v>#N/A</v>
      </c>
      <c r="EP52" s="57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7" t="e">
        <f t="shared" si="23"/>
        <v>#N/A</v>
      </c>
      <c r="FJ52" s="57" t="e">
        <f ca="1">AVERAGE(OFFSET($FI$3,0,0,'Données projet'!$E$16+1,1))-AVERAGE(OFFSET($H$3,0,0,'Données projet'!$E$16+1,1))</f>
        <v>#N/A</v>
      </c>
      <c r="FK52" s="57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7" t="e">
        <f t="shared" si="26"/>
        <v>#N/A</v>
      </c>
      <c r="GE52" s="57" t="e">
        <f ca="1">AVERAGE(OFFSET($GD$3,0,0,'Données projet'!$E$17+1,1))-AVERAGE(OFFSET($H$3,0,0,'Données projet'!$E$17+1,1))</f>
        <v>#N/A</v>
      </c>
      <c r="GF52" s="57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7" t="e">
        <f t="shared" si="29"/>
        <v>#N/A</v>
      </c>
      <c r="GZ52" s="57" t="e">
        <f ca="1">AVERAGE(OFFSET($GY$3,0,0,'Données projet'!$E$18+1,1))-AVERAGE(OFFSET($H$3,0,0,'Données projet'!$E$18+1,1))</f>
        <v>#N/A</v>
      </c>
      <c r="HA52" s="57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0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4">
        <f t="shared" si="1"/>
        <v>361.56837822929248</v>
      </c>
      <c r="I53" s="6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7" t="e">
        <f t="shared" si="0"/>
        <v>#NUM!</v>
      </c>
      <c r="S53" s="57">
        <f ca="1">AVERAGE(OFFSET($R$3,0,0,'Données projet'!$E$9+1,1))-AVERAGE(OFFSET($H$3,0,0,'Données projet'!$E$9+1,1))</f>
        <v>148.39628895278571</v>
      </c>
      <c r="T53" s="57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239.36220000000003</v>
      </c>
      <c r="AG53" s="12">
        <f>VLOOKUP(A53,'Données projet'!$A$61:$I$81,9,0)</f>
        <v>7.3687950000000111</v>
      </c>
      <c r="AH53" s="12">
        <f t="array" ref="AH53">INDEX(AG:AG,MIN(IF(ISNUMBER(AG53:AG249),ROW(AG53:AG249),"")))</f>
        <v>7.3687950000000111</v>
      </c>
      <c r="AI53" s="13">
        <f>IF('Données projet'!$A$62&gt;35,AI52+AH53-AQ52,IF(A53&lt;'Données projet'!$A$62,$AF$205^A53,IF(A53='Données projet'!$A$62,'Données projet'!$B$62,AI52+AH53-AQ52)))</f>
        <v>239.3622</v>
      </c>
      <c r="AJ53" s="13">
        <f>AI53*VLOOKUP('Données projet'!$B$10,Paramètres!$A$1:$I$89,3,0)*VLOOKUP('Données projet'!$B$10,Paramètres!$A$1:$I$89,5,0)</f>
        <v>261.3835224</v>
      </c>
      <c r="AK53" s="13">
        <f t="shared" si="35"/>
        <v>63.017197869960015</v>
      </c>
      <c r="AL53" s="20">
        <f t="shared" si="4"/>
        <v>564.99792113684691</v>
      </c>
      <c r="AM53" s="57">
        <f t="shared" si="5"/>
        <v>858.33125447018028</v>
      </c>
      <c r="AN53" s="57">
        <f ca="1">AVERAGE(OFFSET($AM$3,0,0,'Données projet'!$E$10+1,1))-AVERAGE(OFFSET($H$3,0,0,'Données projet'!$E$10+1,1))</f>
        <v>245.5026179711341</v>
      </c>
      <c r="AO53" s="57">
        <f t="shared" si="36"/>
        <v>204.32077840562567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239.36220000000003</v>
      </c>
      <c r="BB53" s="12">
        <f>VLOOKUP(A53,'Données projet'!$A$87:$I$107,9,0)</f>
        <v>7.3687950000000111</v>
      </c>
      <c r="BC53" s="12">
        <f t="array" ref="BC53">INDEX(BB:BB,MIN(IF(ISNUMBER(BB53:BB249),ROW(BB53:BB249),"")))</f>
        <v>7.3687950000000111</v>
      </c>
      <c r="BD53" s="12">
        <f>IF('Données projet'!$A$88&gt;35,BD52+BC53-BL52,IF(A53&lt;'Données projet'!$A$88,$BA$205^A53,IF(A53='Données projet'!$A$88,'Données projet'!$B$88,BD52+BC53-BL52)))</f>
        <v>239.3622</v>
      </c>
      <c r="BE53" s="13">
        <f>BD53*VLOOKUP('Données projet'!$B$11,Paramètres!$A$1:$I$89,3,0)*VLOOKUP('Données projet'!$B$11,Paramètres!$A$1:$I$89,5,0)</f>
        <v>238.97922048000001</v>
      </c>
      <c r="BF53" s="13">
        <f t="shared" si="37"/>
        <v>58.219850343695988</v>
      </c>
      <c r="BG53" s="20">
        <f t="shared" si="7"/>
        <v>517.62171501793716</v>
      </c>
      <c r="BH53" s="57">
        <f t="shared" si="8"/>
        <v>810.95504835127053</v>
      </c>
      <c r="BI53" s="57">
        <f ca="1">AVERAGE(OFFSET($BH$3,0,0,'Données projet'!$E$11+1,1))-AVERAGE(OFFSET($H$3,0,0,'Données projet'!$E$11+1,1))</f>
        <v>221.46841827695107</v>
      </c>
      <c r="BJ53" s="57">
        <f t="shared" si="38"/>
        <v>183.74298297204564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219</v>
      </c>
      <c r="BW53" s="12">
        <f>VLOOKUP(A53,'Données projet'!$A$113:$I$133,9,0)</f>
        <v>7.2</v>
      </c>
      <c r="BX53" s="12">
        <f t="array" ref="BX53">INDEX(BW:BW,MIN(IF(ISNUMBER(BW53:BW249),ROW(BW53:BW249),"")))</f>
        <v>7.2</v>
      </c>
      <c r="BY53" s="12">
        <f>IF('Données projet'!$A$114&gt;35,BY52+BX53-CG52,IF(A53&lt;'Données projet'!$A$114,$BV$205^A53,IF(A53='Données projet'!$A$114,'Données projet'!$B$114,BY52+BX53-CG52)))</f>
        <v>218.99999999999989</v>
      </c>
      <c r="BZ53" s="13">
        <f>BY53*VLOOKUP('Données projet'!$B$12,Paramètres!$A$1:$I$89,3,0)*VLOOKUP('Données projet'!$B$12,Paramètres!$A$1:$I$89,5,0)</f>
        <v>177.6527999999999</v>
      </c>
      <c r="CA53" s="13">
        <f t="shared" si="39"/>
        <v>44.799579155749704</v>
      </c>
      <c r="CB53" s="20">
        <f t="shared" si="10"/>
        <v>387.43789369626387</v>
      </c>
      <c r="CC53" s="57">
        <f t="shared" si="11"/>
        <v>680.77122702959718</v>
      </c>
      <c r="CD53" s="57">
        <f ca="1">AVERAGE(OFFSET($CC$3,0,0,'Données projet'!$E$12+1,1))-AVERAGE(OFFSET($H$3,0,0,'Données projet'!$E$12+1,1))</f>
        <v>219.96569743439244</v>
      </c>
      <c r="CE53" s="57">
        <f t="shared" si="40"/>
        <v>219.27079214454579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17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31.118087828183576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31.118087828183576</v>
      </c>
      <c r="CO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209</v>
      </c>
      <c r="CR53" s="12">
        <f>VLOOKUP(A53,'Données projet'!$A$139:$I$159,9,0)</f>
        <v>7.8</v>
      </c>
      <c r="CS53" s="12">
        <f t="array" ref="CS53">INDEX(CR:CR,MIN(IF(ISNUMBER(CR53:CR249),ROW(CR53:CR249),"")))</f>
        <v>7.8</v>
      </c>
      <c r="CT53" s="12">
        <f>IF('Données projet'!$A$140&gt;35,CT52+CS53-DB52,IF(A53&lt;'Données projet'!$A$140,$CQ$205^A53,IF(A53='Données projet'!$A$140,'Données projet'!$B$140,CT52+CS53-DB52)))</f>
        <v>208.99999999999997</v>
      </c>
      <c r="CU53" s="17">
        <f>CT53*VLOOKUP('Données projet'!$B$13,Paramètres!$A$1:$I$89,3,0)*VLOOKUP('Données projet'!$B$13,Paramètres!$A$1:$I$89,5,0)</f>
        <v>182.58240000000001</v>
      </c>
      <c r="CV53" s="13">
        <f t="shared" si="41"/>
        <v>45.896245406460288</v>
      </c>
      <c r="CW53" s="20">
        <f t="shared" si="13"/>
        <v>397.93364074958498</v>
      </c>
      <c r="CX53" s="57">
        <f t="shared" si="14"/>
        <v>691.2669740829183</v>
      </c>
      <c r="CY53" s="57">
        <f ca="1">AVERAGE(OFFSET($CX$3,0,0,'Données projet'!$E$13+1,1))-AVERAGE(OFFSET($H$3,0,0,'Données projet'!$E$13+1,1))</f>
        <v>235.92135862353973</v>
      </c>
      <c r="CZ53" s="57">
        <f t="shared" si="42"/>
        <v>270.64539221029258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28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45.636428327295988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45.636428327295988</v>
      </c>
      <c r="DJ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7" t="e">
        <f t="shared" si="17"/>
        <v>#N/A</v>
      </c>
      <c r="DT53" s="57" t="e">
        <f ca="1">AVERAGE(OFFSET($DS$3,0,0,'Données projet'!$E$14+1,1))-AVERAGE(OFFSET($H$3,0,0,'Données projet'!$E$14+1,1))</f>
        <v>#N/A</v>
      </c>
      <c r="DU53" s="57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7" t="e">
        <f t="shared" si="20"/>
        <v>#N/A</v>
      </c>
      <c r="EO53" s="57" t="e">
        <f ca="1">AVERAGE(OFFSET($EN$3,0,0,'Données projet'!$E$15+1,1))-AVERAGE(OFFSET($H$3,0,0,'Données projet'!$E$15+1,1))</f>
        <v>#N/A</v>
      </c>
      <c r="EP53" s="57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7" t="e">
        <f t="shared" si="23"/>
        <v>#N/A</v>
      </c>
      <c r="FJ53" s="57" t="e">
        <f ca="1">AVERAGE(OFFSET($FI$3,0,0,'Données projet'!$E$16+1,1))-AVERAGE(OFFSET($H$3,0,0,'Données projet'!$E$16+1,1))</f>
        <v>#N/A</v>
      </c>
      <c r="FK53" s="57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7" t="e">
        <f t="shared" si="26"/>
        <v>#N/A</v>
      </c>
      <c r="GE53" s="57" t="e">
        <f ca="1">AVERAGE(OFFSET($GD$3,0,0,'Données projet'!$E$17+1,1))-AVERAGE(OFFSET($H$3,0,0,'Données projet'!$E$17+1,1))</f>
        <v>#N/A</v>
      </c>
      <c r="GF53" s="57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7" t="e">
        <f t="shared" si="29"/>
        <v>#N/A</v>
      </c>
      <c r="GZ53" s="57" t="e">
        <f ca="1">AVERAGE(OFFSET($GY$3,0,0,'Données projet'!$E$18+1,1))-AVERAGE(OFFSET($H$3,0,0,'Données projet'!$E$18+1,1))</f>
        <v>#N/A</v>
      </c>
      <c r="HA53" s="57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0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4">
        <f t="shared" si="1"/>
        <v>362.89513053242376</v>
      </c>
      <c r="I54" s="6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7" t="e">
        <f t="shared" si="0"/>
        <v>#NUM!</v>
      </c>
      <c r="S54" s="57">
        <f ca="1">AVERAGE(OFFSET($R$3,0,0,'Données projet'!$E$9+1,1))-AVERAGE(OFFSET($H$3,0,0,'Données projet'!$E$9+1,1))</f>
        <v>148.39628895278571</v>
      </c>
      <c r="T54" s="57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8.1883350000000057</v>
      </c>
      <c r="AI54" s="13">
        <f>IF('Données projet'!$A$62&gt;35,AI53+AH54-AQ53,IF(A54&lt;'Données projet'!$A$62,$AF$205^A54,IF(A54='Données projet'!$A$62,'Données projet'!$B$62,AI53+AH54-AQ53)))</f>
        <v>247.550535</v>
      </c>
      <c r="AJ54" s="13">
        <f>AI54*VLOOKUP('Données projet'!$B$10,Paramètres!$A$1:$I$89,3,0)*VLOOKUP('Données projet'!$B$10,Paramètres!$A$1:$I$89,5,0)</f>
        <v>270.32518421999998</v>
      </c>
      <c r="AK54" s="13">
        <f t="shared" si="35"/>
        <v>64.91827675115303</v>
      </c>
      <c r="AL54" s="20">
        <f t="shared" si="4"/>
        <v>583.88236119142482</v>
      </c>
      <c r="AM54" s="57">
        <f t="shared" si="5"/>
        <v>877.21569452475819</v>
      </c>
      <c r="AN54" s="57">
        <f ca="1">AVERAGE(OFFSET($AM$3,0,0,'Données projet'!$E$10+1,1))-AVERAGE(OFFSET($H$3,0,0,'Données projet'!$E$10+1,1))</f>
        <v>245.5026179711341</v>
      </c>
      <c r="AO54" s="57">
        <f t="shared" si="36"/>
        <v>204.32077840562567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8.1883350000000057</v>
      </c>
      <c r="BD54" s="12">
        <f>IF('Données projet'!$A$88&gt;35,BD53+BC54-BL53,IF(A54&lt;'Données projet'!$A$88,$BA$205^A54,IF(A54='Données projet'!$A$88,'Données projet'!$B$88,BD53+BC54-BL53)))</f>
        <v>247.550535</v>
      </c>
      <c r="BE54" s="13">
        <f>BD54*VLOOKUP('Données projet'!$B$11,Paramètres!$A$1:$I$89,3,0)*VLOOKUP('Données projet'!$B$11,Paramètres!$A$1:$I$89,5,0)</f>
        <v>247.15445414400003</v>
      </c>
      <c r="BF54" s="13">
        <f t="shared" si="37"/>
        <v>59.976204667526993</v>
      </c>
      <c r="BG54" s="20">
        <f t="shared" si="7"/>
        <v>534.91923076340959</v>
      </c>
      <c r="BH54" s="57">
        <f t="shared" si="8"/>
        <v>828.25256409674284</v>
      </c>
      <c r="BI54" s="57">
        <f ca="1">AVERAGE(OFFSET($BH$3,0,0,'Données projet'!$E$11+1,1))-AVERAGE(OFFSET($H$3,0,0,'Données projet'!$E$11+1,1))</f>
        <v>221.46841827695107</v>
      </c>
      <c r="BJ54" s="57">
        <f t="shared" si="38"/>
        <v>183.74298297204564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</v>
      </c>
      <c r="BY54" s="12">
        <f>IF('Données projet'!$A$114&gt;35,BY53+BX54-CG53,IF(A54&lt;'Données projet'!$A$114,$BV$205^A54,IF(A54='Données projet'!$A$114,'Données projet'!$B$114,BY53+BX54-CG53)))</f>
        <v>207.99999999999989</v>
      </c>
      <c r="BZ54" s="13">
        <f>BY54*VLOOKUP('Données projet'!$B$12,Paramètres!$A$1:$I$89,3,0)*VLOOKUP('Données projet'!$B$12,Paramètres!$A$1:$I$89,5,0)</f>
        <v>168.72959999999992</v>
      </c>
      <c r="CA54" s="13">
        <f t="shared" si="39"/>
        <v>42.805372152385068</v>
      </c>
      <c r="CB54" s="20">
        <f t="shared" si="10"/>
        <v>368.42340983207049</v>
      </c>
      <c r="CC54" s="57">
        <f t="shared" si="11"/>
        <v>661.7567431654038</v>
      </c>
      <c r="CD54" s="57">
        <f ca="1">AVERAGE(OFFSET($CC$3,0,0,'Données projet'!$E$12+1,1))-AVERAGE(OFFSET($H$3,0,0,'Données projet'!$E$12+1,1))</f>
        <v>219.96569743439244</v>
      </c>
      <c r="CE54" s="57">
        <f t="shared" si="40"/>
        <v>219.27079214454579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30.507881106032336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30.507881106032336</v>
      </c>
      <c r="CO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6.8</v>
      </c>
      <c r="CT54" s="12">
        <f>IF('Données projet'!$A$140&gt;35,CT53+CS54-DB53,IF(A54&lt;'Données projet'!$A$140,$CQ$205^A54,IF(A54='Données projet'!$A$140,'Données projet'!$B$140,CT53+CS54-DB53)))</f>
        <v>187.79999999999998</v>
      </c>
      <c r="CU54" s="17">
        <f>CT54*VLOOKUP('Données projet'!$B$13,Paramètres!$A$1:$I$89,3,0)*VLOOKUP('Données projet'!$B$13,Paramètres!$A$1:$I$89,5,0)</f>
        <v>164.06208000000001</v>
      </c>
      <c r="CV54" s="13">
        <f t="shared" si="41"/>
        <v>41.75738773013461</v>
      </c>
      <c r="CW54" s="20">
        <f t="shared" si="13"/>
        <v>358.46890629665108</v>
      </c>
      <c r="CX54" s="57">
        <f t="shared" si="14"/>
        <v>651.80223962998434</v>
      </c>
      <c r="CY54" s="57">
        <f ca="1">AVERAGE(OFFSET($CX$3,0,0,'Données projet'!$E$13+1,1))-AVERAGE(OFFSET($H$3,0,0,'Données projet'!$E$13+1,1))</f>
        <v>235.92135862353973</v>
      </c>
      <c r="CZ54" s="57">
        <f t="shared" si="42"/>
        <v>270.64539221029258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44.74152580327047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44.74152580327047</v>
      </c>
      <c r="DJ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7" t="e">
        <f t="shared" si="17"/>
        <v>#N/A</v>
      </c>
      <c r="DT54" s="57" t="e">
        <f ca="1">AVERAGE(OFFSET($DS$3,0,0,'Données projet'!$E$14+1,1))-AVERAGE(OFFSET($H$3,0,0,'Données projet'!$E$14+1,1))</f>
        <v>#N/A</v>
      </c>
      <c r="DU54" s="57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7" t="e">
        <f t="shared" si="20"/>
        <v>#N/A</v>
      </c>
      <c r="EO54" s="57" t="e">
        <f ca="1">AVERAGE(OFFSET($EN$3,0,0,'Données projet'!$E$15+1,1))-AVERAGE(OFFSET($H$3,0,0,'Données projet'!$E$15+1,1))</f>
        <v>#N/A</v>
      </c>
      <c r="EP54" s="57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7" t="e">
        <f t="shared" si="23"/>
        <v>#N/A</v>
      </c>
      <c r="FJ54" s="57" t="e">
        <f ca="1">AVERAGE(OFFSET($FI$3,0,0,'Données projet'!$E$16+1,1))-AVERAGE(OFFSET($H$3,0,0,'Données projet'!$E$16+1,1))</f>
        <v>#N/A</v>
      </c>
      <c r="FK54" s="57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7" t="e">
        <f t="shared" si="26"/>
        <v>#N/A</v>
      </c>
      <c r="GE54" s="57" t="e">
        <f ca="1">AVERAGE(OFFSET($GD$3,0,0,'Données projet'!$E$17+1,1))-AVERAGE(OFFSET($H$3,0,0,'Données projet'!$E$17+1,1))</f>
        <v>#N/A</v>
      </c>
      <c r="GF54" s="57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7" t="e">
        <f t="shared" si="29"/>
        <v>#N/A</v>
      </c>
      <c r="GZ54" s="57" t="e">
        <f ca="1">AVERAGE(OFFSET($GY$3,0,0,'Données projet'!$E$18+1,1))-AVERAGE(OFFSET($H$3,0,0,'Données projet'!$E$18+1,1))</f>
        <v>#N/A</v>
      </c>
      <c r="HA54" s="57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0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4">
        <f t="shared" si="1"/>
        <v>364.22123252546226</v>
      </c>
      <c r="I55" s="6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7" t="e">
        <f t="shared" si="0"/>
        <v>#NUM!</v>
      </c>
      <c r="S55" s="57">
        <f ca="1">AVERAGE(OFFSET($R$3,0,0,'Données projet'!$E$9+1,1))-AVERAGE(OFFSET($H$3,0,0,'Données projet'!$E$9+1,1))</f>
        <v>148.39628895278571</v>
      </c>
      <c r="T55" s="57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8.1883350000000057</v>
      </c>
      <c r="AI55" s="13">
        <f>IF('Données projet'!$A$62&gt;35,AI54+AH55-AQ54,IF(A55&lt;'Données projet'!$A$62,$AF$205^A55,IF(A55='Données projet'!$A$62,'Données projet'!$B$62,AI54+AH55-AQ54)))</f>
        <v>255.73886999999999</v>
      </c>
      <c r="AJ55" s="13">
        <f>AI55*VLOOKUP('Données projet'!$B$10,Paramètres!$A$1:$I$89,3,0)*VLOOKUP('Données projet'!$B$10,Paramètres!$A$1:$I$89,5,0)</f>
        <v>279.26684603999996</v>
      </c>
      <c r="AK55" s="13">
        <f t="shared" si="35"/>
        <v>66.812048739665826</v>
      </c>
      <c r="AL55" s="20">
        <f t="shared" si="4"/>
        <v>602.75407507458453</v>
      </c>
      <c r="AM55" s="57">
        <f t="shared" si="5"/>
        <v>896.08740840791779</v>
      </c>
      <c r="AN55" s="57">
        <f ca="1">AVERAGE(OFFSET($AM$3,0,0,'Données projet'!$E$10+1,1))-AVERAGE(OFFSET($H$3,0,0,'Données projet'!$E$10+1,1))</f>
        <v>245.5026179711341</v>
      </c>
      <c r="AO55" s="57">
        <f t="shared" si="36"/>
        <v>204.32077840562567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8.1883350000000057</v>
      </c>
      <c r="BD55" s="12">
        <f>IF('Données projet'!$A$88&gt;35,BD54+BC55-BL54,IF(A55&lt;'Données projet'!$A$88,$BA$205^A55,IF(A55='Données projet'!$A$88,'Données projet'!$B$88,BD54+BC55-BL54)))</f>
        <v>255.73886999999999</v>
      </c>
      <c r="BE55" s="13">
        <f>BD55*VLOOKUP('Données projet'!$B$11,Paramètres!$A$1:$I$89,3,0)*VLOOKUP('Données projet'!$B$11,Paramètres!$A$1:$I$89,5,0)</f>
        <v>255.32968780800002</v>
      </c>
      <c r="BF55" s="13">
        <f t="shared" si="37"/>
        <v>61.725808354822284</v>
      </c>
      <c r="BG55" s="20">
        <f t="shared" si="7"/>
        <v>552.20498915024882</v>
      </c>
      <c r="BH55" s="57">
        <f t="shared" si="8"/>
        <v>845.53832248358208</v>
      </c>
      <c r="BI55" s="57">
        <f ca="1">AVERAGE(OFFSET($BH$3,0,0,'Données projet'!$E$11+1,1))-AVERAGE(OFFSET($H$3,0,0,'Données projet'!$E$11+1,1))</f>
        <v>221.46841827695107</v>
      </c>
      <c r="BJ55" s="57">
        <f t="shared" si="38"/>
        <v>183.74298297204564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</v>
      </c>
      <c r="BY55" s="12">
        <f>IF('Données projet'!$A$114&gt;35,BY54+BX55-CG54,IF(A55&lt;'Données projet'!$A$114,$BV$205^A55,IF(A55='Données projet'!$A$114,'Données projet'!$B$114,BY54+BX55-CG54)))</f>
        <v>213.99999999999989</v>
      </c>
      <c r="BZ55" s="13">
        <f>BY55*VLOOKUP('Données projet'!$B$12,Paramètres!$A$1:$I$89,3,0)*VLOOKUP('Données projet'!$B$12,Paramètres!$A$1:$I$89,5,0)</f>
        <v>173.59679999999992</v>
      </c>
      <c r="CA55" s="13">
        <f t="shared" si="39"/>
        <v>43.894602908365897</v>
      </c>
      <c r="CB55" s="20">
        <f t="shared" si="10"/>
        <v>378.79752673207048</v>
      </c>
      <c r="CC55" s="57">
        <f t="shared" si="11"/>
        <v>672.13086006540379</v>
      </c>
      <c r="CD55" s="57">
        <f ca="1">AVERAGE(OFFSET($CC$3,0,0,'Données projet'!$E$12+1,1))-AVERAGE(OFFSET($H$3,0,0,'Données projet'!$E$12+1,1))</f>
        <v>219.96569743439244</v>
      </c>
      <c r="CE55" s="57">
        <f t="shared" si="40"/>
        <v>219.27079214454579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29.909640165513132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29.909640165513132</v>
      </c>
      <c r="CO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6.8</v>
      </c>
      <c r="CT55" s="12">
        <f>IF('Données projet'!$A$140&gt;35,CT54+CS55-DB54,IF(A55&lt;'Données projet'!$A$140,$CQ$205^A55,IF(A55='Données projet'!$A$140,'Données projet'!$B$140,CT54+CS55-DB54)))</f>
        <v>194.6</v>
      </c>
      <c r="CU55" s="17">
        <f>CT55*VLOOKUP('Données projet'!$B$13,Paramètres!$A$1:$I$89,3,0)*VLOOKUP('Données projet'!$B$13,Paramètres!$A$1:$I$89,5,0)</f>
        <v>170.00256000000002</v>
      </c>
      <c r="CV55" s="13">
        <f t="shared" si="41"/>
        <v>43.090596939649579</v>
      </c>
      <c r="CW55" s="20">
        <f t="shared" si="13"/>
        <v>371.1372483365563</v>
      </c>
      <c r="CX55" s="57">
        <f t="shared" si="14"/>
        <v>664.47058166988961</v>
      </c>
      <c r="CY55" s="57">
        <f ca="1">AVERAGE(OFFSET($CX$3,0,0,'Données projet'!$E$13+1,1))-AVERAGE(OFFSET($H$3,0,0,'Données projet'!$E$13+1,1))</f>
        <v>235.92135862353973</v>
      </c>
      <c r="CZ55" s="57">
        <f t="shared" si="42"/>
        <v>270.64539221029258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43.864171771904445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43.864171771904445</v>
      </c>
      <c r="DJ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7" t="e">
        <f t="shared" si="17"/>
        <v>#N/A</v>
      </c>
      <c r="DT55" s="57" t="e">
        <f ca="1">AVERAGE(OFFSET($DS$3,0,0,'Données projet'!$E$14+1,1))-AVERAGE(OFFSET($H$3,0,0,'Données projet'!$E$14+1,1))</f>
        <v>#N/A</v>
      </c>
      <c r="DU55" s="57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7" t="e">
        <f t="shared" si="20"/>
        <v>#N/A</v>
      </c>
      <c r="EO55" s="57" t="e">
        <f ca="1">AVERAGE(OFFSET($EN$3,0,0,'Données projet'!$E$15+1,1))-AVERAGE(OFFSET($H$3,0,0,'Données projet'!$E$15+1,1))</f>
        <v>#N/A</v>
      </c>
      <c r="EP55" s="57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7" t="e">
        <f t="shared" si="23"/>
        <v>#N/A</v>
      </c>
      <c r="FJ55" s="57" t="e">
        <f ca="1">AVERAGE(OFFSET($FI$3,0,0,'Données projet'!$E$16+1,1))-AVERAGE(OFFSET($H$3,0,0,'Données projet'!$E$16+1,1))</f>
        <v>#N/A</v>
      </c>
      <c r="FK55" s="57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7" t="e">
        <f t="shared" si="26"/>
        <v>#N/A</v>
      </c>
      <c r="GE55" s="57" t="e">
        <f ca="1">AVERAGE(OFFSET($GD$3,0,0,'Données projet'!$E$17+1,1))-AVERAGE(OFFSET($H$3,0,0,'Données projet'!$E$17+1,1))</f>
        <v>#N/A</v>
      </c>
      <c r="GF55" s="57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7" t="e">
        <f t="shared" si="29"/>
        <v>#N/A</v>
      </c>
      <c r="GZ55" s="57" t="e">
        <f ca="1">AVERAGE(OFFSET($GY$3,0,0,'Données projet'!$E$18+1,1))-AVERAGE(OFFSET($H$3,0,0,'Données projet'!$E$18+1,1))</f>
        <v>#N/A</v>
      </c>
      <c r="HA55" s="57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0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4">
        <f t="shared" si="1"/>
        <v>365.54669815618524</v>
      </c>
      <c r="I56" s="6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7" t="e">
        <f t="shared" si="0"/>
        <v>#NUM!</v>
      </c>
      <c r="S56" s="57">
        <f ca="1">AVERAGE(OFFSET($R$3,0,0,'Données projet'!$E$9+1,1))-AVERAGE(OFFSET($H$3,0,0,'Données projet'!$E$9+1,1))</f>
        <v>148.39628895278571</v>
      </c>
      <c r="T56" s="57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8.1883350000000057</v>
      </c>
      <c r="AI56" s="13">
        <f>IF('Données projet'!$A$62&gt;35,AI55+AH56-AQ55,IF(A56&lt;'Données projet'!$A$62,$AF$205^A56,IF(A56='Données projet'!$A$62,'Données projet'!$B$62,AI55+AH56-AQ55)))</f>
        <v>263.92720500000001</v>
      </c>
      <c r="AJ56" s="13">
        <f>AI56*VLOOKUP('Données projet'!$B$10,Paramètres!$A$1:$I$89,3,0)*VLOOKUP('Données projet'!$B$10,Paramètres!$A$1:$I$89,5,0)</f>
        <v>288.20850786</v>
      </c>
      <c r="AK56" s="13">
        <f t="shared" si="35"/>
        <v>68.698774626754101</v>
      </c>
      <c r="AL56" s="20">
        <f t="shared" si="4"/>
        <v>621.61351699776333</v>
      </c>
      <c r="AM56" s="57">
        <f t="shared" si="5"/>
        <v>914.94685033109658</v>
      </c>
      <c r="AN56" s="57">
        <f ca="1">AVERAGE(OFFSET($AM$3,0,0,'Données projet'!$E$10+1,1))-AVERAGE(OFFSET($H$3,0,0,'Données projet'!$E$10+1,1))</f>
        <v>245.5026179711341</v>
      </c>
      <c r="AO56" s="57">
        <f t="shared" si="36"/>
        <v>204.32077840562567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8.1883350000000057</v>
      </c>
      <c r="BD56" s="12">
        <f>IF('Données projet'!$A$88&gt;35,BD55+BC56-BL55,IF(A56&lt;'Données projet'!$A$88,$BA$205^A56,IF(A56='Données projet'!$A$88,'Données projet'!$B$88,BD55+BC56-BL55)))</f>
        <v>263.92720500000001</v>
      </c>
      <c r="BE56" s="13">
        <f>BD56*VLOOKUP('Données projet'!$B$11,Paramètres!$A$1:$I$89,3,0)*VLOOKUP('Données projet'!$B$11,Paramètres!$A$1:$I$89,5,0)</f>
        <v>263.50492147200004</v>
      </c>
      <c r="BF56" s="13">
        <f t="shared" si="37"/>
        <v>63.468902343427182</v>
      </c>
      <c r="BG56" s="20">
        <f t="shared" si="7"/>
        <v>569.47940981186912</v>
      </c>
      <c r="BH56" s="57">
        <f t="shared" si="8"/>
        <v>862.81274314520238</v>
      </c>
      <c r="BI56" s="57">
        <f ca="1">AVERAGE(OFFSET($BH$3,0,0,'Données projet'!$E$11+1,1))-AVERAGE(OFFSET($H$3,0,0,'Données projet'!$E$11+1,1))</f>
        <v>221.46841827695107</v>
      </c>
      <c r="BJ56" s="57">
        <f t="shared" si="38"/>
        <v>183.74298297204564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</v>
      </c>
      <c r="BY56" s="12">
        <f>IF('Données projet'!$A$114&gt;35,BY55+BX56-CG55,IF(A56&lt;'Données projet'!$A$114,$BV$205^A56,IF(A56='Données projet'!$A$114,'Données projet'!$B$114,BY55+BX56-CG55)))</f>
        <v>219.99999999999989</v>
      </c>
      <c r="BZ56" s="13">
        <f>BY56*VLOOKUP('Données projet'!$B$12,Paramètres!$A$1:$I$89,3,0)*VLOOKUP('Données projet'!$B$12,Paramètres!$A$1:$I$89,5,0)</f>
        <v>178.46399999999991</v>
      </c>
      <c r="CA56" s="13">
        <f t="shared" si="39"/>
        <v>44.980284206661821</v>
      </c>
      <c r="CB56" s="20">
        <f t="shared" si="10"/>
        <v>389.16546165993583</v>
      </c>
      <c r="CC56" s="57">
        <f t="shared" si="11"/>
        <v>682.49879499326914</v>
      </c>
      <c r="CD56" s="57">
        <f ca="1">AVERAGE(OFFSET($CC$3,0,0,'Données projet'!$E$12+1,1))-AVERAGE(OFFSET($H$3,0,0,'Données projet'!$E$12+1,1))</f>
        <v>219.96569743439244</v>
      </c>
      <c r="CE56" s="57">
        <f t="shared" si="40"/>
        <v>219.27079214454579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29.323130364946564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29.323130364946564</v>
      </c>
      <c r="CO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6.8</v>
      </c>
      <c r="CT56" s="12">
        <f>IF('Données projet'!$A$140&gt;35,CT55+CS56-DB55,IF(A56&lt;'Données projet'!$A$140,$CQ$205^A56,IF(A56='Données projet'!$A$140,'Données projet'!$B$140,CT55+CS56-DB55)))</f>
        <v>201.4</v>
      </c>
      <c r="CU56" s="17">
        <f>CT56*VLOOKUP('Données projet'!$B$13,Paramètres!$A$1:$I$89,3,0)*VLOOKUP('Données projet'!$B$13,Paramètres!$A$1:$I$89,5,0)</f>
        <v>175.94304000000002</v>
      </c>
      <c r="CV56" s="13">
        <f t="shared" si="41"/>
        <v>44.418393276556458</v>
      </c>
      <c r="CW56" s="20">
        <f t="shared" si="13"/>
        <v>383.79616295666915</v>
      </c>
      <c r="CX56" s="57">
        <f t="shared" si="14"/>
        <v>677.12949629000241</v>
      </c>
      <c r="CY56" s="57">
        <f ca="1">AVERAGE(OFFSET($CX$3,0,0,'Données projet'!$E$13+1,1))-AVERAGE(OFFSET($H$3,0,0,'Données projet'!$E$13+1,1))</f>
        <v>235.92135862353973</v>
      </c>
      <c r="CZ56" s="57">
        <f t="shared" si="42"/>
        <v>270.64539221029258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43.004022117960389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43.004022117960389</v>
      </c>
      <c r="DJ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7" t="e">
        <f t="shared" si="17"/>
        <v>#N/A</v>
      </c>
      <c r="DT56" s="57" t="e">
        <f ca="1">AVERAGE(OFFSET($DS$3,0,0,'Données projet'!$E$14+1,1))-AVERAGE(OFFSET($H$3,0,0,'Données projet'!$E$14+1,1))</f>
        <v>#N/A</v>
      </c>
      <c r="DU56" s="57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7" t="e">
        <f t="shared" si="20"/>
        <v>#N/A</v>
      </c>
      <c r="EO56" s="57" t="e">
        <f ca="1">AVERAGE(OFFSET($EN$3,0,0,'Données projet'!$E$15+1,1))-AVERAGE(OFFSET($H$3,0,0,'Données projet'!$E$15+1,1))</f>
        <v>#N/A</v>
      </c>
      <c r="EP56" s="57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7" t="e">
        <f t="shared" si="23"/>
        <v>#N/A</v>
      </c>
      <c r="FJ56" s="57" t="e">
        <f ca="1">AVERAGE(OFFSET($FI$3,0,0,'Données projet'!$E$16+1,1))-AVERAGE(OFFSET($H$3,0,0,'Données projet'!$E$16+1,1))</f>
        <v>#N/A</v>
      </c>
      <c r="FK56" s="57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7" t="e">
        <f t="shared" si="26"/>
        <v>#N/A</v>
      </c>
      <c r="GE56" s="57" t="e">
        <f ca="1">AVERAGE(OFFSET($GD$3,0,0,'Données projet'!$E$17+1,1))-AVERAGE(OFFSET($H$3,0,0,'Données projet'!$E$17+1,1))</f>
        <v>#N/A</v>
      </c>
      <c r="GF56" s="57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7" t="e">
        <f t="shared" si="29"/>
        <v>#N/A</v>
      </c>
      <c r="GZ56" s="57" t="e">
        <f ca="1">AVERAGE(OFFSET($GY$3,0,0,'Données projet'!$E$18+1,1))-AVERAGE(OFFSET($H$3,0,0,'Données projet'!$E$18+1,1))</f>
        <v>#N/A</v>
      </c>
      <c r="HA56" s="57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0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4">
        <f t="shared" si="1"/>
        <v>366.87154081591859</v>
      </c>
      <c r="I57" s="6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7" t="e">
        <f t="shared" si="0"/>
        <v>#NUM!</v>
      </c>
      <c r="S57" s="57">
        <f ca="1">AVERAGE(OFFSET($R$3,0,0,'Données projet'!$E$9+1,1))-AVERAGE(OFFSET($H$3,0,0,'Données projet'!$E$9+1,1))</f>
        <v>148.39628895278571</v>
      </c>
      <c r="T57" s="57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8.1883350000000057</v>
      </c>
      <c r="AI57" s="13">
        <f>IF('Données projet'!$A$62&gt;35,AI56+AH57-AQ56,IF(A57&lt;'Données projet'!$A$62,$AF$205^A57,IF(A57='Données projet'!$A$62,'Données projet'!$B$62,AI56+AH57-AQ56)))</f>
        <v>272.11554000000001</v>
      </c>
      <c r="AJ57" s="13">
        <f>AI57*VLOOKUP('Données projet'!$B$10,Paramètres!$A$1:$I$89,3,0)*VLOOKUP('Données projet'!$B$10,Paramètres!$A$1:$I$89,5,0)</f>
        <v>297.15016967999998</v>
      </c>
      <c r="AK57" s="13">
        <f t="shared" si="35"/>
        <v>70.578698102351908</v>
      </c>
      <c r="AL57" s="20">
        <f t="shared" si="4"/>
        <v>640.46111138759613</v>
      </c>
      <c r="AM57" s="57">
        <f t="shared" si="5"/>
        <v>933.7944447209295</v>
      </c>
      <c r="AN57" s="57">
        <f ca="1">AVERAGE(OFFSET($AM$3,0,0,'Données projet'!$E$10+1,1))-AVERAGE(OFFSET($H$3,0,0,'Données projet'!$E$10+1,1))</f>
        <v>245.5026179711341</v>
      </c>
      <c r="AO57" s="57">
        <f t="shared" si="36"/>
        <v>204.32077840562567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8.1883350000000057</v>
      </c>
      <c r="BD57" s="12">
        <f>IF('Données projet'!$A$88&gt;35,BD56+BC57-BL56,IF(A57&lt;'Données projet'!$A$88,$BA$205^A57,IF(A57='Données projet'!$A$88,'Données projet'!$B$88,BD56+BC57-BL56)))</f>
        <v>272.11554000000001</v>
      </c>
      <c r="BE57" s="13">
        <f>BD57*VLOOKUP('Données projet'!$B$11,Paramètres!$A$1:$I$89,3,0)*VLOOKUP('Données projet'!$B$11,Paramètres!$A$1:$I$89,5,0)</f>
        <v>271.68015513600005</v>
      </c>
      <c r="BF57" s="13">
        <f t="shared" si="37"/>
        <v>65.205711771748057</v>
      </c>
      <c r="BG57" s="20">
        <f t="shared" si="7"/>
        <v>586.74288486432795</v>
      </c>
      <c r="BH57" s="57">
        <f t="shared" si="8"/>
        <v>880.07621819766132</v>
      </c>
      <c r="BI57" s="57">
        <f ca="1">AVERAGE(OFFSET($BH$3,0,0,'Données projet'!$E$11+1,1))-AVERAGE(OFFSET($H$3,0,0,'Données projet'!$E$11+1,1))</f>
        <v>221.46841827695107</v>
      </c>
      <c r="BJ57" s="57">
        <f t="shared" si="38"/>
        <v>183.74298297204564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</v>
      </c>
      <c r="BY57" s="12">
        <f>IF('Données projet'!$A$114&gt;35,BY56+BX57-CG56,IF(A57&lt;'Données projet'!$A$114,$BV$205^A57,IF(A57='Données projet'!$A$114,'Données projet'!$B$114,BY56+BX57-CG56)))</f>
        <v>225.99999999999989</v>
      </c>
      <c r="BZ57" s="13">
        <f>BY57*VLOOKUP('Données projet'!$B$12,Paramètres!$A$1:$I$89,3,0)*VLOOKUP('Données projet'!$B$12,Paramètres!$A$1:$I$89,5,0)</f>
        <v>183.33119999999991</v>
      </c>
      <c r="CA57" s="13">
        <f t="shared" si="39"/>
        <v>46.062523974317784</v>
      </c>
      <c r="CB57" s="20">
        <f t="shared" si="10"/>
        <v>399.52740258860331</v>
      </c>
      <c r="CC57" s="57">
        <f t="shared" si="11"/>
        <v>692.86073592193657</v>
      </c>
      <c r="CD57" s="57">
        <f ca="1">AVERAGE(OFFSET($CC$3,0,0,'Données projet'!$E$12+1,1))-AVERAGE(OFFSET($H$3,0,0,'Données projet'!$E$12+1,1))</f>
        <v>219.96569743439244</v>
      </c>
      <c r="CE57" s="57">
        <f t="shared" si="40"/>
        <v>219.27079214454579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28.748121663833455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28.748121663833455</v>
      </c>
      <c r="CO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6.8</v>
      </c>
      <c r="CT57" s="12">
        <f>IF('Données projet'!$A$140&gt;35,CT56+CS57-DB56,IF(A57&lt;'Données projet'!$A$140,$CQ$205^A57,IF(A57='Données projet'!$A$140,'Données projet'!$B$140,CT56+CS57-DB56)))</f>
        <v>208.20000000000002</v>
      </c>
      <c r="CU57" s="17">
        <f>CT57*VLOOKUP('Données projet'!$B$13,Paramètres!$A$1:$I$89,3,0)*VLOOKUP('Données projet'!$B$13,Paramètres!$A$1:$I$89,5,0)</f>
        <v>181.88352000000006</v>
      </c>
      <c r="CV57" s="13">
        <f t="shared" si="41"/>
        <v>45.74098045051349</v>
      </c>
      <c r="CW57" s="20">
        <f t="shared" si="13"/>
        <v>396.44600495131112</v>
      </c>
      <c r="CX57" s="57">
        <f t="shared" si="14"/>
        <v>689.77933828464438</v>
      </c>
      <c r="CY57" s="57">
        <f ca="1">AVERAGE(OFFSET($CX$3,0,0,'Données projet'!$E$13+1,1))-AVERAGE(OFFSET($H$3,0,0,'Données projet'!$E$13+1,1))</f>
        <v>235.92135862353973</v>
      </c>
      <c r="CZ57" s="57">
        <f t="shared" si="42"/>
        <v>270.64539221029258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42.160739474090697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42.160739474090697</v>
      </c>
      <c r="DJ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7" t="e">
        <f t="shared" si="17"/>
        <v>#N/A</v>
      </c>
      <c r="DT57" s="57" t="e">
        <f ca="1">AVERAGE(OFFSET($DS$3,0,0,'Données projet'!$E$14+1,1))-AVERAGE(OFFSET($H$3,0,0,'Données projet'!$E$14+1,1))</f>
        <v>#N/A</v>
      </c>
      <c r="DU57" s="57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7" t="e">
        <f t="shared" si="20"/>
        <v>#N/A</v>
      </c>
      <c r="EO57" s="57" t="e">
        <f ca="1">AVERAGE(OFFSET($EN$3,0,0,'Données projet'!$E$15+1,1))-AVERAGE(OFFSET($H$3,0,0,'Données projet'!$E$15+1,1))</f>
        <v>#N/A</v>
      </c>
      <c r="EP57" s="57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7" t="e">
        <f t="shared" si="23"/>
        <v>#N/A</v>
      </c>
      <c r="FJ57" s="57" t="e">
        <f ca="1">AVERAGE(OFFSET($FI$3,0,0,'Données projet'!$E$16+1,1))-AVERAGE(OFFSET($H$3,0,0,'Données projet'!$E$16+1,1))</f>
        <v>#N/A</v>
      </c>
      <c r="FK57" s="57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7" t="e">
        <f t="shared" si="26"/>
        <v>#N/A</v>
      </c>
      <c r="GE57" s="57" t="e">
        <f ca="1">AVERAGE(OFFSET($GD$3,0,0,'Données projet'!$E$17+1,1))-AVERAGE(OFFSET($H$3,0,0,'Données projet'!$E$17+1,1))</f>
        <v>#N/A</v>
      </c>
      <c r="GF57" s="57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7" t="e">
        <f t="shared" si="29"/>
        <v>#N/A</v>
      </c>
      <c r="GZ57" s="57" t="e">
        <f ca="1">AVERAGE(OFFSET($GY$3,0,0,'Données projet'!$E$18+1,1))-AVERAGE(OFFSET($H$3,0,0,'Données projet'!$E$18+1,1))</f>
        <v>#N/A</v>
      </c>
      <c r="HA57" s="57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0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4">
        <f t="shared" si="1"/>
        <v>368.19577337162264</v>
      </c>
      <c r="I58" s="6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7" t="e">
        <f t="shared" si="0"/>
        <v>#NUM!</v>
      </c>
      <c r="S58" s="57">
        <f ca="1">AVERAGE(OFFSET($R$3,0,0,'Données projet'!$E$9+1,1))-AVERAGE(OFFSET($H$3,0,0,'Données projet'!$E$9+1,1))</f>
        <v>148.39628895278571</v>
      </c>
      <c r="T58" s="57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280.30387500000006</v>
      </c>
      <c r="AG58" s="12">
        <f>VLOOKUP(A58,'Données projet'!$A$61:$I$81,9,0)</f>
        <v>8.1883350000000057</v>
      </c>
      <c r="AH58" s="12">
        <f t="array" ref="AH58">INDEX(AG:AG,MIN(IF(ISNUMBER(AG58:AG254),ROW(AG58:AG254),"")))</f>
        <v>8.1883350000000057</v>
      </c>
      <c r="AI58" s="13">
        <f>IF('Données projet'!$A$62&gt;35,AI57+AH58-AQ57,IF(A58&lt;'Données projet'!$A$62,$AF$205^A58,IF(A58='Données projet'!$A$62,'Données projet'!$B$62,AI57+AH58-AQ57)))</f>
        <v>280.30387500000001</v>
      </c>
      <c r="AJ58" s="13">
        <f>AI58*VLOOKUP('Données projet'!$B$10,Paramètres!$A$1:$I$89,3,0)*VLOOKUP('Données projet'!$B$10,Paramètres!$A$1:$I$89,5,0)</f>
        <v>306.09183149999996</v>
      </c>
      <c r="AK58" s="13">
        <f t="shared" si="35"/>
        <v>72.452047356957053</v>
      </c>
      <c r="AL58" s="20">
        <f t="shared" si="4"/>
        <v>659.29725567586672</v>
      </c>
      <c r="AM58" s="57">
        <f t="shared" si="5"/>
        <v>952.63058900920009</v>
      </c>
      <c r="AN58" s="57">
        <f ca="1">AVERAGE(OFFSET($AM$3,0,0,'Données projet'!$E$10+1,1))-AVERAGE(OFFSET($H$3,0,0,'Données projet'!$E$10+1,1))</f>
        <v>245.5026179711341</v>
      </c>
      <c r="AO58" s="57">
        <f t="shared" si="36"/>
        <v>204.32077840562567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280.30387500000006</v>
      </c>
      <c r="BB58" s="12">
        <f>VLOOKUP(A58,'Données projet'!$A$87:$I$107,9,0)</f>
        <v>8.1883350000000057</v>
      </c>
      <c r="BC58" s="12">
        <f t="array" ref="BC58">INDEX(BB:BB,MIN(IF(ISNUMBER(BB58:BB254),ROW(BB58:BB254),"")))</f>
        <v>8.1883350000000057</v>
      </c>
      <c r="BD58" s="12">
        <f>IF('Données projet'!$A$88&gt;35,BD57+BC58-BL57,IF(A58&lt;'Données projet'!$A$88,$BA$205^A58,IF(A58='Données projet'!$A$88,'Données projet'!$B$88,BD57+BC58-BL57)))</f>
        <v>280.30387500000001</v>
      </c>
      <c r="BE58" s="13">
        <f>BD58*VLOOKUP('Données projet'!$B$11,Paramètres!$A$1:$I$89,3,0)*VLOOKUP('Données projet'!$B$11,Paramètres!$A$1:$I$89,5,0)</f>
        <v>279.85538880000001</v>
      </c>
      <c r="BF58" s="13">
        <f t="shared" si="37"/>
        <v>66.936447458689429</v>
      </c>
      <c r="BG58" s="20">
        <f t="shared" si="7"/>
        <v>603.99578148388412</v>
      </c>
      <c r="BH58" s="57">
        <f t="shared" si="8"/>
        <v>897.32911481721749</v>
      </c>
      <c r="BI58" s="57">
        <f ca="1">AVERAGE(OFFSET($BH$3,0,0,'Données projet'!$E$11+1,1))-AVERAGE(OFFSET($H$3,0,0,'Données projet'!$E$11+1,1))</f>
        <v>221.46841827695107</v>
      </c>
      <c r="BJ58" s="57">
        <f t="shared" si="38"/>
        <v>183.74298297204564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232</v>
      </c>
      <c r="BW58" s="12">
        <f>VLOOKUP(A58,'Données projet'!$A$113:$I$133,9,0)</f>
        <v>6</v>
      </c>
      <c r="BX58" s="12">
        <f t="array" ref="BX58">INDEX(BW:BW,MIN(IF(ISNUMBER(BW58:BW254),ROW(BW58:BW254),"")))</f>
        <v>6</v>
      </c>
      <c r="BY58" s="12">
        <f>IF('Données projet'!$A$114&gt;35,BY57+BX58-CG57,IF(A58&lt;'Données projet'!$A$114,$BV$205^A58,IF(A58='Données projet'!$A$114,'Données projet'!$B$114,BY57+BX58-CG57)))</f>
        <v>231.99999999999989</v>
      </c>
      <c r="BZ58" s="13">
        <f>BY58*VLOOKUP('Données projet'!$B$12,Paramètres!$A$1:$I$89,3,0)*VLOOKUP('Données projet'!$B$12,Paramètres!$A$1:$I$89,5,0)</f>
        <v>188.19839999999991</v>
      </c>
      <c r="CA58" s="13">
        <f t="shared" si="39"/>
        <v>47.141424081428013</v>
      </c>
      <c r="CB58" s="20">
        <f t="shared" si="10"/>
        <v>409.88352694182026</v>
      </c>
      <c r="CC58" s="57">
        <f t="shared" si="11"/>
        <v>703.21686027515352</v>
      </c>
      <c r="CD58" s="57">
        <f ca="1">AVERAGE(OFFSET($CC$3,0,0,'Données projet'!$E$12+1,1))-AVERAGE(OFFSET($H$3,0,0,'Données projet'!$E$12+1,1))</f>
        <v>219.96569743439244</v>
      </c>
      <c r="CE58" s="57">
        <f t="shared" si="40"/>
        <v>219.27079214454579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13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33.197263359421648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33.197263359421648</v>
      </c>
      <c r="CO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215</v>
      </c>
      <c r="CR58" s="12">
        <f>VLOOKUP(A58,'Données projet'!$A$139:$I$159,9,0)</f>
        <v>6.8</v>
      </c>
      <c r="CS58" s="12">
        <f t="array" ref="CS58">INDEX(CR:CR,MIN(IF(ISNUMBER(CR58:CR254),ROW(CR58:CR254),"")))</f>
        <v>6.8</v>
      </c>
      <c r="CT58" s="12">
        <f>IF('Données projet'!$A$140&gt;35,CT57+CS58-DB57,IF(A58&lt;'Données projet'!$A$140,$CQ$205^A58,IF(A58='Données projet'!$A$140,'Données projet'!$B$140,CT57+CS58-DB57)))</f>
        <v>215.00000000000003</v>
      </c>
      <c r="CU58" s="17">
        <f>CT58*VLOOKUP('Données projet'!$B$13,Paramètres!$A$1:$I$89,3,0)*VLOOKUP('Données projet'!$B$13,Paramètres!$A$1:$I$89,5,0)</f>
        <v>187.82400000000007</v>
      </c>
      <c r="CV58" s="13">
        <f t="shared" si="41"/>
        <v>47.05854810918273</v>
      </c>
      <c r="CW58" s="20">
        <f t="shared" si="13"/>
        <v>409.08710462349336</v>
      </c>
      <c r="CX58" s="57">
        <f t="shared" si="14"/>
        <v>702.42043795682662</v>
      </c>
      <c r="CY58" s="57">
        <f ca="1">AVERAGE(OFFSET($CX$3,0,0,'Données projet'!$E$13+1,1))-AVERAGE(OFFSET($H$3,0,0,'Données projet'!$E$13+1,1))</f>
        <v>235.92135862353973</v>
      </c>
      <c r="CZ58" s="57">
        <f t="shared" si="42"/>
        <v>270.64539221029258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25</v>
      </c>
      <c r="DC58" s="16">
        <f>IF(ISNA(VLOOKUP(A58,'Données projet'!$A$139:$I$159,5,0)),0%,VLOOKUP(A58,'Données projet'!$A$139:$I$159,5,0)*VLOOKUP('Données projet'!$B$13,Paramètres!$A$1:$I$89,7,0))</f>
        <v>0.43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51.715686516785503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51.715686516785503</v>
      </c>
      <c r="DJ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7" t="e">
        <f t="shared" si="17"/>
        <v>#N/A</v>
      </c>
      <c r="DT58" s="57" t="e">
        <f ca="1">AVERAGE(OFFSET($DS$3,0,0,'Données projet'!$E$14+1,1))-AVERAGE(OFFSET($H$3,0,0,'Données projet'!$E$14+1,1))</f>
        <v>#N/A</v>
      </c>
      <c r="DU58" s="57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7" t="e">
        <f t="shared" si="20"/>
        <v>#N/A</v>
      </c>
      <c r="EO58" s="57" t="e">
        <f ca="1">AVERAGE(OFFSET($EN$3,0,0,'Données projet'!$E$15+1,1))-AVERAGE(OFFSET($H$3,0,0,'Données projet'!$E$15+1,1))</f>
        <v>#N/A</v>
      </c>
      <c r="EP58" s="57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7" t="e">
        <f t="shared" si="23"/>
        <v>#N/A</v>
      </c>
      <c r="FJ58" s="57" t="e">
        <f ca="1">AVERAGE(OFFSET($FI$3,0,0,'Données projet'!$E$16+1,1))-AVERAGE(OFFSET($H$3,0,0,'Données projet'!$E$16+1,1))</f>
        <v>#N/A</v>
      </c>
      <c r="FK58" s="57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7" t="e">
        <f t="shared" si="26"/>
        <v>#N/A</v>
      </c>
      <c r="GE58" s="57" t="e">
        <f ca="1">AVERAGE(OFFSET($GD$3,0,0,'Données projet'!$E$17+1,1))-AVERAGE(OFFSET($H$3,0,0,'Données projet'!$E$17+1,1))</f>
        <v>#N/A</v>
      </c>
      <c r="GF58" s="57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7" t="e">
        <f t="shared" si="29"/>
        <v>#N/A</v>
      </c>
      <c r="GZ58" s="57" t="e">
        <f ca="1">AVERAGE(OFFSET($GY$3,0,0,'Données projet'!$E$18+1,1))-AVERAGE(OFFSET($H$3,0,0,'Données projet'!$E$18+1,1))</f>
        <v>#N/A</v>
      </c>
      <c r="HA58" s="57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0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4">
        <f t="shared" si="1"/>
        <v>369.51940819557939</v>
      </c>
      <c r="I59" s="6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7" t="e">
        <f t="shared" si="0"/>
        <v>#NUM!</v>
      </c>
      <c r="S59" s="57">
        <f ca="1">AVERAGE(OFFSET($R$3,0,0,'Données projet'!$E$9+1,1))-AVERAGE(OFFSET($H$3,0,0,'Données projet'!$E$9+1,1))</f>
        <v>148.39628895278571</v>
      </c>
      <c r="T59" s="57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9.0502649999999907</v>
      </c>
      <c r="AI59" s="13">
        <f>IF('Données projet'!$A$62&gt;35,AI58+AH59-AQ58,IF(A59&lt;'Données projet'!$A$62,$AF$205^A59,IF(A59='Données projet'!$A$62,'Données projet'!$B$62,AI58+AH59-AQ58)))</f>
        <v>289.35413999999997</v>
      </c>
      <c r="AJ59" s="13">
        <f>AI59*VLOOKUP('Données projet'!$B$10,Paramètres!$A$1:$I$89,3,0)*VLOOKUP('Données projet'!$B$10,Paramètres!$A$1:$I$89,5,0)</f>
        <v>315.97472087999995</v>
      </c>
      <c r="AK59" s="13">
        <f t="shared" si="35"/>
        <v>74.515200010288709</v>
      </c>
      <c r="AL59" s="20">
        <f t="shared" si="4"/>
        <v>680.1032788839193</v>
      </c>
      <c r="AM59" s="57">
        <f t="shared" si="5"/>
        <v>973.43661221725256</v>
      </c>
      <c r="AN59" s="57">
        <f ca="1">AVERAGE(OFFSET($AM$3,0,0,'Données projet'!$E$10+1,1))-AVERAGE(OFFSET($H$3,0,0,'Données projet'!$E$10+1,1))</f>
        <v>245.5026179711341</v>
      </c>
      <c r="AO59" s="57">
        <f t="shared" si="36"/>
        <v>204.32077840562567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9.0502649999999907</v>
      </c>
      <c r="BD59" s="12">
        <f>IF('Données projet'!$A$88&gt;35,BD58+BC59-BL58,IF(A59&lt;'Données projet'!$A$88,$BA$205^A59,IF(A59='Données projet'!$A$88,'Données projet'!$B$88,BD58+BC59-BL58)))</f>
        <v>289.35413999999997</v>
      </c>
      <c r="BE59" s="13">
        <f>BD59*VLOOKUP('Données projet'!$B$11,Paramètres!$A$1:$I$89,3,0)*VLOOKUP('Données projet'!$B$11,Paramètres!$A$1:$I$89,5,0)</f>
        <v>288.89117337599998</v>
      </c>
      <c r="BF59" s="13">
        <f t="shared" si="37"/>
        <v>68.842537268665311</v>
      </c>
      <c r="BG59" s="20">
        <f t="shared" si="7"/>
        <v>623.05287937279206</v>
      </c>
      <c r="BH59" s="57">
        <f t="shared" si="8"/>
        <v>916.38621270612543</v>
      </c>
      <c r="BI59" s="57">
        <f ca="1">AVERAGE(OFFSET($BH$3,0,0,'Données projet'!$E$11+1,1))-AVERAGE(OFFSET($H$3,0,0,'Données projet'!$E$11+1,1))</f>
        <v>221.46841827695107</v>
      </c>
      <c r="BJ59" s="57">
        <f t="shared" si="38"/>
        <v>183.74298297204564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5.2</v>
      </c>
      <c r="BY59" s="12">
        <f>IF('Données projet'!$A$114&gt;35,BY58+BX59-CG58,IF(A59&lt;'Données projet'!$A$114,$BV$205^A59,IF(A59='Données projet'!$A$114,'Données projet'!$B$114,BY58+BX59-CG58)))</f>
        <v>224.19999999999987</v>
      </c>
      <c r="BZ59" s="13">
        <f>BY59*VLOOKUP('Données projet'!$B$12,Paramètres!$A$1:$I$89,3,0)*VLOOKUP('Données projet'!$B$12,Paramètres!$A$1:$I$89,5,0)</f>
        <v>181.87103999999991</v>
      </c>
      <c r="CA59" s="13">
        <f t="shared" si="39"/>
        <v>45.738207231648985</v>
      </c>
      <c r="CB59" s="20">
        <f t="shared" si="10"/>
        <v>396.41943892845512</v>
      </c>
      <c r="CC59" s="57">
        <f t="shared" si="11"/>
        <v>689.75277226178844</v>
      </c>
      <c r="CD59" s="57">
        <f ca="1">AVERAGE(OFFSET($CC$3,0,0,'Données projet'!$E$12+1,1))-AVERAGE(OFFSET($H$3,0,0,'Données projet'!$E$12+1,1))</f>
        <v>219.96569743439244</v>
      </c>
      <c r="CE59" s="57">
        <f t="shared" si="40"/>
        <v>219.27079214454579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32.546285273274684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32.546285273274684</v>
      </c>
      <c r="CO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</v>
      </c>
      <c r="CT59" s="12">
        <f>IF('Données projet'!$A$140&gt;35,CT58+CS59-DB58,IF(A59&lt;'Données projet'!$A$140,$CQ$205^A59,IF(A59='Données projet'!$A$140,'Données projet'!$B$140,CT58+CS59-DB58)))</f>
        <v>196.00000000000003</v>
      </c>
      <c r="CU59" s="17">
        <f>CT59*VLOOKUP('Données projet'!$B$13,Paramètres!$A$1:$I$89,3,0)*VLOOKUP('Données projet'!$B$13,Paramètres!$A$1:$I$89,5,0)</f>
        <v>171.22560000000004</v>
      </c>
      <c r="CV59" s="13">
        <f t="shared" si="41"/>
        <v>43.364402348589557</v>
      </c>
      <c r="CW59" s="20">
        <f t="shared" si="13"/>
        <v>373.74425409046017</v>
      </c>
      <c r="CX59" s="57">
        <f t="shared" si="14"/>
        <v>667.07758742379349</v>
      </c>
      <c r="CY59" s="57">
        <f ca="1">AVERAGE(OFFSET($CX$3,0,0,'Données projet'!$E$13+1,1))-AVERAGE(OFFSET($H$3,0,0,'Données projet'!$E$13+1,1))</f>
        <v>235.92135862353973</v>
      </c>
      <c r="CZ59" s="57">
        <f t="shared" si="42"/>
        <v>270.64539221029258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50.701573447645458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50.701573447645458</v>
      </c>
      <c r="DJ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7" t="e">
        <f t="shared" si="17"/>
        <v>#N/A</v>
      </c>
      <c r="DT59" s="57" t="e">
        <f ca="1">AVERAGE(OFFSET($DS$3,0,0,'Données projet'!$E$14+1,1))-AVERAGE(OFFSET($H$3,0,0,'Données projet'!$E$14+1,1))</f>
        <v>#N/A</v>
      </c>
      <c r="DU59" s="57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7" t="e">
        <f t="shared" si="20"/>
        <v>#N/A</v>
      </c>
      <c r="EO59" s="57" t="e">
        <f ca="1">AVERAGE(OFFSET($EN$3,0,0,'Données projet'!$E$15+1,1))-AVERAGE(OFFSET($H$3,0,0,'Données projet'!$E$15+1,1))</f>
        <v>#N/A</v>
      </c>
      <c r="EP59" s="57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7" t="e">
        <f t="shared" si="23"/>
        <v>#N/A</v>
      </c>
      <c r="FJ59" s="57" t="e">
        <f ca="1">AVERAGE(OFFSET($FI$3,0,0,'Données projet'!$E$16+1,1))-AVERAGE(OFFSET($H$3,0,0,'Données projet'!$E$16+1,1))</f>
        <v>#N/A</v>
      </c>
      <c r="FK59" s="57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7" t="e">
        <f t="shared" si="26"/>
        <v>#N/A</v>
      </c>
      <c r="GE59" s="57" t="e">
        <f ca="1">AVERAGE(OFFSET($GD$3,0,0,'Données projet'!$E$17+1,1))-AVERAGE(OFFSET($H$3,0,0,'Données projet'!$E$17+1,1))</f>
        <v>#N/A</v>
      </c>
      <c r="GF59" s="57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7" t="e">
        <f t="shared" si="29"/>
        <v>#N/A</v>
      </c>
      <c r="GZ59" s="57" t="e">
        <f ca="1">AVERAGE(OFFSET($GY$3,0,0,'Données projet'!$E$18+1,1))-AVERAGE(OFFSET($H$3,0,0,'Données projet'!$E$18+1,1))</f>
        <v>#N/A</v>
      </c>
      <c r="HA59" s="57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0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4">
        <f t="shared" si="1"/>
        <v>370.842457192898</v>
      </c>
      <c r="I60" s="6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7" t="e">
        <f t="shared" si="0"/>
        <v>#NUM!</v>
      </c>
      <c r="S60" s="57">
        <f ca="1">AVERAGE(OFFSET($R$3,0,0,'Données projet'!$E$9+1,1))-AVERAGE(OFFSET($H$3,0,0,'Données projet'!$E$9+1,1))</f>
        <v>148.39628895278571</v>
      </c>
      <c r="T60" s="57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9.0502649999999907</v>
      </c>
      <c r="AI60" s="13">
        <f>IF('Données projet'!$A$62&gt;35,AI59+AH60-AQ59,IF(A60&lt;'Données projet'!$A$62,$AF$205^A60,IF(A60='Données projet'!$A$62,'Données projet'!$B$62,AI59+AH60-AQ59)))</f>
        <v>298.40440499999994</v>
      </c>
      <c r="AJ60" s="13">
        <f>AI60*VLOOKUP('Données projet'!$B$10,Paramètres!$A$1:$I$89,3,0)*VLOOKUP('Données projet'!$B$10,Paramètres!$A$1:$I$89,5,0)</f>
        <v>325.85761025999994</v>
      </c>
      <c r="AK60" s="13">
        <f t="shared" si="35"/>
        <v>76.570853714097822</v>
      </c>
      <c r="AL60" s="20">
        <f t="shared" si="4"/>
        <v>700.89624142155355</v>
      </c>
      <c r="AM60" s="57">
        <f t="shared" si="5"/>
        <v>994.22957475488693</v>
      </c>
      <c r="AN60" s="57">
        <f ca="1">AVERAGE(OFFSET($AM$3,0,0,'Données projet'!$E$10+1,1))-AVERAGE(OFFSET($H$3,0,0,'Données projet'!$E$10+1,1))</f>
        <v>245.5026179711341</v>
      </c>
      <c r="AO60" s="57">
        <f t="shared" si="36"/>
        <v>204.32077840562567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9.0502649999999907</v>
      </c>
      <c r="BD60" s="12">
        <f>IF('Données projet'!$A$88&gt;35,BD59+BC60-BL59,IF(A60&lt;'Données projet'!$A$88,$BA$205^A60,IF(A60='Données projet'!$A$88,'Données projet'!$B$88,BD59+BC60-BL59)))</f>
        <v>298.40440499999994</v>
      </c>
      <c r="BE60" s="13">
        <f>BD60*VLOOKUP('Données projet'!$B$11,Paramètres!$A$1:$I$89,3,0)*VLOOKUP('Données projet'!$B$11,Paramètres!$A$1:$I$89,5,0)</f>
        <v>297.92695795199995</v>
      </c>
      <c r="BF60" s="13">
        <f t="shared" si="37"/>
        <v>70.74169900608814</v>
      </c>
      <c r="BG60" s="20">
        <f t="shared" si="7"/>
        <v>642.09791086867006</v>
      </c>
      <c r="BH60" s="57">
        <f t="shared" si="8"/>
        <v>935.43124420200343</v>
      </c>
      <c r="BI60" s="57">
        <f ca="1">AVERAGE(OFFSET($BH$3,0,0,'Données projet'!$E$11+1,1))-AVERAGE(OFFSET($H$3,0,0,'Données projet'!$E$11+1,1))</f>
        <v>221.46841827695107</v>
      </c>
      <c r="BJ60" s="57">
        <f t="shared" si="38"/>
        <v>183.74298297204564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5.2</v>
      </c>
      <c r="BY60" s="12">
        <f>IF('Données projet'!$A$114&gt;35,BY59+BX60-CG59,IF(A60&lt;'Données projet'!$A$114,$BV$205^A60,IF(A60='Données projet'!$A$114,'Données projet'!$B$114,BY59+BX60-CG59)))</f>
        <v>229.39999999999986</v>
      </c>
      <c r="BZ60" s="13">
        <f>BY60*VLOOKUP('Données projet'!$B$12,Paramètres!$A$1:$I$89,3,0)*VLOOKUP('Données projet'!$B$12,Paramètres!$A$1:$I$89,5,0)</f>
        <v>186.08927999999992</v>
      </c>
      <c r="CA60" s="13">
        <f t="shared" si="39"/>
        <v>46.674304440658766</v>
      </c>
      <c r="CB60" s="20">
        <f t="shared" si="10"/>
        <v>405.39657623414723</v>
      </c>
      <c r="CC60" s="57">
        <f t="shared" si="11"/>
        <v>698.72990956748049</v>
      </c>
      <c r="CD60" s="57">
        <f ca="1">AVERAGE(OFFSET($CC$3,0,0,'Données projet'!$E$12+1,1))-AVERAGE(OFFSET($H$3,0,0,'Données projet'!$E$12+1,1))</f>
        <v>219.96569743439244</v>
      </c>
      <c r="CE60" s="57">
        <f t="shared" si="40"/>
        <v>219.27079214454579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31.908072470339633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31.908072470339633</v>
      </c>
      <c r="CO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</v>
      </c>
      <c r="CT60" s="12">
        <f>IF('Données projet'!$A$140&gt;35,CT59+CS60-DB59,IF(A60&lt;'Données projet'!$A$140,$CQ$205^A60,IF(A60='Données projet'!$A$140,'Données projet'!$B$140,CT59+CS60-DB59)))</f>
        <v>202.00000000000003</v>
      </c>
      <c r="CU60" s="17">
        <f>CT60*VLOOKUP('Données projet'!$B$13,Paramètres!$A$1:$I$89,3,0)*VLOOKUP('Données projet'!$B$13,Paramètres!$A$1:$I$89,5,0)</f>
        <v>176.46720000000005</v>
      </c>
      <c r="CV60" s="13">
        <f t="shared" si="41"/>
        <v>44.535298821989393</v>
      </c>
      <c r="CW60" s="20">
        <f t="shared" si="13"/>
        <v>384.91268544829819</v>
      </c>
      <c r="CX60" s="57">
        <f t="shared" si="14"/>
        <v>678.24601878163151</v>
      </c>
      <c r="CY60" s="57">
        <f ca="1">AVERAGE(OFFSET($CX$3,0,0,'Données projet'!$E$13+1,1))-AVERAGE(OFFSET($H$3,0,0,'Données projet'!$E$13+1,1))</f>
        <v>235.92135862353973</v>
      </c>
      <c r="CZ60" s="57">
        <f t="shared" si="42"/>
        <v>270.64539221029258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49.707346517243352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49.707346517243352</v>
      </c>
      <c r="DJ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7" t="e">
        <f t="shared" si="17"/>
        <v>#N/A</v>
      </c>
      <c r="DT60" s="57" t="e">
        <f ca="1">AVERAGE(OFFSET($DS$3,0,0,'Données projet'!$E$14+1,1))-AVERAGE(OFFSET($H$3,0,0,'Données projet'!$E$14+1,1))</f>
        <v>#N/A</v>
      </c>
      <c r="DU60" s="57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7" t="e">
        <f t="shared" si="20"/>
        <v>#N/A</v>
      </c>
      <c r="EO60" s="57" t="e">
        <f ca="1">AVERAGE(OFFSET($EN$3,0,0,'Données projet'!$E$15+1,1))-AVERAGE(OFFSET($H$3,0,0,'Données projet'!$E$15+1,1))</f>
        <v>#N/A</v>
      </c>
      <c r="EP60" s="57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7" t="e">
        <f t="shared" si="23"/>
        <v>#N/A</v>
      </c>
      <c r="FJ60" s="57" t="e">
        <f ca="1">AVERAGE(OFFSET($FI$3,0,0,'Données projet'!$E$16+1,1))-AVERAGE(OFFSET($H$3,0,0,'Données projet'!$E$16+1,1))</f>
        <v>#N/A</v>
      </c>
      <c r="FK60" s="57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7" t="e">
        <f t="shared" si="26"/>
        <v>#N/A</v>
      </c>
      <c r="GE60" s="57" t="e">
        <f ca="1">AVERAGE(OFFSET($GD$3,0,0,'Données projet'!$E$17+1,1))-AVERAGE(OFFSET($H$3,0,0,'Données projet'!$E$17+1,1))</f>
        <v>#N/A</v>
      </c>
      <c r="GF60" s="57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7" t="e">
        <f t="shared" si="29"/>
        <v>#N/A</v>
      </c>
      <c r="GZ60" s="57" t="e">
        <f ca="1">AVERAGE(OFFSET($GY$3,0,0,'Données projet'!$E$18+1,1))-AVERAGE(OFFSET($H$3,0,0,'Données projet'!$E$18+1,1))</f>
        <v>#N/A</v>
      </c>
      <c r="HA60" s="57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0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4">
        <f t="shared" si="1"/>
        <v>372.16493182703641</v>
      </c>
      <c r="I61" s="6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7" t="e">
        <f t="shared" si="0"/>
        <v>#NUM!</v>
      </c>
      <c r="S61" s="57">
        <f ca="1">AVERAGE(OFFSET($R$3,0,0,'Données projet'!$E$9+1,1))-AVERAGE(OFFSET($H$3,0,0,'Données projet'!$E$9+1,1))</f>
        <v>148.39628895278571</v>
      </c>
      <c r="T61" s="57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9.0502649999999907</v>
      </c>
      <c r="AI61" s="13">
        <f>IF('Données projet'!$A$62&gt;35,AI60+AH61-AQ60,IF(A61&lt;'Données projet'!$A$62,$AF$205^A61,IF(A61='Données projet'!$A$62,'Données projet'!$B$62,AI60+AH61-AQ60)))</f>
        <v>307.45466999999991</v>
      </c>
      <c r="AJ61" s="13">
        <f>AI61*VLOOKUP('Données projet'!$B$10,Paramètres!$A$1:$I$89,3,0)*VLOOKUP('Données projet'!$B$10,Paramètres!$A$1:$I$89,5,0)</f>
        <v>335.74049963999994</v>
      </c>
      <c r="AK61" s="13">
        <f t="shared" si="35"/>
        <v>78.619262007527524</v>
      </c>
      <c r="AL61" s="20">
        <f t="shared" si="4"/>
        <v>721.67658486944367</v>
      </c>
      <c r="AM61" s="57">
        <f t="shared" si="5"/>
        <v>1015.009918202777</v>
      </c>
      <c r="AN61" s="57">
        <f ca="1">AVERAGE(OFFSET($AM$3,0,0,'Données projet'!$E$10+1,1))-AVERAGE(OFFSET($H$3,0,0,'Données projet'!$E$10+1,1))</f>
        <v>245.5026179711341</v>
      </c>
      <c r="AO61" s="57">
        <f t="shared" si="36"/>
        <v>204.32077840562567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9.0502649999999907</v>
      </c>
      <c r="BD61" s="12">
        <f>IF('Données projet'!$A$88&gt;35,BD60+BC61-BL60,IF(A61&lt;'Données projet'!$A$88,$BA$205^A61,IF(A61='Données projet'!$A$88,'Données projet'!$B$88,BD60+BC61-BL60)))</f>
        <v>307.45466999999991</v>
      </c>
      <c r="BE61" s="13">
        <f>BD61*VLOOKUP('Données projet'!$B$11,Paramètres!$A$1:$I$89,3,0)*VLOOKUP('Données projet'!$B$11,Paramètres!$A$1:$I$89,5,0)</f>
        <v>306.96274252799992</v>
      </c>
      <c r="BF61" s="13">
        <f t="shared" si="37"/>
        <v>72.634166908776592</v>
      </c>
      <c r="BG61" s="20">
        <f t="shared" si="7"/>
        <v>661.13128393571913</v>
      </c>
      <c r="BH61" s="57">
        <f t="shared" si="8"/>
        <v>954.4646172690525</v>
      </c>
      <c r="BI61" s="57">
        <f ca="1">AVERAGE(OFFSET($BH$3,0,0,'Données projet'!$E$11+1,1))-AVERAGE(OFFSET($H$3,0,0,'Données projet'!$E$11+1,1))</f>
        <v>221.46841827695107</v>
      </c>
      <c r="BJ61" s="57">
        <f t="shared" si="38"/>
        <v>183.74298297204564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5.2</v>
      </c>
      <c r="BY61" s="12">
        <f>IF('Données projet'!$A$114&gt;35,BY60+BX61-CG60,IF(A61&lt;'Données projet'!$A$114,$BV$205^A61,IF(A61='Données projet'!$A$114,'Données projet'!$B$114,BY60+BX61-CG60)))</f>
        <v>234.59999999999985</v>
      </c>
      <c r="BZ61" s="13">
        <f>BY61*VLOOKUP('Données projet'!$B$12,Paramètres!$A$1:$I$89,3,0)*VLOOKUP('Données projet'!$B$12,Paramètres!$A$1:$I$89,5,0)</f>
        <v>190.3075199999999</v>
      </c>
      <c r="CA61" s="13">
        <f t="shared" si="39"/>
        <v>47.607934756469184</v>
      </c>
      <c r="CB61" s="20">
        <f t="shared" si="10"/>
        <v>414.36941703418364</v>
      </c>
      <c r="CC61" s="57">
        <f t="shared" si="11"/>
        <v>707.70275036751696</v>
      </c>
      <c r="CD61" s="57">
        <f ca="1">AVERAGE(OFFSET($CC$3,0,0,'Données projet'!$E$12+1,1))-AVERAGE(OFFSET($H$3,0,0,'Données projet'!$E$12+1,1))</f>
        <v>219.96569743439244</v>
      </c>
      <c r="CE61" s="57">
        <f t="shared" si="40"/>
        <v>219.27079214454579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31.282374631198767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31.282374631198767</v>
      </c>
      <c r="CO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</v>
      </c>
      <c r="CT61" s="12">
        <f>IF('Données projet'!$A$140&gt;35,CT60+CS61-DB60,IF(A61&lt;'Données projet'!$A$140,$CQ$205^A61,IF(A61='Données projet'!$A$140,'Données projet'!$B$140,CT60+CS61-DB60)))</f>
        <v>208.00000000000003</v>
      </c>
      <c r="CU61" s="17">
        <f>CT61*VLOOKUP('Données projet'!$B$13,Paramètres!$A$1:$I$89,3,0)*VLOOKUP('Données projet'!$B$13,Paramètres!$A$1:$I$89,5,0)</f>
        <v>181.70880000000005</v>
      </c>
      <c r="CV61" s="13">
        <f t="shared" si="41"/>
        <v>45.702153370067812</v>
      </c>
      <c r="CW61" s="20">
        <f t="shared" si="13"/>
        <v>396.07407711953482</v>
      </c>
      <c r="CX61" s="57">
        <f t="shared" si="14"/>
        <v>689.40741045286813</v>
      </c>
      <c r="CY61" s="57">
        <f ca="1">AVERAGE(OFFSET($CX$3,0,0,'Données projet'!$E$13+1,1))-AVERAGE(OFFSET($H$3,0,0,'Données projet'!$E$13+1,1))</f>
        <v>235.92135862353973</v>
      </c>
      <c r="CZ61" s="57">
        <f t="shared" si="42"/>
        <v>270.64539221029258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48.732615770527886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48.732615770527886</v>
      </c>
      <c r="DJ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7" t="e">
        <f t="shared" si="17"/>
        <v>#N/A</v>
      </c>
      <c r="DT61" s="57" t="e">
        <f ca="1">AVERAGE(OFFSET($DS$3,0,0,'Données projet'!$E$14+1,1))-AVERAGE(OFFSET($H$3,0,0,'Données projet'!$E$14+1,1))</f>
        <v>#N/A</v>
      </c>
      <c r="DU61" s="57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7" t="e">
        <f t="shared" si="20"/>
        <v>#N/A</v>
      </c>
      <c r="EO61" s="57" t="e">
        <f ca="1">AVERAGE(OFFSET($EN$3,0,0,'Données projet'!$E$15+1,1))-AVERAGE(OFFSET($H$3,0,0,'Données projet'!$E$15+1,1))</f>
        <v>#N/A</v>
      </c>
      <c r="EP61" s="57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7" t="e">
        <f t="shared" si="23"/>
        <v>#N/A</v>
      </c>
      <c r="FJ61" s="57" t="e">
        <f ca="1">AVERAGE(OFFSET($FI$3,0,0,'Données projet'!$E$16+1,1))-AVERAGE(OFFSET($H$3,0,0,'Données projet'!$E$16+1,1))</f>
        <v>#N/A</v>
      </c>
      <c r="FK61" s="57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7" t="e">
        <f t="shared" si="26"/>
        <v>#N/A</v>
      </c>
      <c r="GE61" s="57" t="e">
        <f ca="1">AVERAGE(OFFSET($GD$3,0,0,'Données projet'!$E$17+1,1))-AVERAGE(OFFSET($H$3,0,0,'Données projet'!$E$17+1,1))</f>
        <v>#N/A</v>
      </c>
      <c r="GF61" s="57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7" t="e">
        <f t="shared" si="29"/>
        <v>#N/A</v>
      </c>
      <c r="GZ61" s="57" t="e">
        <f ca="1">AVERAGE(OFFSET($GY$3,0,0,'Données projet'!$E$18+1,1))-AVERAGE(OFFSET($H$3,0,0,'Données projet'!$E$18+1,1))</f>
        <v>#N/A</v>
      </c>
      <c r="HA61" s="57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0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4">
        <f t="shared" si="1"/>
        <v>373.48684314351237</v>
      </c>
      <c r="I62" s="6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7" t="e">
        <f t="shared" si="0"/>
        <v>#NUM!</v>
      </c>
      <c r="S62" s="57">
        <f ca="1">AVERAGE(OFFSET($R$3,0,0,'Données projet'!$E$9+1,1))-AVERAGE(OFFSET($H$3,0,0,'Données projet'!$E$9+1,1))</f>
        <v>148.39628895278571</v>
      </c>
      <c r="T62" s="57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9.0502649999999907</v>
      </c>
      <c r="AI62" s="13">
        <f>IF('Données projet'!$A$62&gt;35,AI61+AH62-AQ61,IF(A62&lt;'Données projet'!$A$62,$AF$205^A62,IF(A62='Données projet'!$A$62,'Données projet'!$B$62,AI61+AH62-AQ61)))</f>
        <v>316.50493499999988</v>
      </c>
      <c r="AJ62" s="13">
        <f>AI62*VLOOKUP('Données projet'!$B$10,Paramètres!$A$1:$I$89,3,0)*VLOOKUP('Données projet'!$B$10,Paramètres!$A$1:$I$89,5,0)</f>
        <v>345.62338901999988</v>
      </c>
      <c r="AK62" s="13">
        <f t="shared" si="35"/>
        <v>80.660662654729023</v>
      </c>
      <c r="AL62" s="20">
        <f t="shared" si="4"/>
        <v>742.44472333348619</v>
      </c>
      <c r="AM62" s="57">
        <f t="shared" si="5"/>
        <v>1035.7780566668196</v>
      </c>
      <c r="AN62" s="57">
        <f ca="1">AVERAGE(OFFSET($AM$3,0,0,'Données projet'!$E$10+1,1))-AVERAGE(OFFSET($H$3,0,0,'Données projet'!$E$10+1,1))</f>
        <v>245.5026179711341</v>
      </c>
      <c r="AO62" s="57">
        <f t="shared" si="36"/>
        <v>204.32077840562567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9.0502649999999907</v>
      </c>
      <c r="BD62" s="12">
        <f>IF('Données projet'!$A$88&gt;35,BD61+BC62-BL61,IF(A62&lt;'Données projet'!$A$88,$BA$205^A62,IF(A62='Données projet'!$A$88,'Données projet'!$B$88,BD61+BC62-BL61)))</f>
        <v>316.50493499999988</v>
      </c>
      <c r="BE62" s="13">
        <f>BD62*VLOOKUP('Données projet'!$B$11,Paramètres!$A$1:$I$89,3,0)*VLOOKUP('Données projet'!$B$11,Paramètres!$A$1:$I$89,5,0)</f>
        <v>315.99852710399989</v>
      </c>
      <c r="BF62" s="13">
        <f t="shared" si="37"/>
        <v>74.520160640469413</v>
      </c>
      <c r="BG62" s="20">
        <f t="shared" si="7"/>
        <v>680.15338115495069</v>
      </c>
      <c r="BH62" s="57">
        <f t="shared" si="8"/>
        <v>973.48671448828395</v>
      </c>
      <c r="BI62" s="57">
        <f ca="1">AVERAGE(OFFSET($BH$3,0,0,'Données projet'!$E$11+1,1))-AVERAGE(OFFSET($H$3,0,0,'Données projet'!$E$11+1,1))</f>
        <v>221.46841827695107</v>
      </c>
      <c r="BJ62" s="57">
        <f t="shared" si="38"/>
        <v>183.74298297204564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5.2</v>
      </c>
      <c r="BY62" s="12">
        <f>IF('Données projet'!$A$114&gt;35,BY61+BX62-CG61,IF(A62&lt;'Données projet'!$A$114,$BV$205^A62,IF(A62='Données projet'!$A$114,'Données projet'!$B$114,BY61+BX62-CG61)))</f>
        <v>239.79999999999984</v>
      </c>
      <c r="BZ62" s="13">
        <f>BY62*VLOOKUP('Données projet'!$B$12,Paramètres!$A$1:$I$89,3,0)*VLOOKUP('Données projet'!$B$12,Paramètres!$A$1:$I$89,5,0)</f>
        <v>194.52575999999991</v>
      </c>
      <c r="CA62" s="13">
        <f t="shared" si="39"/>
        <v>48.539159154841606</v>
      </c>
      <c r="CB62" s="20">
        <f t="shared" si="10"/>
        <v>423.33806752801564</v>
      </c>
      <c r="CC62" s="57">
        <f t="shared" si="11"/>
        <v>716.67140086134896</v>
      </c>
      <c r="CD62" s="57">
        <f ca="1">AVERAGE(OFFSET($CC$3,0,0,'Données projet'!$E$12+1,1))-AVERAGE(OFFSET($H$3,0,0,'Données projet'!$E$12+1,1))</f>
        <v>219.96569743439244</v>
      </c>
      <c r="CE62" s="57">
        <f t="shared" si="40"/>
        <v>219.27079214454579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30.668946345045455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30.668946345045455</v>
      </c>
      <c r="CO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</v>
      </c>
      <c r="CT62" s="12">
        <f>IF('Données projet'!$A$140&gt;35,CT61+CS62-DB61,IF(A62&lt;'Données projet'!$A$140,$CQ$205^A62,IF(A62='Données projet'!$A$140,'Données projet'!$B$140,CT61+CS62-DB61)))</f>
        <v>214.00000000000003</v>
      </c>
      <c r="CU62" s="17">
        <f>CT62*VLOOKUP('Données projet'!$B$13,Paramètres!$A$1:$I$89,3,0)*VLOOKUP('Données projet'!$B$13,Paramètres!$A$1:$I$89,5,0)</f>
        <v>186.95040000000006</v>
      </c>
      <c r="CV62" s="13">
        <f t="shared" si="41"/>
        <v>46.865095976617653</v>
      </c>
      <c r="CW62" s="20">
        <f t="shared" si="13"/>
        <v>407.22865549260922</v>
      </c>
      <c r="CX62" s="57">
        <f t="shared" si="14"/>
        <v>700.56198882594254</v>
      </c>
      <c r="CY62" s="57">
        <f ca="1">AVERAGE(OFFSET($CX$3,0,0,'Données projet'!$E$13+1,1))-AVERAGE(OFFSET($H$3,0,0,'Données projet'!$E$13+1,1))</f>
        <v>235.92135862353973</v>
      </c>
      <c r="CZ62" s="57">
        <f t="shared" si="42"/>
        <v>270.64539221029258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47.77699889922846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47.77699889922846</v>
      </c>
      <c r="DJ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7" t="e">
        <f t="shared" si="17"/>
        <v>#N/A</v>
      </c>
      <c r="DT62" s="57" t="e">
        <f ca="1">AVERAGE(OFFSET($DS$3,0,0,'Données projet'!$E$14+1,1))-AVERAGE(OFFSET($H$3,0,0,'Données projet'!$E$14+1,1))</f>
        <v>#N/A</v>
      </c>
      <c r="DU62" s="57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7" t="e">
        <f t="shared" si="20"/>
        <v>#N/A</v>
      </c>
      <c r="EO62" s="57" t="e">
        <f ca="1">AVERAGE(OFFSET($EN$3,0,0,'Données projet'!$E$15+1,1))-AVERAGE(OFFSET($H$3,0,0,'Données projet'!$E$15+1,1))</f>
        <v>#N/A</v>
      </c>
      <c r="EP62" s="57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7" t="e">
        <f t="shared" si="23"/>
        <v>#N/A</v>
      </c>
      <c r="FJ62" s="57" t="e">
        <f ca="1">AVERAGE(OFFSET($FI$3,0,0,'Données projet'!$E$16+1,1))-AVERAGE(OFFSET($H$3,0,0,'Données projet'!$E$16+1,1))</f>
        <v>#N/A</v>
      </c>
      <c r="FK62" s="57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7" t="e">
        <f t="shared" si="26"/>
        <v>#N/A</v>
      </c>
      <c r="GE62" s="57" t="e">
        <f ca="1">AVERAGE(OFFSET($GD$3,0,0,'Données projet'!$E$17+1,1))-AVERAGE(OFFSET($H$3,0,0,'Données projet'!$E$17+1,1))</f>
        <v>#N/A</v>
      </c>
      <c r="GF62" s="57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7" t="e">
        <f t="shared" si="29"/>
        <v>#N/A</v>
      </c>
      <c r="GZ62" s="57" t="e">
        <f ca="1">AVERAGE(OFFSET($GY$3,0,0,'Données projet'!$E$18+1,1))-AVERAGE(OFFSET($H$3,0,0,'Données projet'!$E$18+1,1))</f>
        <v>#N/A</v>
      </c>
      <c r="HA62" s="57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0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4">
        <f t="shared" si="1"/>
        <v>374.80820179196172</v>
      </c>
      <c r="I63" s="6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7" t="e">
        <f t="shared" si="0"/>
        <v>#NUM!</v>
      </c>
      <c r="S63" s="57">
        <f ca="1">AVERAGE(OFFSET($R$3,0,0,'Données projet'!$E$9+1,1))-AVERAGE(OFFSET($H$3,0,0,'Données projet'!$E$9+1,1))</f>
        <v>148.39628895278571</v>
      </c>
      <c r="T63" s="57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325.55520000000001</v>
      </c>
      <c r="AG63" s="12">
        <f>VLOOKUP(A63,'Données projet'!$A$61:$I$81,9,0)</f>
        <v>9.0502649999999907</v>
      </c>
      <c r="AH63" s="12">
        <f t="array" ref="AH63">INDEX(AG:AG,MIN(IF(ISNUMBER(AG63:AG259),ROW(AG63:AG259),"")))</f>
        <v>9.0502649999999907</v>
      </c>
      <c r="AI63" s="13">
        <f>IF('Données projet'!$A$62&gt;35,AI62+AH63-AQ62,IF(A63&lt;'Données projet'!$A$62,$AF$205^A63,IF(A63='Données projet'!$A$62,'Données projet'!$B$62,AI62+AH63-AQ62)))</f>
        <v>325.55519999999984</v>
      </c>
      <c r="AJ63" s="13">
        <f>AI63*VLOOKUP('Données projet'!$B$10,Paramètres!$A$1:$I$89,3,0)*VLOOKUP('Données projet'!$B$10,Paramètres!$A$1:$I$89,5,0)</f>
        <v>355.50627839999981</v>
      </c>
      <c r="AK63" s="13">
        <f t="shared" si="35"/>
        <v>82.695279049034994</v>
      </c>
      <c r="AL63" s="20">
        <f t="shared" si="4"/>
        <v>763.20104589040227</v>
      </c>
      <c r="AM63" s="57">
        <f t="shared" si="5"/>
        <v>1056.5343792237356</v>
      </c>
      <c r="AN63" s="57">
        <f ca="1">AVERAGE(OFFSET($AM$3,0,0,'Données projet'!$E$10+1,1))-AVERAGE(OFFSET($H$3,0,0,'Données projet'!$E$10+1,1))</f>
        <v>245.5026179711341</v>
      </c>
      <c r="AO63" s="57">
        <f t="shared" si="36"/>
        <v>204.32077840562567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325.55520000000001</v>
      </c>
      <c r="BB63" s="12">
        <f>VLOOKUP(A63,'Données projet'!$A$87:$I$107,9,0)</f>
        <v>9.0502649999999907</v>
      </c>
      <c r="BC63" s="12">
        <f t="array" ref="BC63">INDEX(BB:BB,MIN(IF(ISNUMBER(BB63:BB259),ROW(BB63:BB259),"")))</f>
        <v>9.0502649999999907</v>
      </c>
      <c r="BD63" s="12">
        <f>IF('Données projet'!$A$88&gt;35,BD62+BC63-BL62,IF(A63&lt;'Données projet'!$A$88,$BA$205^A63,IF(A63='Données projet'!$A$88,'Données projet'!$B$88,BD62+BC63-BL62)))</f>
        <v>325.55519999999984</v>
      </c>
      <c r="BE63" s="13">
        <f>BD63*VLOOKUP('Données projet'!$B$11,Paramètres!$A$1:$I$89,3,0)*VLOOKUP('Données projet'!$B$11,Paramètres!$A$1:$I$89,5,0)</f>
        <v>325.03431167999986</v>
      </c>
      <c r="BF63" s="13">
        <f t="shared" si="37"/>
        <v>76.399886588103072</v>
      </c>
      <c r="BG63" s="20">
        <f t="shared" si="7"/>
        <v>699.16456198361254</v>
      </c>
      <c r="BH63" s="57">
        <f t="shared" si="8"/>
        <v>992.49789531694591</v>
      </c>
      <c r="BI63" s="57">
        <f ca="1">AVERAGE(OFFSET($BH$3,0,0,'Données projet'!$E$11+1,1))-AVERAGE(OFFSET($H$3,0,0,'Données projet'!$E$11+1,1))</f>
        <v>221.46841827695107</v>
      </c>
      <c r="BJ63" s="57">
        <f t="shared" si="38"/>
        <v>183.74298297204564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245</v>
      </c>
      <c r="BW63" s="12">
        <f>VLOOKUP(A63,'Données projet'!$A$113:$I$133,9,0)</f>
        <v>5.2</v>
      </c>
      <c r="BX63" s="12">
        <f t="array" ref="BX63">INDEX(BW:BW,MIN(IF(ISNUMBER(BW63:BW259),ROW(BW63:BW259),"")))</f>
        <v>5.2</v>
      </c>
      <c r="BY63" s="12">
        <f>IF('Données projet'!$A$114&gt;35,BY62+BX63-CG62,IF(A63&lt;'Données projet'!$A$114,$BV$205^A63,IF(A63='Données projet'!$A$114,'Données projet'!$B$114,BY62+BX63-CG62)))</f>
        <v>244.99999999999983</v>
      </c>
      <c r="BZ63" s="13">
        <f>BY63*VLOOKUP('Données projet'!$B$12,Paramètres!$A$1:$I$89,3,0)*VLOOKUP('Données projet'!$B$12,Paramètres!$A$1:$I$89,5,0)</f>
        <v>198.74399999999989</v>
      </c>
      <c r="CA63" s="13">
        <f t="shared" si="39"/>
        <v>49.468035816012154</v>
      </c>
      <c r="CB63" s="20">
        <f t="shared" si="10"/>
        <v>432.30262904622094</v>
      </c>
      <c r="CC63" s="57">
        <f t="shared" si="11"/>
        <v>725.63596237955426</v>
      </c>
      <c r="CD63" s="57">
        <f ca="1">AVERAGE(OFFSET($CC$3,0,0,'Données projet'!$E$12+1,1))-AVERAGE(OFFSET($H$3,0,0,'Données projet'!$E$12+1,1))</f>
        <v>219.96569743439244</v>
      </c>
      <c r="CE63" s="57">
        <f t="shared" si="40"/>
        <v>219.27079214454579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12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34.694816084315285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34.694816084315285</v>
      </c>
      <c r="CO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220</v>
      </c>
      <c r="CR63" s="12">
        <f>VLOOKUP(A63,'Données projet'!$A$139:$I$159,9,0)</f>
        <v>6</v>
      </c>
      <c r="CS63" s="12">
        <f t="array" ref="CS63">INDEX(CR:CR,MIN(IF(ISNUMBER(CR63:CR259),ROW(CR63:CR259),"")))</f>
        <v>6</v>
      </c>
      <c r="CT63" s="12">
        <f>IF('Données projet'!$A$140&gt;35,CT62+CS63-DB62,IF(A63&lt;'Données projet'!$A$140,$CQ$205^A63,IF(A63='Données projet'!$A$140,'Données projet'!$B$140,CT62+CS63-DB62)))</f>
        <v>220.00000000000003</v>
      </c>
      <c r="CU63" s="17">
        <f>CT63*VLOOKUP('Données projet'!$B$13,Paramètres!$A$1:$I$89,3,0)*VLOOKUP('Données projet'!$B$13,Paramètres!$A$1:$I$89,5,0)</f>
        <v>192.19200000000006</v>
      </c>
      <c r="CV63" s="13">
        <f t="shared" si="41"/>
        <v>48.02424892193244</v>
      </c>
      <c r="CW63" s="20">
        <f t="shared" si="13"/>
        <v>418.37663353903241</v>
      </c>
      <c r="CX63" s="57">
        <f t="shared" si="14"/>
        <v>711.70996687236573</v>
      </c>
      <c r="CY63" s="57">
        <f ca="1">AVERAGE(OFFSET($CX$3,0,0,'Données projet'!$E$13+1,1))-AVERAGE(OFFSET($H$3,0,0,'Données projet'!$E$13+1,1))</f>
        <v>235.92135862353973</v>
      </c>
      <c r="CZ63" s="57">
        <f t="shared" si="42"/>
        <v>270.64539221029258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22</v>
      </c>
      <c r="DC63" s="16">
        <f>IF(ISNA(VLOOKUP(A63,'Données projet'!$A$139:$I$159,5,0)),0%,VLOOKUP(A63,'Données projet'!$A$139:$I$159,5,0)*VLOOKUP('Données projet'!$B$13,Paramètres!$A$1:$I$89,7,0))</f>
        <v>0.43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55.976011308783939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55.976011308783939</v>
      </c>
      <c r="DJ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7" t="e">
        <f t="shared" si="17"/>
        <v>#N/A</v>
      </c>
      <c r="DT63" s="57" t="e">
        <f ca="1">AVERAGE(OFFSET($DS$3,0,0,'Données projet'!$E$14+1,1))-AVERAGE(OFFSET($H$3,0,0,'Données projet'!$E$14+1,1))</f>
        <v>#N/A</v>
      </c>
      <c r="DU63" s="57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7" t="e">
        <f t="shared" si="20"/>
        <v>#N/A</v>
      </c>
      <c r="EO63" s="57" t="e">
        <f ca="1">AVERAGE(OFFSET($EN$3,0,0,'Données projet'!$E$15+1,1))-AVERAGE(OFFSET($H$3,0,0,'Données projet'!$E$15+1,1))</f>
        <v>#N/A</v>
      </c>
      <c r="EP63" s="57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7" t="e">
        <f t="shared" si="23"/>
        <v>#N/A</v>
      </c>
      <c r="FJ63" s="57" t="e">
        <f ca="1">AVERAGE(OFFSET($FI$3,0,0,'Données projet'!$E$16+1,1))-AVERAGE(OFFSET($H$3,0,0,'Données projet'!$E$16+1,1))</f>
        <v>#N/A</v>
      </c>
      <c r="FK63" s="57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7" t="e">
        <f t="shared" si="26"/>
        <v>#N/A</v>
      </c>
      <c r="GE63" s="57" t="e">
        <f ca="1">AVERAGE(OFFSET($GD$3,0,0,'Données projet'!$E$17+1,1))-AVERAGE(OFFSET($H$3,0,0,'Données projet'!$E$17+1,1))</f>
        <v>#N/A</v>
      </c>
      <c r="GF63" s="57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7" t="e">
        <f t="shared" si="29"/>
        <v>#N/A</v>
      </c>
      <c r="GZ63" s="57" t="e">
        <f ca="1">AVERAGE(OFFSET($GY$3,0,0,'Données projet'!$E$18+1,1))-AVERAGE(OFFSET($H$3,0,0,'Données projet'!$E$18+1,1))</f>
        <v>#N/A</v>
      </c>
      <c r="HA63" s="57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0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4">
        <f t="shared" si="1"/>
        <v>376.12901804668445</v>
      </c>
      <c r="I64" s="6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7" t="e">
        <f t="shared" si="0"/>
        <v>#NUM!</v>
      </c>
      <c r="S64" s="57">
        <f ca="1">AVERAGE(OFFSET($R$3,0,0,'Données projet'!$E$9+1,1))-AVERAGE(OFFSET($H$3,0,0,'Données projet'!$E$9+1,1))</f>
        <v>148.39628895278571</v>
      </c>
      <c r="T64" s="57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325.55519999999984</v>
      </c>
      <c r="AJ64" s="13">
        <f>AI64*VLOOKUP('Données projet'!$B$10,Paramètres!$A$1:$I$89,3,0)*VLOOKUP('Données projet'!$B$10,Paramètres!$A$1:$I$89,5,0)</f>
        <v>355.50627839999981</v>
      </c>
      <c r="AK64" s="13">
        <f t="shared" si="35"/>
        <v>82.695279049034994</v>
      </c>
      <c r="AL64" s="20">
        <f t="shared" si="4"/>
        <v>763.20104589040227</v>
      </c>
      <c r="AM64" s="57">
        <f t="shared" si="5"/>
        <v>1056.5343792237356</v>
      </c>
      <c r="AN64" s="57">
        <f ca="1">AVERAGE(OFFSET($AM$3,0,0,'Données projet'!$E$10+1,1))-AVERAGE(OFFSET($H$3,0,0,'Données projet'!$E$10+1,1))</f>
        <v>245.5026179711341</v>
      </c>
      <c r="AO64" s="57">
        <f t="shared" si="36"/>
        <v>204.32077840562567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325.55519999999984</v>
      </c>
      <c r="BE64" s="13">
        <f>BD64*VLOOKUP('Données projet'!$B$11,Paramètres!$A$1:$I$89,3,0)*VLOOKUP('Données projet'!$B$11,Paramètres!$A$1:$I$89,5,0)</f>
        <v>325.03431167999986</v>
      </c>
      <c r="BF64" s="13">
        <f t="shared" si="37"/>
        <v>76.399886588103072</v>
      </c>
      <c r="BG64" s="20">
        <f t="shared" si="7"/>
        <v>699.16456198361254</v>
      </c>
      <c r="BH64" s="57">
        <f t="shared" si="8"/>
        <v>992.49789531694591</v>
      </c>
      <c r="BI64" s="57">
        <f ca="1">AVERAGE(OFFSET($BH$3,0,0,'Données projet'!$E$11+1,1))-AVERAGE(OFFSET($H$3,0,0,'Données projet'!$E$11+1,1))</f>
        <v>221.46841827695107</v>
      </c>
      <c r="BJ64" s="57">
        <f t="shared" si="38"/>
        <v>183.74298297204564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4.4000000000000004</v>
      </c>
      <c r="BY64" s="12">
        <f>IF('Données projet'!$A$114&gt;35,BY63+BX64-CG63,IF(A64&lt;'Données projet'!$A$114,$BV$205^A64,IF(A64='Données projet'!$A$114,'Données projet'!$B$114,BY63+BX64-CG63)))</f>
        <v>237.39999999999984</v>
      </c>
      <c r="BZ64" s="13">
        <f>BY64*VLOOKUP('Données projet'!$B$12,Paramètres!$A$1:$I$89,3,0)*VLOOKUP('Données projet'!$B$12,Paramètres!$A$1:$I$89,5,0)</f>
        <v>192.57887999999988</v>
      </c>
      <c r="CA64" s="13">
        <f t="shared" si="39"/>
        <v>48.109658468565421</v>
      </c>
      <c r="CB64" s="20">
        <f t="shared" si="10"/>
        <v>419.19920449941787</v>
      </c>
      <c r="CC64" s="57">
        <f t="shared" si="11"/>
        <v>712.53253783275113</v>
      </c>
      <c r="CD64" s="57">
        <f ca="1">AVERAGE(OFFSET($CC$3,0,0,'Données projet'!$E$12+1,1))-AVERAGE(OFFSET($H$3,0,0,'Données projet'!$E$12+1,1))</f>
        <v>219.96569743439244</v>
      </c>
      <c r="CE64" s="57">
        <f t="shared" si="40"/>
        <v>219.27079214454579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34.014471902650122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34.014471902650122</v>
      </c>
      <c r="CO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5.2</v>
      </c>
      <c r="CT64" s="12">
        <f>IF('Données projet'!$A$140&gt;35,CT63+CS64-DB63,IF(A64&lt;'Données projet'!$A$140,$CQ$205^A64,IF(A64='Données projet'!$A$140,'Données projet'!$B$140,CT63+CS64-DB63)))</f>
        <v>203.20000000000002</v>
      </c>
      <c r="CU64" s="17">
        <f>CT64*VLOOKUP('Données projet'!$B$13,Paramètres!$A$1:$I$89,3,0)*VLOOKUP('Données projet'!$B$13,Paramètres!$A$1:$I$89,5,0)</f>
        <v>177.51552000000004</v>
      </c>
      <c r="CV64" s="13">
        <f t="shared" si="41"/>
        <v>44.768988809542904</v>
      </c>
      <c r="CW64" s="20">
        <f t="shared" si="13"/>
        <v>387.145519509954</v>
      </c>
      <c r="CX64" s="57">
        <f t="shared" si="14"/>
        <v>680.47885284328731</v>
      </c>
      <c r="CY64" s="57">
        <f ca="1">AVERAGE(OFFSET($CX$3,0,0,'Données projet'!$E$13+1,1))-AVERAGE(OFFSET($H$3,0,0,'Données projet'!$E$13+1,1))</f>
        <v>235.92135862353973</v>
      </c>
      <c r="CZ64" s="57">
        <f t="shared" si="42"/>
        <v>270.64539221029258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54.878355869014342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54.878355869014342</v>
      </c>
      <c r="DJ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7" t="e">
        <f t="shared" si="17"/>
        <v>#N/A</v>
      </c>
      <c r="DT64" s="57" t="e">
        <f ca="1">AVERAGE(OFFSET($DS$3,0,0,'Données projet'!$E$14+1,1))-AVERAGE(OFFSET($H$3,0,0,'Données projet'!$E$14+1,1))</f>
        <v>#N/A</v>
      </c>
      <c r="DU64" s="57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7" t="e">
        <f t="shared" si="20"/>
        <v>#N/A</v>
      </c>
      <c r="EO64" s="57" t="e">
        <f ca="1">AVERAGE(OFFSET($EN$3,0,0,'Données projet'!$E$15+1,1))-AVERAGE(OFFSET($H$3,0,0,'Données projet'!$E$15+1,1))</f>
        <v>#N/A</v>
      </c>
      <c r="EP64" s="57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7" t="e">
        <f t="shared" si="23"/>
        <v>#N/A</v>
      </c>
      <c r="FJ64" s="57" t="e">
        <f ca="1">AVERAGE(OFFSET($FI$3,0,0,'Données projet'!$E$16+1,1))-AVERAGE(OFFSET($H$3,0,0,'Données projet'!$E$16+1,1))</f>
        <v>#N/A</v>
      </c>
      <c r="FK64" s="57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7" t="e">
        <f t="shared" si="26"/>
        <v>#N/A</v>
      </c>
      <c r="GE64" s="57" t="e">
        <f ca="1">AVERAGE(OFFSET($GD$3,0,0,'Données projet'!$E$17+1,1))-AVERAGE(OFFSET($H$3,0,0,'Données projet'!$E$17+1,1))</f>
        <v>#N/A</v>
      </c>
      <c r="GF64" s="57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7" t="e">
        <f t="shared" si="29"/>
        <v>#N/A</v>
      </c>
      <c r="GZ64" s="57" t="e">
        <f ca="1">AVERAGE(OFFSET($GY$3,0,0,'Données projet'!$E$18+1,1))-AVERAGE(OFFSET($H$3,0,0,'Données projet'!$E$18+1,1))</f>
        <v>#N/A</v>
      </c>
      <c r="HA64" s="57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0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4">
        <f t="shared" si="1"/>
        <v>377.44930182580492</v>
      </c>
      <c r="I65" s="6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7" t="e">
        <f t="shared" si="0"/>
        <v>#NUM!</v>
      </c>
      <c r="S65" s="57">
        <f ca="1">AVERAGE(OFFSET($R$3,0,0,'Données projet'!$E$9+1,1))-AVERAGE(OFFSET($H$3,0,0,'Données projet'!$E$9+1,1))</f>
        <v>148.39628895278571</v>
      </c>
      <c r="T65" s="57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325.55519999999984</v>
      </c>
      <c r="AJ65" s="13">
        <f>AI65*VLOOKUP('Données projet'!$B$10,Paramètres!$A$1:$I$89,3,0)*VLOOKUP('Données projet'!$B$10,Paramètres!$A$1:$I$89,5,0)</f>
        <v>355.50627839999981</v>
      </c>
      <c r="AK65" s="13">
        <f t="shared" si="35"/>
        <v>82.695279049034994</v>
      </c>
      <c r="AL65" s="20">
        <f t="shared" si="4"/>
        <v>763.20104589040227</v>
      </c>
      <c r="AM65" s="57">
        <f t="shared" si="5"/>
        <v>1056.5343792237356</v>
      </c>
      <c r="AN65" s="57">
        <f ca="1">AVERAGE(OFFSET($AM$3,0,0,'Données projet'!$E$10+1,1))-AVERAGE(OFFSET($H$3,0,0,'Données projet'!$E$10+1,1))</f>
        <v>245.5026179711341</v>
      </c>
      <c r="AO65" s="57">
        <f t="shared" si="36"/>
        <v>204.32077840562567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325.55519999999984</v>
      </c>
      <c r="BE65" s="13">
        <f>BD65*VLOOKUP('Données projet'!$B$11,Paramètres!$A$1:$I$89,3,0)*VLOOKUP('Données projet'!$B$11,Paramètres!$A$1:$I$89,5,0)</f>
        <v>325.03431167999986</v>
      </c>
      <c r="BF65" s="13">
        <f t="shared" si="37"/>
        <v>76.399886588103072</v>
      </c>
      <c r="BG65" s="20">
        <f t="shared" si="7"/>
        <v>699.16456198361254</v>
      </c>
      <c r="BH65" s="57">
        <f t="shared" si="8"/>
        <v>992.49789531694591</v>
      </c>
      <c r="BI65" s="57">
        <f ca="1">AVERAGE(OFFSET($BH$3,0,0,'Données projet'!$E$11+1,1))-AVERAGE(OFFSET($H$3,0,0,'Données projet'!$E$11+1,1))</f>
        <v>221.46841827695107</v>
      </c>
      <c r="BJ65" s="57">
        <f t="shared" si="38"/>
        <v>183.74298297204564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4.4000000000000004</v>
      </c>
      <c r="BY65" s="12">
        <f>IF('Données projet'!$A$114&gt;35,BY64+BX65-CG64,IF(A65&lt;'Données projet'!$A$114,$BV$205^A65,IF(A65='Données projet'!$A$114,'Données projet'!$B$114,BY64+BX65-CG64)))</f>
        <v>241.79999999999984</v>
      </c>
      <c r="BZ65" s="13">
        <f>BY65*VLOOKUP('Données projet'!$B$12,Paramètres!$A$1:$I$89,3,0)*VLOOKUP('Données projet'!$B$12,Paramètres!$A$1:$I$89,5,0)</f>
        <v>196.14815999999988</v>
      </c>
      <c r="CA65" s="13">
        <f t="shared" si="39"/>
        <v>48.896694156917398</v>
      </c>
      <c r="CB65" s="20">
        <f t="shared" si="10"/>
        <v>426.78645432329751</v>
      </c>
      <c r="CC65" s="57">
        <f t="shared" si="11"/>
        <v>720.11978765663082</v>
      </c>
      <c r="CD65" s="57">
        <f ca="1">AVERAGE(OFFSET($CC$3,0,0,'Données projet'!$E$12+1,1))-AVERAGE(OFFSET($H$3,0,0,'Données projet'!$E$12+1,1))</f>
        <v>219.96569743439244</v>
      </c>
      <c r="CE65" s="57">
        <f t="shared" si="40"/>
        <v>219.27079214454579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33.347468855418441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33.347468855418441</v>
      </c>
      <c r="CO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5.2</v>
      </c>
      <c r="CT65" s="12">
        <f>IF('Données projet'!$A$140&gt;35,CT64+CS65-DB64,IF(A65&lt;'Données projet'!$A$140,$CQ$205^A65,IF(A65='Données projet'!$A$140,'Données projet'!$B$140,CT64+CS65-DB64)))</f>
        <v>208.4</v>
      </c>
      <c r="CU65" s="17">
        <f>CT65*VLOOKUP('Données projet'!$B$13,Paramètres!$A$1:$I$89,3,0)*VLOOKUP('Données projet'!$B$13,Paramètres!$A$1:$I$89,5,0)</f>
        <v>182.05824000000001</v>
      </c>
      <c r="CV65" s="13">
        <f t="shared" si="41"/>
        <v>45.779803189729343</v>
      </c>
      <c r="CW65" s="20">
        <f t="shared" si="13"/>
        <v>396.81792522211191</v>
      </c>
      <c r="CX65" s="57">
        <f t="shared" si="14"/>
        <v>690.15125855544522</v>
      </c>
      <c r="CY65" s="57">
        <f ca="1">AVERAGE(OFFSET($CX$3,0,0,'Données projet'!$E$13+1,1))-AVERAGE(OFFSET($H$3,0,0,'Données projet'!$E$13+1,1))</f>
        <v>235.92135862353973</v>
      </c>
      <c r="CZ65" s="57">
        <f t="shared" si="42"/>
        <v>270.64539221029258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53.802224782914919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53.802224782914919</v>
      </c>
      <c r="DJ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7" t="e">
        <f t="shared" si="17"/>
        <v>#N/A</v>
      </c>
      <c r="DT65" s="57" t="e">
        <f ca="1">AVERAGE(OFFSET($DS$3,0,0,'Données projet'!$E$14+1,1))-AVERAGE(OFFSET($H$3,0,0,'Données projet'!$E$14+1,1))</f>
        <v>#N/A</v>
      </c>
      <c r="DU65" s="57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7" t="e">
        <f t="shared" si="20"/>
        <v>#N/A</v>
      </c>
      <c r="EO65" s="57" t="e">
        <f ca="1">AVERAGE(OFFSET($EN$3,0,0,'Données projet'!$E$15+1,1))-AVERAGE(OFFSET($H$3,0,0,'Données projet'!$E$15+1,1))</f>
        <v>#N/A</v>
      </c>
      <c r="EP65" s="57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7" t="e">
        <f t="shared" si="23"/>
        <v>#N/A</v>
      </c>
      <c r="FJ65" s="57" t="e">
        <f ca="1">AVERAGE(OFFSET($FI$3,0,0,'Données projet'!$E$16+1,1))-AVERAGE(OFFSET($H$3,0,0,'Données projet'!$E$16+1,1))</f>
        <v>#N/A</v>
      </c>
      <c r="FK65" s="57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7" t="e">
        <f t="shared" si="26"/>
        <v>#N/A</v>
      </c>
      <c r="GE65" s="57" t="e">
        <f ca="1">AVERAGE(OFFSET($GD$3,0,0,'Données projet'!$E$17+1,1))-AVERAGE(OFFSET($H$3,0,0,'Données projet'!$E$17+1,1))</f>
        <v>#N/A</v>
      </c>
      <c r="GF65" s="57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7" t="e">
        <f t="shared" si="29"/>
        <v>#N/A</v>
      </c>
      <c r="GZ65" s="57" t="e">
        <f ca="1">AVERAGE(OFFSET($GY$3,0,0,'Données projet'!$E$18+1,1))-AVERAGE(OFFSET($H$3,0,0,'Données projet'!$E$18+1,1))</f>
        <v>#N/A</v>
      </c>
      <c r="HA65" s="57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0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4">
        <f t="shared" si="1"/>
        <v>378.76906270916135</v>
      </c>
      <c r="I66" s="6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7" t="e">
        <f t="shared" si="0"/>
        <v>#NUM!</v>
      </c>
      <c r="S66" s="57">
        <f ca="1">AVERAGE(OFFSET($R$3,0,0,'Données projet'!$E$9+1,1))-AVERAGE(OFFSET($H$3,0,0,'Données projet'!$E$9+1,1))</f>
        <v>148.39628895278571</v>
      </c>
      <c r="T66" s="57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325.55519999999984</v>
      </c>
      <c r="AJ66" s="13">
        <f>AI66*VLOOKUP('Données projet'!$B$10,Paramètres!$A$1:$I$89,3,0)*VLOOKUP('Données projet'!$B$10,Paramètres!$A$1:$I$89,5,0)</f>
        <v>355.50627839999981</v>
      </c>
      <c r="AK66" s="13">
        <f t="shared" si="35"/>
        <v>82.695279049034994</v>
      </c>
      <c r="AL66" s="20">
        <f t="shared" si="4"/>
        <v>763.20104589040227</v>
      </c>
      <c r="AM66" s="57">
        <f t="shared" si="5"/>
        <v>1056.5343792237356</v>
      </c>
      <c r="AN66" s="57">
        <f ca="1">AVERAGE(OFFSET($AM$3,0,0,'Données projet'!$E$10+1,1))-AVERAGE(OFFSET($H$3,0,0,'Données projet'!$E$10+1,1))</f>
        <v>245.5026179711341</v>
      </c>
      <c r="AO66" s="57">
        <f t="shared" si="36"/>
        <v>204.32077840562567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325.55519999999984</v>
      </c>
      <c r="BE66" s="13">
        <f>BD66*VLOOKUP('Données projet'!$B$11,Paramètres!$A$1:$I$89,3,0)*VLOOKUP('Données projet'!$B$11,Paramètres!$A$1:$I$89,5,0)</f>
        <v>325.03431167999986</v>
      </c>
      <c r="BF66" s="13">
        <f t="shared" si="37"/>
        <v>76.399886588103072</v>
      </c>
      <c r="BG66" s="20">
        <f t="shared" si="7"/>
        <v>699.16456198361254</v>
      </c>
      <c r="BH66" s="57">
        <f t="shared" si="8"/>
        <v>992.49789531694591</v>
      </c>
      <c r="BI66" s="57">
        <f ca="1">AVERAGE(OFFSET($BH$3,0,0,'Données projet'!$E$11+1,1))-AVERAGE(OFFSET($H$3,0,0,'Données projet'!$E$11+1,1))</f>
        <v>221.46841827695107</v>
      </c>
      <c r="BJ66" s="57">
        <f t="shared" si="38"/>
        <v>183.74298297204564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4.4000000000000004</v>
      </c>
      <c r="BY66" s="12">
        <f>IF('Données projet'!$A$114&gt;35,BY65+BX66-CG65,IF(A66&lt;'Données projet'!$A$114,$BV$205^A66,IF(A66='Données projet'!$A$114,'Données projet'!$B$114,BY65+BX66-CG65)))</f>
        <v>246.19999999999985</v>
      </c>
      <c r="BZ66" s="13">
        <f>BY66*VLOOKUP('Données projet'!$B$12,Paramètres!$A$1:$I$89,3,0)*VLOOKUP('Données projet'!$B$12,Paramètres!$A$1:$I$89,5,0)</f>
        <v>199.71743999999987</v>
      </c>
      <c r="CA66" s="13">
        <f t="shared" si="39"/>
        <v>49.682064480920403</v>
      </c>
      <c r="CB66" s="20">
        <f t="shared" si="10"/>
        <v>434.37080363760282</v>
      </c>
      <c r="CC66" s="57">
        <f t="shared" si="11"/>
        <v>727.70413697093613</v>
      </c>
      <c r="CD66" s="57">
        <f ca="1">AVERAGE(OFFSET($CC$3,0,0,'Données projet'!$E$12+1,1))-AVERAGE(OFFSET($H$3,0,0,'Données projet'!$E$12+1,1))</f>
        <v>219.96569743439244</v>
      </c>
      <c r="CE66" s="57">
        <f t="shared" si="40"/>
        <v>219.27079214454579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32.693545331111281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32.693545331111281</v>
      </c>
      <c r="CO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5.2</v>
      </c>
      <c r="CT66" s="12">
        <f>IF('Données projet'!$A$140&gt;35,CT65+CS66-DB65,IF(A66&lt;'Données projet'!$A$140,$CQ$205^A66,IF(A66='Données projet'!$A$140,'Données projet'!$B$140,CT65+CS66-DB65)))</f>
        <v>213.6</v>
      </c>
      <c r="CU66" s="17">
        <f>CT66*VLOOKUP('Données projet'!$B$13,Paramètres!$A$1:$I$89,3,0)*VLOOKUP('Données projet'!$B$13,Paramètres!$A$1:$I$89,5,0)</f>
        <v>186.60096000000001</v>
      </c>
      <c r="CV66" s="13">
        <f t="shared" si="41"/>
        <v>46.787685683664144</v>
      </c>
      <c r="CW66" s="20">
        <f t="shared" si="13"/>
        <v>406.48522456571504</v>
      </c>
      <c r="CX66" s="57">
        <f t="shared" si="14"/>
        <v>699.8185578990483</v>
      </c>
      <c r="CY66" s="57">
        <f ca="1">AVERAGE(OFFSET($CX$3,0,0,'Données projet'!$E$13+1,1))-AVERAGE(OFFSET($H$3,0,0,'Données projet'!$E$13+1,1))</f>
        <v>235.92135862353973</v>
      </c>
      <c r="CZ66" s="57">
        <f t="shared" si="42"/>
        <v>270.64539221029258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52.747195971038749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52.747195971038749</v>
      </c>
      <c r="DJ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7" t="e">
        <f t="shared" si="17"/>
        <v>#N/A</v>
      </c>
      <c r="DT66" s="57" t="e">
        <f ca="1">AVERAGE(OFFSET($DS$3,0,0,'Données projet'!$E$14+1,1))-AVERAGE(OFFSET($H$3,0,0,'Données projet'!$E$14+1,1))</f>
        <v>#N/A</v>
      </c>
      <c r="DU66" s="57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7" t="e">
        <f t="shared" si="20"/>
        <v>#N/A</v>
      </c>
      <c r="EO66" s="57" t="e">
        <f ca="1">AVERAGE(OFFSET($EN$3,0,0,'Données projet'!$E$15+1,1))-AVERAGE(OFFSET($H$3,0,0,'Données projet'!$E$15+1,1))</f>
        <v>#N/A</v>
      </c>
      <c r="EP66" s="57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7" t="e">
        <f t="shared" si="23"/>
        <v>#N/A</v>
      </c>
      <c r="FJ66" s="57" t="e">
        <f ca="1">AVERAGE(OFFSET($FI$3,0,0,'Données projet'!$E$16+1,1))-AVERAGE(OFFSET($H$3,0,0,'Données projet'!$E$16+1,1))</f>
        <v>#N/A</v>
      </c>
      <c r="FK66" s="57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7" t="e">
        <f t="shared" si="26"/>
        <v>#N/A</v>
      </c>
      <c r="GE66" s="57" t="e">
        <f ca="1">AVERAGE(OFFSET($GD$3,0,0,'Données projet'!$E$17+1,1))-AVERAGE(OFFSET($H$3,0,0,'Données projet'!$E$17+1,1))</f>
        <v>#N/A</v>
      </c>
      <c r="GF66" s="57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7" t="e">
        <f t="shared" si="29"/>
        <v>#N/A</v>
      </c>
      <c r="GZ66" s="57" t="e">
        <f ca="1">AVERAGE(OFFSET($GY$3,0,0,'Données projet'!$E$18+1,1))-AVERAGE(OFFSET($H$3,0,0,'Données projet'!$E$18+1,1))</f>
        <v>#N/A</v>
      </c>
      <c r="HA66" s="57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0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4">
        <f t="shared" si="1"/>
        <v>380.08830995502706</v>
      </c>
      <c r="I67" s="6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7" t="e">
        <f t="shared" ref="R67:R130" si="55">Q67+(I67+J67)*44/12</f>
        <v>#NUM!</v>
      </c>
      <c r="S67" s="57">
        <f ca="1">AVERAGE(OFFSET($R$3,0,0,'Données projet'!$E$9+1,1))-AVERAGE(OFFSET($H$3,0,0,'Données projet'!$E$9+1,1))</f>
        <v>148.39628895278571</v>
      </c>
      <c r="T67" s="57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325.55519999999984</v>
      </c>
      <c r="AJ67" s="13">
        <f>AI67*VLOOKUP('Données projet'!$B$10,Paramètres!$A$1:$I$89,3,0)*VLOOKUP('Données projet'!$B$10,Paramètres!$A$1:$I$89,5,0)</f>
        <v>355.50627839999981</v>
      </c>
      <c r="AK67" s="13">
        <f t="shared" si="35"/>
        <v>82.695279049034994</v>
      </c>
      <c r="AL67" s="20">
        <f t="shared" si="4"/>
        <v>763.20104589040227</v>
      </c>
      <c r="AM67" s="57">
        <f t="shared" si="5"/>
        <v>1056.5343792237356</v>
      </c>
      <c r="AN67" s="57">
        <f ca="1">AVERAGE(OFFSET($AM$3,0,0,'Données projet'!$E$10+1,1))-AVERAGE(OFFSET($H$3,0,0,'Données projet'!$E$10+1,1))</f>
        <v>245.5026179711341</v>
      </c>
      <c r="AO67" s="57">
        <f t="shared" si="36"/>
        <v>204.32077840562567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325.55519999999984</v>
      </c>
      <c r="BE67" s="13">
        <f>BD67*VLOOKUP('Données projet'!$B$11,Paramètres!$A$1:$I$89,3,0)*VLOOKUP('Données projet'!$B$11,Paramètres!$A$1:$I$89,5,0)</f>
        <v>325.03431167999986</v>
      </c>
      <c r="BF67" s="13">
        <f t="shared" si="37"/>
        <v>76.399886588103072</v>
      </c>
      <c r="BG67" s="20">
        <f t="shared" si="7"/>
        <v>699.16456198361254</v>
      </c>
      <c r="BH67" s="57">
        <f t="shared" si="8"/>
        <v>992.49789531694591</v>
      </c>
      <c r="BI67" s="57">
        <f ca="1">AVERAGE(OFFSET($BH$3,0,0,'Données projet'!$E$11+1,1))-AVERAGE(OFFSET($H$3,0,0,'Données projet'!$E$11+1,1))</f>
        <v>221.46841827695107</v>
      </c>
      <c r="BJ67" s="57">
        <f t="shared" si="38"/>
        <v>183.74298297204564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4.4000000000000004</v>
      </c>
      <c r="BY67" s="12">
        <f>IF('Données projet'!$A$114&gt;35,BY66+BX67-CG66,IF(A67&lt;'Données projet'!$A$114,$BV$205^A67,IF(A67='Données projet'!$A$114,'Données projet'!$B$114,BY66+BX67-CG66)))</f>
        <v>250.59999999999985</v>
      </c>
      <c r="BZ67" s="13">
        <f>BY67*VLOOKUP('Données projet'!$B$12,Paramètres!$A$1:$I$89,3,0)*VLOOKUP('Données projet'!$B$12,Paramètres!$A$1:$I$89,5,0)</f>
        <v>203.28671999999989</v>
      </c>
      <c r="CA67" s="13">
        <f t="shared" si="39"/>
        <v>50.465802636798685</v>
      </c>
      <c r="CB67" s="20">
        <f t="shared" si="10"/>
        <v>441.95231025909084</v>
      </c>
      <c r="CC67" s="57">
        <f t="shared" si="11"/>
        <v>735.28564359242409</v>
      </c>
      <c r="CD67" s="57">
        <f ca="1">AVERAGE(OFFSET($CC$3,0,0,'Données projet'!$E$12+1,1))-AVERAGE(OFFSET($H$3,0,0,'Données projet'!$E$12+1,1))</f>
        <v>219.96569743439244</v>
      </c>
      <c r="CE67" s="57">
        <f t="shared" si="40"/>
        <v>219.27079214454579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32.052444848261821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32.052444848261821</v>
      </c>
      <c r="CO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5.2</v>
      </c>
      <c r="CT67" s="12">
        <f>IF('Données projet'!$A$140&gt;35,CT66+CS67-DB66,IF(A67&lt;'Données projet'!$A$140,$CQ$205^A67,IF(A67='Données projet'!$A$140,'Données projet'!$B$140,CT66+CS67-DB66)))</f>
        <v>218.79999999999998</v>
      </c>
      <c r="CU67" s="17">
        <f>CT67*VLOOKUP('Données projet'!$B$13,Paramètres!$A$1:$I$89,3,0)*VLOOKUP('Données projet'!$B$13,Paramètres!$A$1:$I$89,5,0)</f>
        <v>191.14368000000002</v>
      </c>
      <c r="CV67" s="13">
        <f t="shared" si="41"/>
        <v>47.792715878069586</v>
      </c>
      <c r="CW67" s="20">
        <f t="shared" si="13"/>
        <v>416.14755615430454</v>
      </c>
      <c r="CX67" s="57">
        <f t="shared" si="14"/>
        <v>709.4808894876378</v>
      </c>
      <c r="CY67" s="57">
        <f ca="1">AVERAGE(OFFSET($CX$3,0,0,'Données projet'!$E$13+1,1))-AVERAGE(OFFSET($H$3,0,0,'Données projet'!$E$13+1,1))</f>
        <v>235.92135862353973</v>
      </c>
      <c r="CZ67" s="57">
        <f t="shared" si="42"/>
        <v>270.64539221029258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51.71285563065944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51.71285563065944</v>
      </c>
      <c r="DJ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7" t="e">
        <f t="shared" si="17"/>
        <v>#N/A</v>
      </c>
      <c r="DT67" s="57" t="e">
        <f ca="1">AVERAGE(OFFSET($DS$3,0,0,'Données projet'!$E$14+1,1))-AVERAGE(OFFSET($H$3,0,0,'Données projet'!$E$14+1,1))</f>
        <v>#N/A</v>
      </c>
      <c r="DU67" s="57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7" t="e">
        <f t="shared" si="20"/>
        <v>#N/A</v>
      </c>
      <c r="EO67" s="57" t="e">
        <f ca="1">AVERAGE(OFFSET($EN$3,0,0,'Données projet'!$E$15+1,1))-AVERAGE(OFFSET($H$3,0,0,'Données projet'!$E$15+1,1))</f>
        <v>#N/A</v>
      </c>
      <c r="EP67" s="57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7" t="e">
        <f t="shared" si="23"/>
        <v>#N/A</v>
      </c>
      <c r="FJ67" s="57" t="e">
        <f ca="1">AVERAGE(OFFSET($FI$3,0,0,'Données projet'!$E$16+1,1))-AVERAGE(OFFSET($H$3,0,0,'Données projet'!$E$16+1,1))</f>
        <v>#N/A</v>
      </c>
      <c r="FK67" s="57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7" t="e">
        <f t="shared" si="26"/>
        <v>#N/A</v>
      </c>
      <c r="GE67" s="57" t="e">
        <f ca="1">AVERAGE(OFFSET($GD$3,0,0,'Données projet'!$E$17+1,1))-AVERAGE(OFFSET($H$3,0,0,'Données projet'!$E$17+1,1))</f>
        <v>#N/A</v>
      </c>
      <c r="GF67" s="57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7" t="e">
        <f t="shared" si="29"/>
        <v>#N/A</v>
      </c>
      <c r="GZ67" s="57" t="e">
        <f ca="1">AVERAGE(OFFSET($GY$3,0,0,'Données projet'!$E$18+1,1))-AVERAGE(OFFSET($H$3,0,0,'Données projet'!$E$18+1,1))</f>
        <v>#N/A</v>
      </c>
      <c r="HA67" s="57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0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4">
        <f t="shared" ref="H68:H131" si="56">(B68+E68+F68)*44/12+(C68+D68)*0.475*44/12</f>
        <v>381.40705251575685</v>
      </c>
      <c r="I68" s="6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7" t="e">
        <f t="shared" si="55"/>
        <v>#NUM!</v>
      </c>
      <c r="S68" s="57">
        <f ca="1">AVERAGE(OFFSET($R$3,0,0,'Données projet'!$E$9+1,1))-AVERAGE(OFFSET($H$3,0,0,'Données projet'!$E$9+1,1))</f>
        <v>148.39628895278571</v>
      </c>
      <c r="T68" s="57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325.55519999999984</v>
      </c>
      <c r="AJ68" s="13">
        <f>AI68*VLOOKUP('Données projet'!$B$10,Paramètres!$A$1:$I$89,3,0)*VLOOKUP('Données projet'!$B$10,Paramètres!$A$1:$I$89,5,0)</f>
        <v>355.50627839999981</v>
      </c>
      <c r="AK68" s="13">
        <f t="shared" si="35"/>
        <v>82.695279049034994</v>
      </c>
      <c r="AL68" s="20">
        <f t="shared" ref="AL68:AL131" si="58">(AJ68+AK68)*0.475*44/12</f>
        <v>763.20104589040227</v>
      </c>
      <c r="AM68" s="57">
        <f t="shared" ref="AM68:AM131" si="59">AL68+(AD68+AE68)*44/12</f>
        <v>1056.5343792237356</v>
      </c>
      <c r="AN68" s="57">
        <f ca="1">AVERAGE(OFFSET($AM$3,0,0,'Données projet'!$E$10+1,1))-AVERAGE(OFFSET($H$3,0,0,'Données projet'!$E$10+1,1))</f>
        <v>245.5026179711341</v>
      </c>
      <c r="AO68" s="57">
        <f t="shared" si="36"/>
        <v>204.32077840562567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325.55519999999984</v>
      </c>
      <c r="BE68" s="13">
        <f>BD68*VLOOKUP('Données projet'!$B$11,Paramètres!$A$1:$I$89,3,0)*VLOOKUP('Données projet'!$B$11,Paramètres!$A$1:$I$89,5,0)</f>
        <v>325.03431167999986</v>
      </c>
      <c r="BF68" s="13">
        <f t="shared" si="37"/>
        <v>76.399886588103072</v>
      </c>
      <c r="BG68" s="20">
        <f t="shared" ref="BG68:BG131" si="61">(BE68+BF68)*0.475*44/12</f>
        <v>699.16456198361254</v>
      </c>
      <c r="BH68" s="57">
        <f t="shared" ref="BH68:BH131" si="62">BG68+(AY68+AZ68)*44/12</f>
        <v>992.49789531694591</v>
      </c>
      <c r="BI68" s="57">
        <f ca="1">AVERAGE(OFFSET($BH$3,0,0,'Données projet'!$E$11+1,1))-AVERAGE(OFFSET($H$3,0,0,'Données projet'!$E$11+1,1))</f>
        <v>221.46841827695107</v>
      </c>
      <c r="BJ68" s="57">
        <f t="shared" si="38"/>
        <v>183.74298297204564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255</v>
      </c>
      <c r="BW68" s="12">
        <f>VLOOKUP(A68,'Données projet'!$A$113:$I$133,9,0)</f>
        <v>4.4000000000000004</v>
      </c>
      <c r="BX68" s="12">
        <f t="array" ref="BX68">INDEX(BW:BW,MIN(IF(ISNUMBER(BW68:BW264),ROW(BW68:BW264),"")))</f>
        <v>4.4000000000000004</v>
      </c>
      <c r="BY68" s="12">
        <f>IF('Données projet'!$A$114&gt;35,BY67+BX68-CG67,IF(A68&lt;'Données projet'!$A$114,$BV$205^A68,IF(A68='Données projet'!$A$114,'Données projet'!$B$114,BY67+BX68-CG67)))</f>
        <v>254.99999999999986</v>
      </c>
      <c r="BZ68" s="13">
        <f>BY68*VLOOKUP('Données projet'!$B$12,Paramètres!$A$1:$I$89,3,0)*VLOOKUP('Données projet'!$B$12,Paramètres!$A$1:$I$89,5,0)</f>
        <v>206.85599999999991</v>
      </c>
      <c r="CA68" s="13">
        <f t="shared" si="39"/>
        <v>51.247940588293027</v>
      </c>
      <c r="CB68" s="20">
        <f t="shared" ref="CB68:CB131" si="64">(BZ68+CA68)*0.475*44/12</f>
        <v>449.53102985794345</v>
      </c>
      <c r="CC68" s="57">
        <f t="shared" ref="CC68:CC131" si="65">CB68+(BT68+BU68)*44/12</f>
        <v>742.86436319127677</v>
      </c>
      <c r="CD68" s="57">
        <f ca="1">AVERAGE(OFFSET($CC$3,0,0,'Données projet'!$E$12+1,1))-AVERAGE(OFFSET($H$3,0,0,'Données projet'!$E$12+1,1))</f>
        <v>219.96569743439244</v>
      </c>
      <c r="CE68" s="57">
        <f t="shared" si="40"/>
        <v>219.27079214454579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11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35.665579269827177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35.665579269827177</v>
      </c>
      <c r="CO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224</v>
      </c>
      <c r="CR68" s="12">
        <f>VLOOKUP(A68,'Données projet'!$A$139:$I$159,9,0)</f>
        <v>5.2</v>
      </c>
      <c r="CS68" s="12">
        <f t="array" ref="CS68">INDEX(CR:CR,MIN(IF(ISNUMBER(CR68:CR264),ROW(CR68:CR264),"")))</f>
        <v>5.2</v>
      </c>
      <c r="CT68" s="12">
        <f>IF('Données projet'!$A$140&gt;35,CT67+CS68-DB67,IF(A68&lt;'Données projet'!$A$140,$CQ$205^A68,IF(A68='Données projet'!$A$140,'Données projet'!$B$140,CT67+CS68-DB67)))</f>
        <v>223.99999999999997</v>
      </c>
      <c r="CU68" s="17">
        <f>CT68*VLOOKUP('Données projet'!$B$13,Paramètres!$A$1:$I$89,3,0)*VLOOKUP('Données projet'!$B$13,Paramètres!$A$1:$I$89,5,0)</f>
        <v>195.68639999999999</v>
      </c>
      <c r="CV68" s="13">
        <f t="shared" si="41"/>
        <v>48.794969360985156</v>
      </c>
      <c r="CW68" s="20">
        <f t="shared" ref="CW68:CW131" si="67">(CU68+CV68)*0.475*44/12</f>
        <v>425.80505163704908</v>
      </c>
      <c r="CX68" s="57">
        <f t="shared" ref="CX68:CX131" si="68">CW68+(CO68+CP68)*44/12</f>
        <v>719.13838497038239</v>
      </c>
      <c r="CY68" s="57">
        <f ca="1">AVERAGE(OFFSET($CX$3,0,0,'Données projet'!$E$13+1,1))-AVERAGE(OFFSET($H$3,0,0,'Données projet'!$E$13+1,1))</f>
        <v>235.92135862353973</v>
      </c>
      <c r="CZ68" s="57">
        <f t="shared" si="42"/>
        <v>270.64539221029258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20</v>
      </c>
      <c r="DC68" s="16">
        <f>IF(ISNA(VLOOKUP(A68,'Données projet'!$A$139:$I$159,5,0)),0%,VLOOKUP(A68,'Données projet'!$A$139:$I$159,5,0)*VLOOKUP('Données projet'!$B$13,Paramètres!$A$1:$I$89,7,0))</f>
        <v>0.43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59.004152816085522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59.004152816085522</v>
      </c>
      <c r="DJ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7" t="e">
        <f t="shared" ref="DS68:DS131" si="71">DR68+(DJ68+DK68)*44/12</f>
        <v>#N/A</v>
      </c>
      <c r="DT68" s="57" t="e">
        <f ca="1">AVERAGE(OFFSET($DS$3,0,0,'Données projet'!$E$14+1,1))-AVERAGE(OFFSET($H$3,0,0,'Données projet'!$E$14+1,1))</f>
        <v>#N/A</v>
      </c>
      <c r="DU68" s="57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7" t="e">
        <f t="shared" ref="EN68:EN131" si="74">EM68+(EE68+EF68)*44/12</f>
        <v>#N/A</v>
      </c>
      <c r="EO68" s="57" t="e">
        <f ca="1">AVERAGE(OFFSET($EN$3,0,0,'Données projet'!$E$15+1,1))-AVERAGE(OFFSET($H$3,0,0,'Données projet'!$E$15+1,1))</f>
        <v>#N/A</v>
      </c>
      <c r="EP68" s="57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7" t="e">
        <f t="shared" ref="FI68:FI131" si="77">FH68+(EZ68+FA68)*44/12</f>
        <v>#N/A</v>
      </c>
      <c r="FJ68" s="57" t="e">
        <f ca="1">AVERAGE(OFFSET($FI$3,0,0,'Données projet'!$E$16+1,1))-AVERAGE(OFFSET($H$3,0,0,'Données projet'!$E$16+1,1))</f>
        <v>#N/A</v>
      </c>
      <c r="FK68" s="57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7" t="e">
        <f t="shared" ref="GD68:GD131" si="80">GC68+(FU68+FV68)*44/12</f>
        <v>#N/A</v>
      </c>
      <c r="GE68" s="57" t="e">
        <f ca="1">AVERAGE(OFFSET($GD$3,0,0,'Données projet'!$E$17+1,1))-AVERAGE(OFFSET($H$3,0,0,'Données projet'!$E$17+1,1))</f>
        <v>#N/A</v>
      </c>
      <c r="GF68" s="57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7" t="e">
        <f t="shared" ref="GY68:GY131" si="83">GX68+(GP68+GQ68)*44/12</f>
        <v>#N/A</v>
      </c>
      <c r="GZ68" s="57" t="e">
        <f ca="1">AVERAGE(OFFSET($GY$3,0,0,'Données projet'!$E$18+1,1))-AVERAGE(OFFSET($H$3,0,0,'Données projet'!$E$18+1,1))</f>
        <v>#N/A</v>
      </c>
      <c r="HA68" s="57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0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4">
        <f t="shared" si="56"/>
        <v>382.7252990524434</v>
      </c>
      <c r="I69" s="6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7" t="e">
        <f t="shared" si="55"/>
        <v>#NUM!</v>
      </c>
      <c r="S69" s="57">
        <f ca="1">AVERAGE(OFFSET($R$3,0,0,'Données projet'!$E$9+1,1))-AVERAGE(OFFSET($H$3,0,0,'Données projet'!$E$9+1,1))</f>
        <v>148.39628895278571</v>
      </c>
      <c r="T69" s="57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325.55519999999984</v>
      </c>
      <c r="AJ69" s="13">
        <f>AI69*VLOOKUP('Données projet'!$B$10,Paramètres!$A$1:$I$89,3,0)*VLOOKUP('Données projet'!$B$10,Paramètres!$A$1:$I$89,5,0)</f>
        <v>355.50627839999981</v>
      </c>
      <c r="AK69" s="13">
        <f t="shared" ref="AK69:AK132" si="89">EXP(-1.0587+0.8836*LN(AJ69)+0.284)</f>
        <v>82.695279049034994</v>
      </c>
      <c r="AL69" s="20">
        <f t="shared" si="58"/>
        <v>763.20104589040227</v>
      </c>
      <c r="AM69" s="57">
        <f t="shared" si="59"/>
        <v>1056.5343792237356</v>
      </c>
      <c r="AN69" s="57">
        <f ca="1">AVERAGE(OFFSET($AM$3,0,0,'Données projet'!$E$10+1,1))-AVERAGE(OFFSET($H$3,0,0,'Données projet'!$E$10+1,1))</f>
        <v>245.5026179711341</v>
      </c>
      <c r="AO69" s="57">
        <f t="shared" ref="AO69:AO132" si="90">$AO$3</f>
        <v>204.32077840562567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325.55519999999984</v>
      </c>
      <c r="BE69" s="13">
        <f>BD69*VLOOKUP('Données projet'!$B$11,Paramètres!$A$1:$I$89,3,0)*VLOOKUP('Données projet'!$B$11,Paramètres!$A$1:$I$89,5,0)</f>
        <v>325.03431167999986</v>
      </c>
      <c r="BF69" s="13">
        <f t="shared" ref="BF69:BF132" si="91">EXP(-1.0587+0.8836*LN(BE69)+0.284)</f>
        <v>76.399886588103072</v>
      </c>
      <c r="BG69" s="20">
        <f t="shared" si="61"/>
        <v>699.16456198361254</v>
      </c>
      <c r="BH69" s="57">
        <f t="shared" si="62"/>
        <v>992.49789531694591</v>
      </c>
      <c r="BI69" s="57">
        <f ca="1">AVERAGE(OFFSET($BH$3,0,0,'Données projet'!$E$11+1,1))-AVERAGE(OFFSET($H$3,0,0,'Données projet'!$E$11+1,1))</f>
        <v>221.46841827695107</v>
      </c>
      <c r="BJ69" s="57">
        <f t="shared" ref="BJ69:BJ132" si="92">$BJ$3</f>
        <v>183.74298297204564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3.8</v>
      </c>
      <c r="BY69" s="12">
        <f>IF('Données projet'!$A$114&gt;35,BY68+BX69-CG68,IF(A69&lt;'Données projet'!$A$114,$BV$205^A69,IF(A69='Données projet'!$A$114,'Données projet'!$B$114,BY68+BX69-CG68)))</f>
        <v>247.79999999999984</v>
      </c>
      <c r="BZ69" s="13">
        <f>BY69*VLOOKUP('Données projet'!$B$12,Paramètres!$A$1:$I$89,3,0)*VLOOKUP('Données projet'!$B$12,Paramètres!$A$1:$I$89,5,0)</f>
        <v>201.01535999999987</v>
      </c>
      <c r="CA69" s="13">
        <f t="shared" ref="CA69:CA132" si="93">EXP(-1.0587+0.8836*LN(BZ69)+0.284)</f>
        <v>49.96724731300592</v>
      </c>
      <c r="CB69" s="20">
        <f t="shared" si="64"/>
        <v>437.12804107015171</v>
      </c>
      <c r="CC69" s="57">
        <f t="shared" si="65"/>
        <v>730.46137440348502</v>
      </c>
      <c r="CD69" s="57">
        <f ca="1">AVERAGE(OFFSET($CC$3,0,0,'Données projet'!$E$12+1,1))-AVERAGE(OFFSET($H$3,0,0,'Données projet'!$E$12+1,1))</f>
        <v>219.96569743439244</v>
      </c>
      <c r="CE69" s="57">
        <f t="shared" ref="CE69:CE132" si="94">$CE$3</f>
        <v>219.27079214454579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34.966199014201209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34.966199014201209</v>
      </c>
      <c r="CO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4.5999999999999996</v>
      </c>
      <c r="CT69" s="12">
        <f>IF('Données projet'!$A$140&gt;35,CT68+CS69-DB68,IF(A69&lt;'Données projet'!$A$140,$CQ$205^A69,IF(A69='Données projet'!$A$140,'Données projet'!$B$140,CT68+CS69-DB68)))</f>
        <v>208.59999999999997</v>
      </c>
      <c r="CU69" s="17">
        <f>CT69*VLOOKUP('Données projet'!$B$13,Paramètres!$A$1:$I$89,3,0)*VLOOKUP('Données projet'!$B$13,Paramètres!$A$1:$I$89,5,0)</f>
        <v>182.23295999999999</v>
      </c>
      <c r="CV69" s="13">
        <f t="shared" ref="CV69:CV132" si="95">EXP(-1.0587+0.8836*LN(CU69)+0.284)</f>
        <v>45.818621592366291</v>
      </c>
      <c r="CW69" s="20">
        <f t="shared" si="67"/>
        <v>397.18983794003793</v>
      </c>
      <c r="CX69" s="57">
        <f t="shared" si="68"/>
        <v>690.52317127337119</v>
      </c>
      <c r="CY69" s="57">
        <f ca="1">AVERAGE(OFFSET($CX$3,0,0,'Données projet'!$E$13+1,1))-AVERAGE(OFFSET($H$3,0,0,'Données projet'!$E$13+1,1))</f>
        <v>235.92135862353973</v>
      </c>
      <c r="CZ69" s="57">
        <f t="shared" ref="CZ69:CZ132" si="96">$CZ$3</f>
        <v>270.64539221029258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57.847117368341685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57.847117368341685</v>
      </c>
      <c r="DJ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7" t="e">
        <f t="shared" si="71"/>
        <v>#N/A</v>
      </c>
      <c r="DT69" s="57" t="e">
        <f ca="1">AVERAGE(OFFSET($DS$3,0,0,'Données projet'!$E$14+1,1))-AVERAGE(OFFSET($H$3,0,0,'Données projet'!$E$14+1,1))</f>
        <v>#N/A</v>
      </c>
      <c r="DU69" s="57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7" t="e">
        <f t="shared" si="74"/>
        <v>#N/A</v>
      </c>
      <c r="EO69" s="57" t="e">
        <f ca="1">AVERAGE(OFFSET($EN$3,0,0,'Données projet'!$E$15+1,1))-AVERAGE(OFFSET($H$3,0,0,'Données projet'!$E$15+1,1))</f>
        <v>#N/A</v>
      </c>
      <c r="EP69" s="57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7" t="e">
        <f t="shared" si="77"/>
        <v>#N/A</v>
      </c>
      <c r="FJ69" s="57" t="e">
        <f ca="1">AVERAGE(OFFSET($FI$3,0,0,'Données projet'!$E$16+1,1))-AVERAGE(OFFSET($H$3,0,0,'Données projet'!$E$16+1,1))</f>
        <v>#N/A</v>
      </c>
      <c r="FK69" s="57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7" t="e">
        <f t="shared" si="80"/>
        <v>#N/A</v>
      </c>
      <c r="GE69" s="57" t="e">
        <f ca="1">AVERAGE(OFFSET($GD$3,0,0,'Données projet'!$E$17+1,1))-AVERAGE(OFFSET($H$3,0,0,'Données projet'!$E$17+1,1))</f>
        <v>#N/A</v>
      </c>
      <c r="GF69" s="57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7" t="e">
        <f t="shared" si="83"/>
        <v>#N/A</v>
      </c>
      <c r="GZ69" s="57" t="e">
        <f ca="1">AVERAGE(OFFSET($GY$3,0,0,'Données projet'!$E$18+1,1))-AVERAGE(OFFSET($H$3,0,0,'Données projet'!$E$18+1,1))</f>
        <v>#N/A</v>
      </c>
      <c r="HA69" s="57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0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4">
        <f t="shared" si="56"/>
        <v>384.04305794866019</v>
      </c>
      <c r="I70" s="6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7" t="e">
        <f t="shared" si="55"/>
        <v>#NUM!</v>
      </c>
      <c r="S70" s="57">
        <f ca="1">AVERAGE(OFFSET($R$3,0,0,'Données projet'!$E$9+1,1))-AVERAGE(OFFSET($H$3,0,0,'Données projet'!$E$9+1,1))</f>
        <v>148.39628895278571</v>
      </c>
      <c r="T70" s="57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325.55519999999984</v>
      </c>
      <c r="AJ70" s="13">
        <f>AI70*VLOOKUP('Données projet'!$B$10,Paramètres!$A$1:$I$89,3,0)*VLOOKUP('Données projet'!$B$10,Paramètres!$A$1:$I$89,5,0)</f>
        <v>355.50627839999981</v>
      </c>
      <c r="AK70" s="13">
        <f t="shared" si="89"/>
        <v>82.695279049034994</v>
      </c>
      <c r="AL70" s="20">
        <f t="shared" si="58"/>
        <v>763.20104589040227</v>
      </c>
      <c r="AM70" s="57">
        <f t="shared" si="59"/>
        <v>1056.5343792237356</v>
      </c>
      <c r="AN70" s="57">
        <f ca="1">AVERAGE(OFFSET($AM$3,0,0,'Données projet'!$E$10+1,1))-AVERAGE(OFFSET($H$3,0,0,'Données projet'!$E$10+1,1))</f>
        <v>245.5026179711341</v>
      </c>
      <c r="AO70" s="57">
        <f t="shared" si="90"/>
        <v>204.32077840562567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325.55519999999984</v>
      </c>
      <c r="BE70" s="13">
        <f>BD70*VLOOKUP('Données projet'!$B$11,Paramètres!$A$1:$I$89,3,0)*VLOOKUP('Données projet'!$B$11,Paramètres!$A$1:$I$89,5,0)</f>
        <v>325.03431167999986</v>
      </c>
      <c r="BF70" s="13">
        <f t="shared" si="91"/>
        <v>76.399886588103072</v>
      </c>
      <c r="BG70" s="20">
        <f t="shared" si="61"/>
        <v>699.16456198361254</v>
      </c>
      <c r="BH70" s="57">
        <f t="shared" si="62"/>
        <v>992.49789531694591</v>
      </c>
      <c r="BI70" s="57">
        <f ca="1">AVERAGE(OFFSET($BH$3,0,0,'Données projet'!$E$11+1,1))-AVERAGE(OFFSET($H$3,0,0,'Données projet'!$E$11+1,1))</f>
        <v>221.46841827695107</v>
      </c>
      <c r="BJ70" s="57">
        <f t="shared" si="92"/>
        <v>183.74298297204564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3.8</v>
      </c>
      <c r="BY70" s="12">
        <f>IF('Données projet'!$A$114&gt;35,BY69+BX70-CG69,IF(A70&lt;'Données projet'!$A$114,$BV$205^A70,IF(A70='Données projet'!$A$114,'Données projet'!$B$114,BY69+BX70-CG69)))</f>
        <v>251.59999999999985</v>
      </c>
      <c r="BZ70" s="13">
        <f>BY70*VLOOKUP('Données projet'!$B$12,Paramètres!$A$1:$I$89,3,0)*VLOOKUP('Données projet'!$B$12,Paramètres!$A$1:$I$89,5,0)</f>
        <v>204.0979199999999</v>
      </c>
      <c r="CA70" s="13">
        <f t="shared" si="93"/>
        <v>50.643700651523019</v>
      </c>
      <c r="CB70" s="20">
        <f t="shared" si="64"/>
        <v>443.67498930140238</v>
      </c>
      <c r="CC70" s="57">
        <f t="shared" si="65"/>
        <v>737.00832263473569</v>
      </c>
      <c r="CD70" s="57">
        <f ca="1">AVERAGE(OFFSET($CC$3,0,0,'Données projet'!$E$12+1,1))-AVERAGE(OFFSET($H$3,0,0,'Données projet'!$E$12+1,1))</f>
        <v>219.96569743439244</v>
      </c>
      <c r="CE70" s="57">
        <f t="shared" si="94"/>
        <v>219.27079214454579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34.280533178808227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34.280533178808227</v>
      </c>
      <c r="CO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4.5999999999999996</v>
      </c>
      <c r="CT70" s="12">
        <f>IF('Données projet'!$A$140&gt;35,CT69+CS70-DB69,IF(A70&lt;'Données projet'!$A$140,$CQ$205^A70,IF(A70='Données projet'!$A$140,'Données projet'!$B$140,CT69+CS70-DB69)))</f>
        <v>213.19999999999996</v>
      </c>
      <c r="CU70" s="17">
        <f>CT70*VLOOKUP('Données projet'!$B$13,Paramètres!$A$1:$I$89,3,0)*VLOOKUP('Données projet'!$B$13,Paramètres!$A$1:$I$89,5,0)</f>
        <v>186.25152</v>
      </c>
      <c r="CV70" s="13">
        <f t="shared" si="95"/>
        <v>46.71025851515671</v>
      </c>
      <c r="CW70" s="20">
        <f t="shared" si="67"/>
        <v>405.74176424723129</v>
      </c>
      <c r="CX70" s="57">
        <f t="shared" si="68"/>
        <v>699.0750975805646</v>
      </c>
      <c r="CY70" s="57">
        <f ca="1">AVERAGE(OFFSET($CX$3,0,0,'Données projet'!$E$13+1,1))-AVERAGE(OFFSET($H$3,0,0,'Données projet'!$E$13+1,1))</f>
        <v>235.92135862353973</v>
      </c>
      <c r="CZ70" s="57">
        <f t="shared" si="96"/>
        <v>270.64539221029258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56.712770680006166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56.712770680006166</v>
      </c>
      <c r="DJ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7" t="e">
        <f t="shared" si="71"/>
        <v>#N/A</v>
      </c>
      <c r="DT70" s="57" t="e">
        <f ca="1">AVERAGE(OFFSET($DS$3,0,0,'Données projet'!$E$14+1,1))-AVERAGE(OFFSET($H$3,0,0,'Données projet'!$E$14+1,1))</f>
        <v>#N/A</v>
      </c>
      <c r="DU70" s="57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7" t="e">
        <f t="shared" si="74"/>
        <v>#N/A</v>
      </c>
      <c r="EO70" s="57" t="e">
        <f ca="1">AVERAGE(OFFSET($EN$3,0,0,'Données projet'!$E$15+1,1))-AVERAGE(OFFSET($H$3,0,0,'Données projet'!$E$15+1,1))</f>
        <v>#N/A</v>
      </c>
      <c r="EP70" s="57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7" t="e">
        <f t="shared" si="77"/>
        <v>#N/A</v>
      </c>
      <c r="FJ70" s="57" t="e">
        <f ca="1">AVERAGE(OFFSET($FI$3,0,0,'Données projet'!$E$16+1,1))-AVERAGE(OFFSET($H$3,0,0,'Données projet'!$E$16+1,1))</f>
        <v>#N/A</v>
      </c>
      <c r="FK70" s="57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7" t="e">
        <f t="shared" si="80"/>
        <v>#N/A</v>
      </c>
      <c r="GE70" s="57" t="e">
        <f ca="1">AVERAGE(OFFSET($GD$3,0,0,'Données projet'!$E$17+1,1))-AVERAGE(OFFSET($H$3,0,0,'Données projet'!$E$17+1,1))</f>
        <v>#N/A</v>
      </c>
      <c r="GF70" s="57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7" t="e">
        <f t="shared" si="83"/>
        <v>#N/A</v>
      </c>
      <c r="GZ70" s="57" t="e">
        <f ca="1">AVERAGE(OFFSET($GY$3,0,0,'Données projet'!$E$18+1,1))-AVERAGE(OFFSET($H$3,0,0,'Données projet'!$E$18+1,1))</f>
        <v>#N/A</v>
      </c>
      <c r="HA70" s="57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0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4">
        <f t="shared" si="56"/>
        <v>385.36033732336028</v>
      </c>
      <c r="I71" s="6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7" t="e">
        <f t="shared" si="55"/>
        <v>#NUM!</v>
      </c>
      <c r="S71" s="57">
        <f ca="1">AVERAGE(OFFSET($R$3,0,0,'Données projet'!$E$9+1,1))-AVERAGE(OFFSET($H$3,0,0,'Données projet'!$E$9+1,1))</f>
        <v>148.39628895278571</v>
      </c>
      <c r="T71" s="57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325.55519999999984</v>
      </c>
      <c r="AJ71" s="13">
        <f>AI71*VLOOKUP('Données projet'!$B$10,Paramètres!$A$1:$I$89,3,0)*VLOOKUP('Données projet'!$B$10,Paramètres!$A$1:$I$89,5,0)</f>
        <v>355.50627839999981</v>
      </c>
      <c r="AK71" s="13">
        <f t="shared" si="89"/>
        <v>82.695279049034994</v>
      </c>
      <c r="AL71" s="20">
        <f t="shared" si="58"/>
        <v>763.20104589040227</v>
      </c>
      <c r="AM71" s="57">
        <f t="shared" si="59"/>
        <v>1056.5343792237356</v>
      </c>
      <c r="AN71" s="57">
        <f ca="1">AVERAGE(OFFSET($AM$3,0,0,'Données projet'!$E$10+1,1))-AVERAGE(OFFSET($H$3,0,0,'Données projet'!$E$10+1,1))</f>
        <v>245.5026179711341</v>
      </c>
      <c r="AO71" s="57">
        <f t="shared" si="90"/>
        <v>204.32077840562567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325.55519999999984</v>
      </c>
      <c r="BE71" s="13">
        <f>BD71*VLOOKUP('Données projet'!$B$11,Paramètres!$A$1:$I$89,3,0)*VLOOKUP('Données projet'!$B$11,Paramètres!$A$1:$I$89,5,0)</f>
        <v>325.03431167999986</v>
      </c>
      <c r="BF71" s="13">
        <f t="shared" si="91"/>
        <v>76.399886588103072</v>
      </c>
      <c r="BG71" s="20">
        <f t="shared" si="61"/>
        <v>699.16456198361254</v>
      </c>
      <c r="BH71" s="57">
        <f t="shared" si="62"/>
        <v>992.49789531694591</v>
      </c>
      <c r="BI71" s="57">
        <f ca="1">AVERAGE(OFFSET($BH$3,0,0,'Données projet'!$E$11+1,1))-AVERAGE(OFFSET($H$3,0,0,'Données projet'!$E$11+1,1))</f>
        <v>221.46841827695107</v>
      </c>
      <c r="BJ71" s="57">
        <f t="shared" si="92"/>
        <v>183.74298297204564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3.8</v>
      </c>
      <c r="BY71" s="12">
        <f>IF('Données projet'!$A$114&gt;35,BY70+BX71-CG70,IF(A71&lt;'Données projet'!$A$114,$BV$205^A71,IF(A71='Données projet'!$A$114,'Données projet'!$B$114,BY70+BX71-CG70)))</f>
        <v>255.39999999999986</v>
      </c>
      <c r="BZ71" s="13">
        <f>BY71*VLOOKUP('Données projet'!$B$12,Paramètres!$A$1:$I$89,3,0)*VLOOKUP('Données projet'!$B$12,Paramètres!$A$1:$I$89,5,0)</f>
        <v>207.1804799999999</v>
      </c>
      <c r="CA71" s="13">
        <f t="shared" si="93"/>
        <v>51.318965762681508</v>
      </c>
      <c r="CB71" s="20">
        <f t="shared" si="64"/>
        <v>450.21986803667011</v>
      </c>
      <c r="CC71" s="57">
        <f t="shared" si="65"/>
        <v>743.55320137000342</v>
      </c>
      <c r="CD71" s="57">
        <f ca="1">AVERAGE(OFFSET($CC$3,0,0,'Données projet'!$E$12+1,1))-AVERAGE(OFFSET($H$3,0,0,'Données projet'!$E$12+1,1))</f>
        <v>219.96569743439244</v>
      </c>
      <c r="CE71" s="57">
        <f t="shared" si="94"/>
        <v>219.27079214454579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33.608312832232436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33.608312832232436</v>
      </c>
      <c r="CO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4.5999999999999996</v>
      </c>
      <c r="CT71" s="12">
        <f>IF('Données projet'!$A$140&gt;35,CT70+CS71-DB70,IF(A71&lt;'Données projet'!$A$140,$CQ$205^A71,IF(A71='Données projet'!$A$140,'Données projet'!$B$140,CT70+CS71-DB70)))</f>
        <v>217.79999999999995</v>
      </c>
      <c r="CU71" s="17">
        <f>CT71*VLOOKUP('Données projet'!$B$13,Paramètres!$A$1:$I$89,3,0)*VLOOKUP('Données projet'!$B$13,Paramètres!$A$1:$I$89,5,0)</f>
        <v>190.27007999999998</v>
      </c>
      <c r="CV71" s="13">
        <f t="shared" si="95"/>
        <v>47.599658767320413</v>
      </c>
      <c r="CW71" s="20">
        <f t="shared" si="67"/>
        <v>414.28979501974965</v>
      </c>
      <c r="CX71" s="57">
        <f t="shared" si="68"/>
        <v>707.62312835308296</v>
      </c>
      <c r="CY71" s="57">
        <f ca="1">AVERAGE(OFFSET($CX$3,0,0,'Données projet'!$E$13+1,1))-AVERAGE(OFFSET($H$3,0,0,'Données projet'!$E$13+1,1))</f>
        <v>235.92135862353973</v>
      </c>
      <c r="CZ71" s="57">
        <f t="shared" si="96"/>
        <v>270.64539221029258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55.600667838345743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55.600667838345743</v>
      </c>
      <c r="DJ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7" t="e">
        <f t="shared" si="71"/>
        <v>#N/A</v>
      </c>
      <c r="DT71" s="57" t="e">
        <f ca="1">AVERAGE(OFFSET($DS$3,0,0,'Données projet'!$E$14+1,1))-AVERAGE(OFFSET($H$3,0,0,'Données projet'!$E$14+1,1))</f>
        <v>#N/A</v>
      </c>
      <c r="DU71" s="57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7" t="e">
        <f t="shared" si="74"/>
        <v>#N/A</v>
      </c>
      <c r="EO71" s="57" t="e">
        <f ca="1">AVERAGE(OFFSET($EN$3,0,0,'Données projet'!$E$15+1,1))-AVERAGE(OFFSET($H$3,0,0,'Données projet'!$E$15+1,1))</f>
        <v>#N/A</v>
      </c>
      <c r="EP71" s="57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7" t="e">
        <f t="shared" si="77"/>
        <v>#N/A</v>
      </c>
      <c r="FJ71" s="57" t="e">
        <f ca="1">AVERAGE(OFFSET($FI$3,0,0,'Données projet'!$E$16+1,1))-AVERAGE(OFFSET($H$3,0,0,'Données projet'!$E$16+1,1))</f>
        <v>#N/A</v>
      </c>
      <c r="FK71" s="57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7" t="e">
        <f t="shared" si="80"/>
        <v>#N/A</v>
      </c>
      <c r="GE71" s="57" t="e">
        <f ca="1">AVERAGE(OFFSET($GD$3,0,0,'Données projet'!$E$17+1,1))-AVERAGE(OFFSET($H$3,0,0,'Données projet'!$E$17+1,1))</f>
        <v>#N/A</v>
      </c>
      <c r="GF71" s="57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7" t="e">
        <f t="shared" si="83"/>
        <v>#N/A</v>
      </c>
      <c r="GZ71" s="57" t="e">
        <f ca="1">AVERAGE(OFFSET($GY$3,0,0,'Données projet'!$E$18+1,1))-AVERAGE(OFFSET($H$3,0,0,'Données projet'!$E$18+1,1))</f>
        <v>#N/A</v>
      </c>
      <c r="HA71" s="57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0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4">
        <f t="shared" si="56"/>
        <v>386.67714504299533</v>
      </c>
      <c r="I72" s="6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7" t="e">
        <f t="shared" si="55"/>
        <v>#NUM!</v>
      </c>
      <c r="S72" s="57">
        <f ca="1">AVERAGE(OFFSET($R$3,0,0,'Données projet'!$E$9+1,1))-AVERAGE(OFFSET($H$3,0,0,'Données projet'!$E$9+1,1))</f>
        <v>148.39628895278571</v>
      </c>
      <c r="T72" s="57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325.55519999999984</v>
      </c>
      <c r="AJ72" s="13">
        <f>AI72*VLOOKUP('Données projet'!$B$10,Paramètres!$A$1:$I$89,3,0)*VLOOKUP('Données projet'!$B$10,Paramètres!$A$1:$I$89,5,0)</f>
        <v>355.50627839999981</v>
      </c>
      <c r="AK72" s="13">
        <f t="shared" si="89"/>
        <v>82.695279049034994</v>
      </c>
      <c r="AL72" s="20">
        <f t="shared" si="58"/>
        <v>763.20104589040227</v>
      </c>
      <c r="AM72" s="57">
        <f t="shared" si="59"/>
        <v>1056.5343792237356</v>
      </c>
      <c r="AN72" s="57">
        <f ca="1">AVERAGE(OFFSET($AM$3,0,0,'Données projet'!$E$10+1,1))-AVERAGE(OFFSET($H$3,0,0,'Données projet'!$E$10+1,1))</f>
        <v>245.5026179711341</v>
      </c>
      <c r="AO72" s="57">
        <f t="shared" si="90"/>
        <v>204.32077840562567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325.55519999999984</v>
      </c>
      <c r="BE72" s="13">
        <f>BD72*VLOOKUP('Données projet'!$B$11,Paramètres!$A$1:$I$89,3,0)*VLOOKUP('Données projet'!$B$11,Paramètres!$A$1:$I$89,5,0)</f>
        <v>325.03431167999986</v>
      </c>
      <c r="BF72" s="13">
        <f t="shared" si="91"/>
        <v>76.399886588103072</v>
      </c>
      <c r="BG72" s="20">
        <f t="shared" si="61"/>
        <v>699.16456198361254</v>
      </c>
      <c r="BH72" s="57">
        <f t="shared" si="62"/>
        <v>992.49789531694591</v>
      </c>
      <c r="BI72" s="57">
        <f ca="1">AVERAGE(OFFSET($BH$3,0,0,'Données projet'!$E$11+1,1))-AVERAGE(OFFSET($H$3,0,0,'Données projet'!$E$11+1,1))</f>
        <v>221.46841827695107</v>
      </c>
      <c r="BJ72" s="57">
        <f t="shared" si="92"/>
        <v>183.74298297204564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3.8</v>
      </c>
      <c r="BY72" s="12">
        <f>IF('Données projet'!$A$114&gt;35,BY71+BX72-CG71,IF(A72&lt;'Données projet'!$A$114,$BV$205^A72,IF(A72='Données projet'!$A$114,'Données projet'!$B$114,BY71+BX72-CG71)))</f>
        <v>259.19999999999987</v>
      </c>
      <c r="BZ72" s="13">
        <f>BY72*VLOOKUP('Données projet'!$B$12,Paramètres!$A$1:$I$89,3,0)*VLOOKUP('Données projet'!$B$12,Paramètres!$A$1:$I$89,5,0)</f>
        <v>210.2630399999999</v>
      </c>
      <c r="CA72" s="13">
        <f t="shared" si="93"/>
        <v>51.993062367907982</v>
      </c>
      <c r="CB72" s="20">
        <f t="shared" si="64"/>
        <v>456.7627116241062</v>
      </c>
      <c r="CC72" s="57">
        <f t="shared" si="65"/>
        <v>750.09604495743952</v>
      </c>
      <c r="CD72" s="57">
        <f ca="1">AVERAGE(OFFSET($CC$3,0,0,'Données projet'!$E$12+1,1))-AVERAGE(OFFSET($H$3,0,0,'Données projet'!$E$12+1,1))</f>
        <v>219.96569743439244</v>
      </c>
      <c r="CE72" s="57">
        <f t="shared" si="94"/>
        <v>219.27079214454579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32.94927431663907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32.94927431663907</v>
      </c>
      <c r="CO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4.5999999999999996</v>
      </c>
      <c r="CT72" s="12">
        <f>IF('Données projet'!$A$140&gt;35,CT71+CS72-DB71,IF(A72&lt;'Données projet'!$A$140,$CQ$205^A72,IF(A72='Données projet'!$A$140,'Données projet'!$B$140,CT71+CS72-DB71)))</f>
        <v>222.39999999999995</v>
      </c>
      <c r="CU72" s="17">
        <f>CT72*VLOOKUP('Données projet'!$B$13,Paramètres!$A$1:$I$89,3,0)*VLOOKUP('Données projet'!$B$13,Paramètres!$A$1:$I$89,5,0)</f>
        <v>194.28863999999999</v>
      </c>
      <c r="CV72" s="13">
        <f t="shared" si="95"/>
        <v>48.486875029770822</v>
      </c>
      <c r="CW72" s="20">
        <f t="shared" si="67"/>
        <v>422.83402201018413</v>
      </c>
      <c r="CX72" s="57">
        <f t="shared" si="68"/>
        <v>716.16735534351744</v>
      </c>
      <c r="CY72" s="57">
        <f ca="1">AVERAGE(OFFSET($CX$3,0,0,'Données projet'!$E$13+1,1))-AVERAGE(OFFSET($H$3,0,0,'Données projet'!$E$13+1,1))</f>
        <v>235.92135862353973</v>
      </c>
      <c r="CZ72" s="57">
        <f t="shared" si="96"/>
        <v>270.64539221029258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54.510372655094528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54.510372655094528</v>
      </c>
      <c r="DJ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7" t="e">
        <f t="shared" si="71"/>
        <v>#N/A</v>
      </c>
      <c r="DT72" s="57" t="e">
        <f ca="1">AVERAGE(OFFSET($DS$3,0,0,'Données projet'!$E$14+1,1))-AVERAGE(OFFSET($H$3,0,0,'Données projet'!$E$14+1,1))</f>
        <v>#N/A</v>
      </c>
      <c r="DU72" s="57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7" t="e">
        <f t="shared" si="74"/>
        <v>#N/A</v>
      </c>
      <c r="EO72" s="57" t="e">
        <f ca="1">AVERAGE(OFFSET($EN$3,0,0,'Données projet'!$E$15+1,1))-AVERAGE(OFFSET($H$3,0,0,'Données projet'!$E$15+1,1))</f>
        <v>#N/A</v>
      </c>
      <c r="EP72" s="57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7" t="e">
        <f t="shared" si="77"/>
        <v>#N/A</v>
      </c>
      <c r="FJ72" s="57" t="e">
        <f ca="1">AVERAGE(OFFSET($FI$3,0,0,'Données projet'!$E$16+1,1))-AVERAGE(OFFSET($H$3,0,0,'Données projet'!$E$16+1,1))</f>
        <v>#N/A</v>
      </c>
      <c r="FK72" s="57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7" t="e">
        <f t="shared" si="80"/>
        <v>#N/A</v>
      </c>
      <c r="GE72" s="57" t="e">
        <f ca="1">AVERAGE(OFFSET($GD$3,0,0,'Données projet'!$E$17+1,1))-AVERAGE(OFFSET($H$3,0,0,'Données projet'!$E$17+1,1))</f>
        <v>#N/A</v>
      </c>
      <c r="GF72" s="57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7" t="e">
        <f t="shared" si="83"/>
        <v>#N/A</v>
      </c>
      <c r="GZ72" s="57" t="e">
        <f ca="1">AVERAGE(OFFSET($GY$3,0,0,'Données projet'!$E$18+1,1))-AVERAGE(OFFSET($H$3,0,0,'Données projet'!$E$18+1,1))</f>
        <v>#N/A</v>
      </c>
      <c r="HA72" s="57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0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4">
        <f t="shared" si="56"/>
        <v>387.99348873291189</v>
      </c>
      <c r="I73" s="6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7" t="e">
        <f t="shared" si="55"/>
        <v>#NUM!</v>
      </c>
      <c r="S73" s="57">
        <f ca="1">AVERAGE(OFFSET($R$3,0,0,'Données projet'!$E$9+1,1))-AVERAGE(OFFSET($H$3,0,0,'Données projet'!$E$9+1,1))</f>
        <v>148.39628895278571</v>
      </c>
      <c r="T73" s="57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325.55519999999984</v>
      </c>
      <c r="AJ73" s="13">
        <f>AI73*VLOOKUP('Données projet'!$B$10,Paramètres!$A$1:$I$89,3,0)*VLOOKUP('Données projet'!$B$10,Paramètres!$A$1:$I$89,5,0)</f>
        <v>355.50627839999981</v>
      </c>
      <c r="AK73" s="13">
        <f t="shared" si="89"/>
        <v>82.695279049034994</v>
      </c>
      <c r="AL73" s="20">
        <f t="shared" si="58"/>
        <v>763.20104589040227</v>
      </c>
      <c r="AM73" s="57">
        <f t="shared" si="59"/>
        <v>1056.5343792237356</v>
      </c>
      <c r="AN73" s="57">
        <f ca="1">AVERAGE(OFFSET($AM$3,0,0,'Données projet'!$E$10+1,1))-AVERAGE(OFFSET($H$3,0,0,'Données projet'!$E$10+1,1))</f>
        <v>245.5026179711341</v>
      </c>
      <c r="AO73" s="57">
        <f t="shared" si="90"/>
        <v>204.32077840562567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325.55519999999984</v>
      </c>
      <c r="BE73" s="13">
        <f>BD73*VLOOKUP('Données projet'!$B$11,Paramètres!$A$1:$I$89,3,0)*VLOOKUP('Données projet'!$B$11,Paramètres!$A$1:$I$89,5,0)</f>
        <v>325.03431167999986</v>
      </c>
      <c r="BF73" s="13">
        <f t="shared" si="91"/>
        <v>76.399886588103072</v>
      </c>
      <c r="BG73" s="20">
        <f t="shared" si="61"/>
        <v>699.16456198361254</v>
      </c>
      <c r="BH73" s="57">
        <f t="shared" si="62"/>
        <v>992.49789531694591</v>
      </c>
      <c r="BI73" s="57">
        <f ca="1">AVERAGE(OFFSET($BH$3,0,0,'Données projet'!$E$11+1,1))-AVERAGE(OFFSET($H$3,0,0,'Données projet'!$E$11+1,1))</f>
        <v>221.46841827695107</v>
      </c>
      <c r="BJ73" s="57">
        <f t="shared" si="92"/>
        <v>183.74298297204564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3.8</v>
      </c>
      <c r="BX73" s="12">
        <f t="array" ref="BX73">INDEX(BW:BW,MIN(IF(ISNUMBER(BW73:BW269),ROW(BW73:BW269),"")))</f>
        <v>3.8</v>
      </c>
      <c r="BY73" s="12">
        <f>IF('Données projet'!$A$114&gt;35,BY72+BX73-CG72,IF(A73&lt;'Données projet'!$A$114,$BV$205^A73,IF(A73='Données projet'!$A$114,'Données projet'!$B$114,BY72+BX73-CG72)))</f>
        <v>262.99999999999989</v>
      </c>
      <c r="BZ73" s="13">
        <f>BY73*VLOOKUP('Données projet'!$B$12,Paramètres!$A$1:$I$89,3,0)*VLOOKUP('Données projet'!$B$12,Paramètres!$A$1:$I$89,5,0)</f>
        <v>213.34559999999991</v>
      </c>
      <c r="CA73" s="13">
        <f t="shared" si="93"/>
        <v>52.666009577179437</v>
      </c>
      <c r="CB73" s="20">
        <f t="shared" si="64"/>
        <v>463.30355334692064</v>
      </c>
      <c r="CC73" s="57">
        <f t="shared" si="65"/>
        <v>756.63688668025395</v>
      </c>
      <c r="CD73" s="57">
        <f ca="1">AVERAGE(OFFSET($CC$3,0,0,'Données projet'!$E$12+1,1))-AVERAGE(OFFSET($H$3,0,0,'Données projet'!$E$12+1,1))</f>
        <v>219.96569743439244</v>
      </c>
      <c r="CE73" s="57">
        <f t="shared" si="94"/>
        <v>219.27079214454579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10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36.159216703434346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36.159216703434346</v>
      </c>
      <c r="CO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227</v>
      </c>
      <c r="CR73" s="12">
        <f>VLOOKUP(A73,'Données projet'!$A$139:$I$159,9,0)</f>
        <v>4.5999999999999996</v>
      </c>
      <c r="CS73" s="12">
        <f t="array" ref="CS73">INDEX(CR:CR,MIN(IF(ISNUMBER(CR73:CR269),ROW(CR73:CR269),"")))</f>
        <v>4.5999999999999996</v>
      </c>
      <c r="CT73" s="12">
        <f>IF('Données projet'!$A$140&gt;35,CT72+CS73-DB72,IF(A73&lt;'Données projet'!$A$140,$CQ$205^A73,IF(A73='Données projet'!$A$140,'Données projet'!$B$140,CT72+CS73-DB72)))</f>
        <v>226.99999999999994</v>
      </c>
      <c r="CU73" s="17">
        <f>CT73*VLOOKUP('Données projet'!$B$13,Paramètres!$A$1:$I$89,3,0)*VLOOKUP('Données projet'!$B$13,Paramètres!$A$1:$I$89,5,0)</f>
        <v>198.30719999999997</v>
      </c>
      <c r="CV73" s="13">
        <f t="shared" si="95"/>
        <v>49.371957679623371</v>
      </c>
      <c r="CW73" s="20">
        <f t="shared" si="67"/>
        <v>431.37453295867726</v>
      </c>
      <c r="CX73" s="57">
        <f t="shared" si="68"/>
        <v>724.70786629201052</v>
      </c>
      <c r="CY73" s="57">
        <f ca="1">AVERAGE(OFFSET($CX$3,0,0,'Données projet'!$E$13+1,1))-AVERAGE(OFFSET($H$3,0,0,'Données projet'!$E$13+1,1))</f>
        <v>235.92135862353973</v>
      </c>
      <c r="CZ73" s="57">
        <f t="shared" si="96"/>
        <v>270.64539221029258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17</v>
      </c>
      <c r="DC73" s="16">
        <f>IF(ISNA(VLOOKUP(A73,'Données projet'!$A$139:$I$159,5,0)),0%,VLOOKUP(A73,'Données projet'!$A$139:$I$159,5,0)*VLOOKUP('Données projet'!$B$13,Paramètres!$A$1:$I$89,7,0))</f>
        <v>0.43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60.501009026595966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60.501009026595966</v>
      </c>
      <c r="DJ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7" t="e">
        <f t="shared" si="71"/>
        <v>#N/A</v>
      </c>
      <c r="DT73" s="57" t="e">
        <f ca="1">AVERAGE(OFFSET($DS$3,0,0,'Données projet'!$E$14+1,1))-AVERAGE(OFFSET($H$3,0,0,'Données projet'!$E$14+1,1))</f>
        <v>#N/A</v>
      </c>
      <c r="DU73" s="57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7" t="e">
        <f t="shared" si="74"/>
        <v>#N/A</v>
      </c>
      <c r="EO73" s="57" t="e">
        <f ca="1">AVERAGE(OFFSET($EN$3,0,0,'Données projet'!$E$15+1,1))-AVERAGE(OFFSET($H$3,0,0,'Données projet'!$E$15+1,1))</f>
        <v>#N/A</v>
      </c>
      <c r="EP73" s="57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7" t="e">
        <f t="shared" si="77"/>
        <v>#N/A</v>
      </c>
      <c r="FJ73" s="57" t="e">
        <f ca="1">AVERAGE(OFFSET($FI$3,0,0,'Données projet'!$E$16+1,1))-AVERAGE(OFFSET($H$3,0,0,'Données projet'!$E$16+1,1))</f>
        <v>#N/A</v>
      </c>
      <c r="FK73" s="57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7" t="e">
        <f t="shared" si="80"/>
        <v>#N/A</v>
      </c>
      <c r="GE73" s="57" t="e">
        <f ca="1">AVERAGE(OFFSET($GD$3,0,0,'Données projet'!$E$17+1,1))-AVERAGE(OFFSET($H$3,0,0,'Données projet'!$E$17+1,1))</f>
        <v>#N/A</v>
      </c>
      <c r="GF73" s="57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7" t="e">
        <f t="shared" si="83"/>
        <v>#N/A</v>
      </c>
      <c r="GZ73" s="57" t="e">
        <f ca="1">AVERAGE(OFFSET($GY$3,0,0,'Données projet'!$E$18+1,1))-AVERAGE(OFFSET($H$3,0,0,'Données projet'!$E$18+1,1))</f>
        <v>#N/A</v>
      </c>
      <c r="HA73" s="57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0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4">
        <f t="shared" si="56"/>
        <v>389.30937578807755</v>
      </c>
      <c r="I74" s="6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7" t="e">
        <f t="shared" si="55"/>
        <v>#NUM!</v>
      </c>
      <c r="S74" s="57">
        <f ca="1">AVERAGE(OFFSET($R$3,0,0,'Données projet'!$E$9+1,1))-AVERAGE(OFFSET($H$3,0,0,'Données projet'!$E$9+1,1))</f>
        <v>148.39628895278571</v>
      </c>
      <c r="T74" s="57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325.55519999999984</v>
      </c>
      <c r="AJ74" s="13">
        <f>AI74*VLOOKUP('Données projet'!$B$10,Paramètres!$A$1:$I$89,3,0)*VLOOKUP('Données projet'!$B$10,Paramètres!$A$1:$I$89,5,0)</f>
        <v>355.50627839999981</v>
      </c>
      <c r="AK74" s="13">
        <f t="shared" si="89"/>
        <v>82.695279049034994</v>
      </c>
      <c r="AL74" s="20">
        <f t="shared" si="58"/>
        <v>763.20104589040227</v>
      </c>
      <c r="AM74" s="57">
        <f t="shared" si="59"/>
        <v>1056.5343792237356</v>
      </c>
      <c r="AN74" s="57">
        <f ca="1">AVERAGE(OFFSET($AM$3,0,0,'Données projet'!$E$10+1,1))-AVERAGE(OFFSET($H$3,0,0,'Données projet'!$E$10+1,1))</f>
        <v>245.5026179711341</v>
      </c>
      <c r="AO74" s="57">
        <f t="shared" si="90"/>
        <v>204.32077840562567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325.55519999999984</v>
      </c>
      <c r="BE74" s="13">
        <f>BD74*VLOOKUP('Données projet'!$B$11,Paramètres!$A$1:$I$89,3,0)*VLOOKUP('Données projet'!$B$11,Paramètres!$A$1:$I$89,5,0)</f>
        <v>325.03431167999986</v>
      </c>
      <c r="BF74" s="13">
        <f t="shared" si="91"/>
        <v>76.399886588103072</v>
      </c>
      <c r="BG74" s="20">
        <f t="shared" si="61"/>
        <v>699.16456198361254</v>
      </c>
      <c r="BH74" s="57">
        <f t="shared" si="62"/>
        <v>992.49789531694591</v>
      </c>
      <c r="BI74" s="57">
        <f ca="1">AVERAGE(OFFSET($BH$3,0,0,'Données projet'!$E$11+1,1))-AVERAGE(OFFSET($H$3,0,0,'Données projet'!$E$11+1,1))</f>
        <v>221.46841827695107</v>
      </c>
      <c r="BJ74" s="57">
        <f t="shared" si="92"/>
        <v>183.74298297204564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256.39999999999986</v>
      </c>
      <c r="BZ74" s="13">
        <f>BY74*VLOOKUP('Données projet'!$B$12,Paramètres!$A$1:$I$89,3,0)*VLOOKUP('Données projet'!$B$12,Paramètres!$A$1:$I$89,5,0)</f>
        <v>207.99167999999992</v>
      </c>
      <c r="CA74" s="13">
        <f t="shared" si="93"/>
        <v>51.496472105486831</v>
      </c>
      <c r="CB74" s="20">
        <f t="shared" si="64"/>
        <v>451.94186491705608</v>
      </c>
      <c r="CC74" s="57">
        <f t="shared" si="65"/>
        <v>745.27519825038939</v>
      </c>
      <c r="CD74" s="57">
        <f ca="1">AVERAGE(OFFSET($CC$3,0,0,'Données projet'!$E$12+1,1))-AVERAGE(OFFSET($H$3,0,0,'Données projet'!$E$12+1,1))</f>
        <v>219.96569743439244</v>
      </c>
      <c r="CE74" s="57">
        <f t="shared" si="94"/>
        <v>219.27079214454579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35.450156518824443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35.450156518824443</v>
      </c>
      <c r="CO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</v>
      </c>
      <c r="CT74" s="12">
        <f>IF('Données projet'!$A$140&gt;35,CT73+CS74-DB73,IF(A74&lt;'Données projet'!$A$140,$CQ$205^A74,IF(A74='Données projet'!$A$140,'Données projet'!$B$140,CT73+CS74-DB73)))</f>
        <v>213.99999999999994</v>
      </c>
      <c r="CU74" s="17">
        <f>CT74*VLOOKUP('Données projet'!$B$13,Paramètres!$A$1:$I$89,3,0)*VLOOKUP('Données projet'!$B$13,Paramètres!$A$1:$I$89,5,0)</f>
        <v>186.95039999999997</v>
      </c>
      <c r="CV74" s="13">
        <f t="shared" si="95"/>
        <v>46.865095976617653</v>
      </c>
      <c r="CW74" s="20">
        <f t="shared" si="67"/>
        <v>407.22865549260905</v>
      </c>
      <c r="CX74" s="57">
        <f t="shared" si="68"/>
        <v>700.56198882594231</v>
      </c>
      <c r="CY74" s="57">
        <f ca="1">AVERAGE(OFFSET($CX$3,0,0,'Données projet'!$E$13+1,1))-AVERAGE(OFFSET($H$3,0,0,'Données projet'!$E$13+1,1))</f>
        <v>235.92135862353973</v>
      </c>
      <c r="CZ74" s="57">
        <f t="shared" si="96"/>
        <v>270.64539221029258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59.31462114155616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59.31462114155616</v>
      </c>
      <c r="DJ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7" t="e">
        <f t="shared" si="71"/>
        <v>#N/A</v>
      </c>
      <c r="DT74" s="57" t="e">
        <f ca="1">AVERAGE(OFFSET($DS$3,0,0,'Données projet'!$E$14+1,1))-AVERAGE(OFFSET($H$3,0,0,'Données projet'!$E$14+1,1))</f>
        <v>#N/A</v>
      </c>
      <c r="DU74" s="57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7" t="e">
        <f t="shared" si="74"/>
        <v>#N/A</v>
      </c>
      <c r="EO74" s="57" t="e">
        <f ca="1">AVERAGE(OFFSET($EN$3,0,0,'Données projet'!$E$15+1,1))-AVERAGE(OFFSET($H$3,0,0,'Données projet'!$E$15+1,1))</f>
        <v>#N/A</v>
      </c>
      <c r="EP74" s="57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7" t="e">
        <f t="shared" si="77"/>
        <v>#N/A</v>
      </c>
      <c r="FJ74" s="57" t="e">
        <f ca="1">AVERAGE(OFFSET($FI$3,0,0,'Données projet'!$E$16+1,1))-AVERAGE(OFFSET($H$3,0,0,'Données projet'!$E$16+1,1))</f>
        <v>#N/A</v>
      </c>
      <c r="FK74" s="57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7" t="e">
        <f t="shared" si="80"/>
        <v>#N/A</v>
      </c>
      <c r="GE74" s="57" t="e">
        <f ca="1">AVERAGE(OFFSET($GD$3,0,0,'Données projet'!$E$17+1,1))-AVERAGE(OFFSET($H$3,0,0,'Données projet'!$E$17+1,1))</f>
        <v>#N/A</v>
      </c>
      <c r="GF74" s="57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7" t="e">
        <f t="shared" si="83"/>
        <v>#N/A</v>
      </c>
      <c r="GZ74" s="57" t="e">
        <f ca="1">AVERAGE(OFFSET($GY$3,0,0,'Données projet'!$E$18+1,1))-AVERAGE(OFFSET($H$3,0,0,'Données projet'!$E$18+1,1))</f>
        <v>#N/A</v>
      </c>
      <c r="HA74" s="57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0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4">
        <f t="shared" si="56"/>
        <v>390.62481338318656</v>
      </c>
      <c r="I75" s="6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7" t="e">
        <f t="shared" si="55"/>
        <v>#NUM!</v>
      </c>
      <c r="S75" s="57">
        <f ca="1">AVERAGE(OFFSET($R$3,0,0,'Données projet'!$E$9+1,1))-AVERAGE(OFFSET($H$3,0,0,'Données projet'!$E$9+1,1))</f>
        <v>148.39628895278571</v>
      </c>
      <c r="T75" s="57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325.55519999999984</v>
      </c>
      <c r="AJ75" s="13">
        <f>AI75*VLOOKUP('Données projet'!$B$10,Paramètres!$A$1:$I$89,3,0)*VLOOKUP('Données projet'!$B$10,Paramètres!$A$1:$I$89,5,0)</f>
        <v>355.50627839999981</v>
      </c>
      <c r="AK75" s="13">
        <f t="shared" si="89"/>
        <v>82.695279049034994</v>
      </c>
      <c r="AL75" s="20">
        <f t="shared" si="58"/>
        <v>763.20104589040227</v>
      </c>
      <c r="AM75" s="57">
        <f t="shared" si="59"/>
        <v>1056.5343792237356</v>
      </c>
      <c r="AN75" s="57">
        <f ca="1">AVERAGE(OFFSET($AM$3,0,0,'Données projet'!$E$10+1,1))-AVERAGE(OFFSET($H$3,0,0,'Données projet'!$E$10+1,1))</f>
        <v>245.5026179711341</v>
      </c>
      <c r="AO75" s="57">
        <f t="shared" si="90"/>
        <v>204.32077840562567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325.55519999999984</v>
      </c>
      <c r="BE75" s="13">
        <f>BD75*VLOOKUP('Données projet'!$B$11,Paramètres!$A$1:$I$89,3,0)*VLOOKUP('Données projet'!$B$11,Paramètres!$A$1:$I$89,5,0)</f>
        <v>325.03431167999986</v>
      </c>
      <c r="BF75" s="13">
        <f t="shared" si="91"/>
        <v>76.399886588103072</v>
      </c>
      <c r="BG75" s="20">
        <f t="shared" si="61"/>
        <v>699.16456198361254</v>
      </c>
      <c r="BH75" s="57">
        <f t="shared" si="62"/>
        <v>992.49789531694591</v>
      </c>
      <c r="BI75" s="57">
        <f ca="1">AVERAGE(OFFSET($BH$3,0,0,'Données projet'!$E$11+1,1))-AVERAGE(OFFSET($H$3,0,0,'Données projet'!$E$11+1,1))</f>
        <v>221.46841827695107</v>
      </c>
      <c r="BJ75" s="57">
        <f t="shared" si="92"/>
        <v>183.74298297204564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259.79999999999984</v>
      </c>
      <c r="BZ75" s="13">
        <f>BY75*VLOOKUP('Données projet'!$B$12,Paramètres!$A$1:$I$89,3,0)*VLOOKUP('Données projet'!$B$12,Paramètres!$A$1:$I$89,5,0)</f>
        <v>210.74975999999987</v>
      </c>
      <c r="CA75" s="13">
        <f t="shared" si="93"/>
        <v>52.099393122422597</v>
      </c>
      <c r="CB75" s="20">
        <f t="shared" si="64"/>
        <v>457.79560835488581</v>
      </c>
      <c r="CC75" s="57">
        <f t="shared" si="65"/>
        <v>751.12894168821913</v>
      </c>
      <c r="CD75" s="57">
        <f ca="1">AVERAGE(OFFSET($CC$3,0,0,'Données projet'!$E$12+1,1))-AVERAGE(OFFSET($H$3,0,0,'Données projet'!$E$12+1,1))</f>
        <v>219.96569743439244</v>
      </c>
      <c r="CE75" s="57">
        <f t="shared" si="94"/>
        <v>219.27079214454579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34.755000571950731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34.755000571950731</v>
      </c>
      <c r="CO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</v>
      </c>
      <c r="CT75" s="12">
        <f>IF('Données projet'!$A$140&gt;35,CT74+CS75-DB74,IF(A75&lt;'Données projet'!$A$140,$CQ$205^A75,IF(A75='Données projet'!$A$140,'Données projet'!$B$140,CT74+CS75-DB74)))</f>
        <v>217.99999999999994</v>
      </c>
      <c r="CU75" s="17">
        <f>CT75*VLOOKUP('Données projet'!$B$13,Paramètres!$A$1:$I$89,3,0)*VLOOKUP('Données projet'!$B$13,Paramètres!$A$1:$I$89,5,0)</f>
        <v>190.44479999999999</v>
      </c>
      <c r="CV75" s="13">
        <f t="shared" si="95"/>
        <v>47.638278428909231</v>
      </c>
      <c r="CW75" s="20">
        <f t="shared" si="67"/>
        <v>414.66136159701688</v>
      </c>
      <c r="CX75" s="57">
        <f t="shared" si="68"/>
        <v>707.99469493035019</v>
      </c>
      <c r="CY75" s="57">
        <f ca="1">AVERAGE(OFFSET($CX$3,0,0,'Données projet'!$E$13+1,1))-AVERAGE(OFFSET($H$3,0,0,'Données projet'!$E$13+1,1))</f>
        <v>235.92135862353973</v>
      </c>
      <c r="CZ75" s="57">
        <f t="shared" si="96"/>
        <v>270.64539221029258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58.151497599316826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58.151497599316826</v>
      </c>
      <c r="DJ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7" t="e">
        <f t="shared" si="71"/>
        <v>#N/A</v>
      </c>
      <c r="DT75" s="57" t="e">
        <f ca="1">AVERAGE(OFFSET($DS$3,0,0,'Données projet'!$E$14+1,1))-AVERAGE(OFFSET($H$3,0,0,'Données projet'!$E$14+1,1))</f>
        <v>#N/A</v>
      </c>
      <c r="DU75" s="57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7" t="e">
        <f t="shared" si="74"/>
        <v>#N/A</v>
      </c>
      <c r="EO75" s="57" t="e">
        <f ca="1">AVERAGE(OFFSET($EN$3,0,0,'Données projet'!$E$15+1,1))-AVERAGE(OFFSET($H$3,0,0,'Données projet'!$E$15+1,1))</f>
        <v>#N/A</v>
      </c>
      <c r="EP75" s="57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7" t="e">
        <f t="shared" si="77"/>
        <v>#N/A</v>
      </c>
      <c r="FJ75" s="57" t="e">
        <f ca="1">AVERAGE(OFFSET($FI$3,0,0,'Données projet'!$E$16+1,1))-AVERAGE(OFFSET($H$3,0,0,'Données projet'!$E$16+1,1))</f>
        <v>#N/A</v>
      </c>
      <c r="FK75" s="57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7" t="e">
        <f t="shared" si="80"/>
        <v>#N/A</v>
      </c>
      <c r="GE75" s="57" t="e">
        <f ca="1">AVERAGE(OFFSET($GD$3,0,0,'Données projet'!$E$17+1,1))-AVERAGE(OFFSET($H$3,0,0,'Données projet'!$E$17+1,1))</f>
        <v>#N/A</v>
      </c>
      <c r="GF75" s="57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7" t="e">
        <f t="shared" si="83"/>
        <v>#N/A</v>
      </c>
      <c r="GZ75" s="57" t="e">
        <f ca="1">AVERAGE(OFFSET($GY$3,0,0,'Données projet'!$E$18+1,1))-AVERAGE(OFFSET($H$3,0,0,'Données projet'!$E$18+1,1))</f>
        <v>#N/A</v>
      </c>
      <c r="HA75" s="57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0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4">
        <f t="shared" si="56"/>
        <v>391.93980848218695</v>
      </c>
      <c r="I76" s="6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7" t="e">
        <f t="shared" si="55"/>
        <v>#NUM!</v>
      </c>
      <c r="S76" s="57">
        <f ca="1">AVERAGE(OFFSET($R$3,0,0,'Données projet'!$E$9+1,1))-AVERAGE(OFFSET($H$3,0,0,'Données projet'!$E$9+1,1))</f>
        <v>148.39628895278571</v>
      </c>
      <c r="T76" s="57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325.55519999999984</v>
      </c>
      <c r="AJ76" s="13">
        <f>AI76*VLOOKUP('Données projet'!$B$10,Paramètres!$A$1:$I$89,3,0)*VLOOKUP('Données projet'!$B$10,Paramètres!$A$1:$I$89,5,0)</f>
        <v>355.50627839999981</v>
      </c>
      <c r="AK76" s="13">
        <f t="shared" si="89"/>
        <v>82.695279049034994</v>
      </c>
      <c r="AL76" s="20">
        <f t="shared" si="58"/>
        <v>763.20104589040227</v>
      </c>
      <c r="AM76" s="57">
        <f t="shared" si="59"/>
        <v>1056.5343792237356</v>
      </c>
      <c r="AN76" s="57">
        <f ca="1">AVERAGE(OFFSET($AM$3,0,0,'Données projet'!$E$10+1,1))-AVERAGE(OFFSET($H$3,0,0,'Données projet'!$E$10+1,1))</f>
        <v>245.5026179711341</v>
      </c>
      <c r="AO76" s="57">
        <f t="shared" si="90"/>
        <v>204.32077840562567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325.55519999999984</v>
      </c>
      <c r="BE76" s="13">
        <f>BD76*VLOOKUP('Données projet'!$B$11,Paramètres!$A$1:$I$89,3,0)*VLOOKUP('Données projet'!$B$11,Paramètres!$A$1:$I$89,5,0)</f>
        <v>325.03431167999986</v>
      </c>
      <c r="BF76" s="13">
        <f t="shared" si="91"/>
        <v>76.399886588103072</v>
      </c>
      <c r="BG76" s="20">
        <f t="shared" si="61"/>
        <v>699.16456198361254</v>
      </c>
      <c r="BH76" s="57">
        <f t="shared" si="62"/>
        <v>992.49789531694591</v>
      </c>
      <c r="BI76" s="57">
        <f ca="1">AVERAGE(OFFSET($BH$3,0,0,'Données projet'!$E$11+1,1))-AVERAGE(OFFSET($H$3,0,0,'Données projet'!$E$11+1,1))</f>
        <v>221.46841827695107</v>
      </c>
      <c r="BJ76" s="57">
        <f t="shared" si="92"/>
        <v>183.74298297204564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263.19999999999982</v>
      </c>
      <c r="BZ76" s="13">
        <f>BY76*VLOOKUP('Données projet'!$B$12,Paramètres!$A$1:$I$89,3,0)*VLOOKUP('Données projet'!$B$12,Paramètres!$A$1:$I$89,5,0)</f>
        <v>213.50783999999987</v>
      </c>
      <c r="CA76" s="13">
        <f t="shared" si="93"/>
        <v>52.701396365805124</v>
      </c>
      <c r="CB76" s="20">
        <f t="shared" si="64"/>
        <v>463.64775333711032</v>
      </c>
      <c r="CC76" s="57">
        <f t="shared" si="65"/>
        <v>756.98108667044357</v>
      </c>
      <c r="CD76" s="57">
        <f ca="1">AVERAGE(OFFSET($CC$3,0,0,'Données projet'!$E$12+1,1))-AVERAGE(OFFSET($H$3,0,0,'Données projet'!$E$12+1,1))</f>
        <v>219.96569743439244</v>
      </c>
      <c r="CE76" s="57">
        <f t="shared" si="94"/>
        <v>219.27079214454579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34.073476209191952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34.073476209191952</v>
      </c>
      <c r="CO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</v>
      </c>
      <c r="CT76" s="12">
        <f>IF('Données projet'!$A$140&gt;35,CT75+CS76-DB75,IF(A76&lt;'Données projet'!$A$140,$CQ$205^A76,IF(A76='Données projet'!$A$140,'Données projet'!$B$140,CT75+CS76-DB75)))</f>
        <v>221.99999999999994</v>
      </c>
      <c r="CU76" s="17">
        <f>CT76*VLOOKUP('Données projet'!$B$13,Paramètres!$A$1:$I$89,3,0)*VLOOKUP('Données projet'!$B$13,Paramètres!$A$1:$I$89,5,0)</f>
        <v>193.93919999999997</v>
      </c>
      <c r="CV76" s="13">
        <f t="shared" si="95"/>
        <v>48.409811198069342</v>
      </c>
      <c r="CW76" s="20">
        <f t="shared" si="67"/>
        <v>422.091194503304</v>
      </c>
      <c r="CX76" s="57">
        <f t="shared" si="68"/>
        <v>715.42452783663725</v>
      </c>
      <c r="CY76" s="57">
        <f ca="1">AVERAGE(OFFSET($CX$3,0,0,'Données projet'!$E$13+1,1))-AVERAGE(OFFSET($H$3,0,0,'Données projet'!$E$13+1,1))</f>
        <v>235.92135862353973</v>
      </c>
      <c r="CZ76" s="57">
        <f t="shared" si="96"/>
        <v>270.64539221029258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57.011182200305498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57.011182200305498</v>
      </c>
      <c r="DJ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7" t="e">
        <f t="shared" si="71"/>
        <v>#N/A</v>
      </c>
      <c r="DT76" s="57" t="e">
        <f ca="1">AVERAGE(OFFSET($DS$3,0,0,'Données projet'!$E$14+1,1))-AVERAGE(OFFSET($H$3,0,0,'Données projet'!$E$14+1,1))</f>
        <v>#N/A</v>
      </c>
      <c r="DU76" s="57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7" t="e">
        <f t="shared" si="74"/>
        <v>#N/A</v>
      </c>
      <c r="EO76" s="57" t="e">
        <f ca="1">AVERAGE(OFFSET($EN$3,0,0,'Données projet'!$E$15+1,1))-AVERAGE(OFFSET($H$3,0,0,'Données projet'!$E$15+1,1))</f>
        <v>#N/A</v>
      </c>
      <c r="EP76" s="57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7" t="e">
        <f t="shared" si="77"/>
        <v>#N/A</v>
      </c>
      <c r="FJ76" s="57" t="e">
        <f ca="1">AVERAGE(OFFSET($FI$3,0,0,'Données projet'!$E$16+1,1))-AVERAGE(OFFSET($H$3,0,0,'Données projet'!$E$16+1,1))</f>
        <v>#N/A</v>
      </c>
      <c r="FK76" s="57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7" t="e">
        <f t="shared" si="80"/>
        <v>#N/A</v>
      </c>
      <c r="GE76" s="57" t="e">
        <f ca="1">AVERAGE(OFFSET($GD$3,0,0,'Données projet'!$E$17+1,1))-AVERAGE(OFFSET($H$3,0,0,'Données projet'!$E$17+1,1))</f>
        <v>#N/A</v>
      </c>
      <c r="GF76" s="57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7" t="e">
        <f t="shared" si="83"/>
        <v>#N/A</v>
      </c>
      <c r="GZ76" s="57" t="e">
        <f ca="1">AVERAGE(OFFSET($GY$3,0,0,'Données projet'!$E$18+1,1))-AVERAGE(OFFSET($H$3,0,0,'Données projet'!$E$18+1,1))</f>
        <v>#N/A</v>
      </c>
      <c r="HA76" s="57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0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4">
        <f t="shared" si="56"/>
        <v>393.25436784727162</v>
      </c>
      <c r="I77" s="6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7" t="e">
        <f t="shared" si="55"/>
        <v>#NUM!</v>
      </c>
      <c r="S77" s="57">
        <f ca="1">AVERAGE(OFFSET($R$3,0,0,'Données projet'!$E$9+1,1))-AVERAGE(OFFSET($H$3,0,0,'Données projet'!$E$9+1,1))</f>
        <v>148.39628895278571</v>
      </c>
      <c r="T77" s="57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325.55519999999984</v>
      </c>
      <c r="AJ77" s="13">
        <f>AI77*VLOOKUP('Données projet'!$B$10,Paramètres!$A$1:$I$89,3,0)*VLOOKUP('Données projet'!$B$10,Paramètres!$A$1:$I$89,5,0)</f>
        <v>355.50627839999981</v>
      </c>
      <c r="AK77" s="13">
        <f t="shared" si="89"/>
        <v>82.695279049034994</v>
      </c>
      <c r="AL77" s="20">
        <f t="shared" si="58"/>
        <v>763.20104589040227</v>
      </c>
      <c r="AM77" s="57">
        <f t="shared" si="59"/>
        <v>1056.5343792237356</v>
      </c>
      <c r="AN77" s="57">
        <f ca="1">AVERAGE(OFFSET($AM$3,0,0,'Données projet'!$E$10+1,1))-AVERAGE(OFFSET($H$3,0,0,'Données projet'!$E$10+1,1))</f>
        <v>245.5026179711341</v>
      </c>
      <c r="AO77" s="57">
        <f t="shared" si="90"/>
        <v>204.32077840562567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325.55519999999984</v>
      </c>
      <c r="BE77" s="13">
        <f>BD77*VLOOKUP('Données projet'!$B$11,Paramètres!$A$1:$I$89,3,0)*VLOOKUP('Données projet'!$B$11,Paramètres!$A$1:$I$89,5,0)</f>
        <v>325.03431167999986</v>
      </c>
      <c r="BF77" s="13">
        <f t="shared" si="91"/>
        <v>76.399886588103072</v>
      </c>
      <c r="BG77" s="20">
        <f t="shared" si="61"/>
        <v>699.16456198361254</v>
      </c>
      <c r="BH77" s="57">
        <f t="shared" si="62"/>
        <v>992.49789531694591</v>
      </c>
      <c r="BI77" s="57">
        <f ca="1">AVERAGE(OFFSET($BH$3,0,0,'Données projet'!$E$11+1,1))-AVERAGE(OFFSET($H$3,0,0,'Données projet'!$E$11+1,1))</f>
        <v>221.46841827695107</v>
      </c>
      <c r="BJ77" s="57">
        <f t="shared" si="92"/>
        <v>183.74298297204564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266.5999999999998</v>
      </c>
      <c r="BZ77" s="13">
        <f>BY77*VLOOKUP('Données projet'!$B$12,Paramètres!$A$1:$I$89,3,0)*VLOOKUP('Données projet'!$B$12,Paramètres!$A$1:$I$89,5,0)</f>
        <v>216.26591999999982</v>
      </c>
      <c r="CA77" s="13">
        <f t="shared" si="93"/>
        <v>53.302495062173776</v>
      </c>
      <c r="CB77" s="20">
        <f t="shared" si="64"/>
        <v>469.49832289995226</v>
      </c>
      <c r="CC77" s="57">
        <f t="shared" si="65"/>
        <v>762.83165623328557</v>
      </c>
      <c r="CD77" s="57">
        <f ca="1">AVERAGE(OFFSET($CC$3,0,0,'Données projet'!$E$12+1,1))-AVERAGE(OFFSET($H$3,0,0,'Données projet'!$E$12+1,1))</f>
        <v>219.96569743439244</v>
      </c>
      <c r="CE77" s="57">
        <f t="shared" si="94"/>
        <v>219.27079214454579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33.405316123498061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33.405316123498061</v>
      </c>
      <c r="CO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</v>
      </c>
      <c r="CT77" s="12">
        <f>IF('Données projet'!$A$140&gt;35,CT76+CS77-DB76,IF(A77&lt;'Données projet'!$A$140,$CQ$205^A77,IF(A77='Données projet'!$A$140,'Données projet'!$B$140,CT76+CS77-DB76)))</f>
        <v>225.99999999999994</v>
      </c>
      <c r="CU77" s="17">
        <f>CT77*VLOOKUP('Données projet'!$B$13,Paramètres!$A$1:$I$89,3,0)*VLOOKUP('Données projet'!$B$13,Paramètres!$A$1:$I$89,5,0)</f>
        <v>197.43359999999996</v>
      </c>
      <c r="CV77" s="13">
        <f t="shared" si="95"/>
        <v>49.179727436837609</v>
      </c>
      <c r="CW77" s="20">
        <f t="shared" si="67"/>
        <v>429.51821195249204</v>
      </c>
      <c r="CX77" s="57">
        <f t="shared" si="68"/>
        <v>722.8515452858253</v>
      </c>
      <c r="CY77" s="57">
        <f ca="1">AVERAGE(OFFSET($CX$3,0,0,'Données projet'!$E$13+1,1))-AVERAGE(OFFSET($H$3,0,0,'Données projet'!$E$13+1,1))</f>
        <v>235.92135862353973</v>
      </c>
      <c r="CZ77" s="57">
        <f t="shared" si="96"/>
        <v>270.64539221029258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55.893227690745064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55.893227690745064</v>
      </c>
      <c r="DJ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7" t="e">
        <f t="shared" si="71"/>
        <v>#N/A</v>
      </c>
      <c r="DT77" s="57" t="e">
        <f ca="1">AVERAGE(OFFSET($DS$3,0,0,'Données projet'!$E$14+1,1))-AVERAGE(OFFSET($H$3,0,0,'Données projet'!$E$14+1,1))</f>
        <v>#N/A</v>
      </c>
      <c r="DU77" s="57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7" t="e">
        <f t="shared" si="74"/>
        <v>#N/A</v>
      </c>
      <c r="EO77" s="57" t="e">
        <f ca="1">AVERAGE(OFFSET($EN$3,0,0,'Données projet'!$E$15+1,1))-AVERAGE(OFFSET($H$3,0,0,'Données projet'!$E$15+1,1))</f>
        <v>#N/A</v>
      </c>
      <c r="EP77" s="57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7" t="e">
        <f t="shared" si="77"/>
        <v>#N/A</v>
      </c>
      <c r="FJ77" s="57" t="e">
        <f ca="1">AVERAGE(OFFSET($FI$3,0,0,'Données projet'!$E$16+1,1))-AVERAGE(OFFSET($H$3,0,0,'Données projet'!$E$16+1,1))</f>
        <v>#N/A</v>
      </c>
      <c r="FK77" s="57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7" t="e">
        <f t="shared" si="80"/>
        <v>#N/A</v>
      </c>
      <c r="GE77" s="57" t="e">
        <f ca="1">AVERAGE(OFFSET($GD$3,0,0,'Données projet'!$E$17+1,1))-AVERAGE(OFFSET($H$3,0,0,'Données projet'!$E$17+1,1))</f>
        <v>#N/A</v>
      </c>
      <c r="GF77" s="57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7" t="e">
        <f t="shared" si="83"/>
        <v>#N/A</v>
      </c>
      <c r="GZ77" s="57" t="e">
        <f ca="1">AVERAGE(OFFSET($GY$3,0,0,'Données projet'!$E$18+1,1))-AVERAGE(OFFSET($H$3,0,0,'Données projet'!$E$18+1,1))</f>
        <v>#N/A</v>
      </c>
      <c r="HA77" s="57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0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4">
        <f t="shared" si="56"/>
        <v>394.56849804736942</v>
      </c>
      <c r="I78" s="6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7" t="e">
        <f t="shared" si="55"/>
        <v>#NUM!</v>
      </c>
      <c r="S78" s="57">
        <f ca="1">AVERAGE(OFFSET($R$3,0,0,'Données projet'!$E$9+1,1))-AVERAGE(OFFSET($H$3,0,0,'Données projet'!$E$9+1,1))</f>
        <v>148.39628895278571</v>
      </c>
      <c r="T78" s="57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325.55519999999984</v>
      </c>
      <c r="AJ78" s="13">
        <f>AI78*VLOOKUP('Données projet'!$B$10,Paramètres!$A$1:$I$89,3,0)*VLOOKUP('Données projet'!$B$10,Paramètres!$A$1:$I$89,5,0)</f>
        <v>355.50627839999981</v>
      </c>
      <c r="AK78" s="13">
        <f t="shared" si="89"/>
        <v>82.695279049034994</v>
      </c>
      <c r="AL78" s="20">
        <f t="shared" si="58"/>
        <v>763.20104589040227</v>
      </c>
      <c r="AM78" s="57">
        <f t="shared" si="59"/>
        <v>1056.5343792237356</v>
      </c>
      <c r="AN78" s="57">
        <f ca="1">AVERAGE(OFFSET($AM$3,0,0,'Données projet'!$E$10+1,1))-AVERAGE(OFFSET($H$3,0,0,'Données projet'!$E$10+1,1))</f>
        <v>245.5026179711341</v>
      </c>
      <c r="AO78" s="57">
        <f t="shared" si="90"/>
        <v>204.32077840562567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325.55519999999984</v>
      </c>
      <c r="BE78" s="13">
        <f>BD78*VLOOKUP('Données projet'!$B$11,Paramètres!$A$1:$I$89,3,0)*VLOOKUP('Données projet'!$B$11,Paramètres!$A$1:$I$89,5,0)</f>
        <v>325.03431167999986</v>
      </c>
      <c r="BF78" s="13">
        <f t="shared" si="91"/>
        <v>76.399886588103072</v>
      </c>
      <c r="BG78" s="20">
        <f t="shared" si="61"/>
        <v>699.16456198361254</v>
      </c>
      <c r="BH78" s="57">
        <f t="shared" si="62"/>
        <v>992.49789531694591</v>
      </c>
      <c r="BI78" s="57">
        <f ca="1">AVERAGE(OFFSET($BH$3,0,0,'Données projet'!$E$11+1,1))-AVERAGE(OFFSET($H$3,0,0,'Données projet'!$E$11+1,1))</f>
        <v>221.46841827695107</v>
      </c>
      <c r="BJ78" s="57">
        <f t="shared" si="92"/>
        <v>183.74298297204564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270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269.99999999999977</v>
      </c>
      <c r="BZ78" s="13">
        <f>BY78*VLOOKUP('Données projet'!$B$12,Paramètres!$A$1:$I$89,3,0)*VLOOKUP('Données projet'!$B$12,Paramètres!$A$1:$I$89,5,0)</f>
        <v>219.02399999999983</v>
      </c>
      <c r="CA78" s="13">
        <f t="shared" si="93"/>
        <v>53.902702081308306</v>
      </c>
      <c r="CB78" s="20">
        <f t="shared" si="64"/>
        <v>475.34733945827821</v>
      </c>
      <c r="CC78" s="57">
        <f t="shared" si="65"/>
        <v>768.68067279161153</v>
      </c>
      <c r="CD78" s="57">
        <f ca="1">AVERAGE(OFFSET($CC$3,0,0,'Données projet'!$E$12+1,1))-AVERAGE(OFFSET($H$3,0,0,'Données projet'!$E$12+1,1))</f>
        <v>219.96569743439244</v>
      </c>
      <c r="CE78" s="57">
        <f t="shared" si="94"/>
        <v>219.27079214454579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9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36.220710052711702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36.220710052711702</v>
      </c>
      <c r="CO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230</v>
      </c>
      <c r="CR78" s="12">
        <f>VLOOKUP(A78,'Données projet'!$A$139:$I$159,9,0)</f>
        <v>4</v>
      </c>
      <c r="CS78" s="12">
        <f t="array" ref="CS78">INDEX(CR:CR,MIN(IF(ISNUMBER(CR78:CR274),ROW(CR78:CR274),"")))</f>
        <v>4</v>
      </c>
      <c r="CT78" s="12">
        <f>IF('Données projet'!$A$140&gt;35,CT77+CS78-DB77,IF(A78&lt;'Données projet'!$A$140,$CQ$205^A78,IF(A78='Données projet'!$A$140,'Données projet'!$B$140,CT77+CS78-DB77)))</f>
        <v>229.99999999999994</v>
      </c>
      <c r="CU78" s="17">
        <f>CT78*VLOOKUP('Données projet'!$B$13,Paramètres!$A$1:$I$89,3,0)*VLOOKUP('Données projet'!$B$13,Paramètres!$A$1:$I$89,5,0)</f>
        <v>200.92799999999997</v>
      </c>
      <c r="CV78" s="13">
        <f t="shared" si="95"/>
        <v>49.948059057189042</v>
      </c>
      <c r="CW78" s="20">
        <f t="shared" si="67"/>
        <v>436.94246952460418</v>
      </c>
      <c r="CX78" s="57">
        <f t="shared" si="68"/>
        <v>730.27580285793749</v>
      </c>
      <c r="CY78" s="57">
        <f ca="1">AVERAGE(OFFSET($CX$3,0,0,'Données projet'!$E$13+1,1))-AVERAGE(OFFSET($H$3,0,0,'Données projet'!$E$13+1,1))</f>
        <v>235.92135862353973</v>
      </c>
      <c r="CZ78" s="57">
        <f t="shared" si="96"/>
        <v>270.64539221029258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15</v>
      </c>
      <c r="DC78" s="16">
        <f>IF(ISNA(VLOOKUP(A78,'Données projet'!$A$139:$I$159,5,0)),0%,VLOOKUP(A78,'Données projet'!$A$139:$I$159,5,0)*VLOOKUP('Données projet'!$B$13,Paramètres!$A$1:$I$89,7,0))</f>
        <v>0.43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61.026211644194092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61.026211644194092</v>
      </c>
      <c r="DJ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7" t="e">
        <f t="shared" si="71"/>
        <v>#N/A</v>
      </c>
      <c r="DT78" s="57" t="e">
        <f ca="1">AVERAGE(OFFSET($DS$3,0,0,'Données projet'!$E$14+1,1))-AVERAGE(OFFSET($H$3,0,0,'Données projet'!$E$14+1,1))</f>
        <v>#N/A</v>
      </c>
      <c r="DU78" s="57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7" t="e">
        <f t="shared" si="74"/>
        <v>#N/A</v>
      </c>
      <c r="EO78" s="57" t="e">
        <f ca="1">AVERAGE(OFFSET($EN$3,0,0,'Données projet'!$E$15+1,1))-AVERAGE(OFFSET($H$3,0,0,'Données projet'!$E$15+1,1))</f>
        <v>#N/A</v>
      </c>
      <c r="EP78" s="57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7" t="e">
        <f t="shared" si="77"/>
        <v>#N/A</v>
      </c>
      <c r="FJ78" s="57" t="e">
        <f ca="1">AVERAGE(OFFSET($FI$3,0,0,'Données projet'!$E$16+1,1))-AVERAGE(OFFSET($H$3,0,0,'Données projet'!$E$16+1,1))</f>
        <v>#N/A</v>
      </c>
      <c r="FK78" s="57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7" t="e">
        <f t="shared" si="80"/>
        <v>#N/A</v>
      </c>
      <c r="GE78" s="57" t="e">
        <f ca="1">AVERAGE(OFFSET($GD$3,0,0,'Données projet'!$E$17+1,1))-AVERAGE(OFFSET($H$3,0,0,'Données projet'!$E$17+1,1))</f>
        <v>#N/A</v>
      </c>
      <c r="GF78" s="57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7" t="e">
        <f t="shared" si="83"/>
        <v>#N/A</v>
      </c>
      <c r="GZ78" s="57" t="e">
        <f ca="1">AVERAGE(OFFSET($GY$3,0,0,'Données projet'!$E$18+1,1))-AVERAGE(OFFSET($H$3,0,0,'Données projet'!$E$18+1,1))</f>
        <v>#N/A</v>
      </c>
      <c r="HA78" s="57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0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4">
        <f t="shared" si="56"/>
        <v>395.88220546616998</v>
      </c>
      <c r="I79" s="6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7" t="e">
        <f t="shared" si="55"/>
        <v>#NUM!</v>
      </c>
      <c r="S79" s="57">
        <f ca="1">AVERAGE(OFFSET($R$3,0,0,'Données projet'!$E$9+1,1))-AVERAGE(OFFSET($H$3,0,0,'Données projet'!$E$9+1,1))</f>
        <v>148.39628895278571</v>
      </c>
      <c r="T79" s="57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325.55519999999984</v>
      </c>
      <c r="AJ79" s="13">
        <f>AI79*VLOOKUP('Données projet'!$B$10,Paramètres!$A$1:$I$89,3,0)*VLOOKUP('Données projet'!$B$10,Paramètres!$A$1:$I$89,5,0)</f>
        <v>355.50627839999981</v>
      </c>
      <c r="AK79" s="13">
        <f t="shared" si="89"/>
        <v>82.695279049034994</v>
      </c>
      <c r="AL79" s="20">
        <f t="shared" si="58"/>
        <v>763.20104589040227</v>
      </c>
      <c r="AM79" s="57">
        <f t="shared" si="59"/>
        <v>1056.5343792237356</v>
      </c>
      <c r="AN79" s="57">
        <f ca="1">AVERAGE(OFFSET($AM$3,0,0,'Données projet'!$E$10+1,1))-AVERAGE(OFFSET($H$3,0,0,'Données projet'!$E$10+1,1))</f>
        <v>245.5026179711341</v>
      </c>
      <c r="AO79" s="57">
        <f t="shared" si="90"/>
        <v>204.32077840562567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325.55519999999984</v>
      </c>
      <c r="BE79" s="13">
        <f>BD79*VLOOKUP('Données projet'!$B$11,Paramètres!$A$1:$I$89,3,0)*VLOOKUP('Données projet'!$B$11,Paramètres!$A$1:$I$89,5,0)</f>
        <v>325.03431167999986</v>
      </c>
      <c r="BF79" s="13">
        <f t="shared" si="91"/>
        <v>76.399886588103072</v>
      </c>
      <c r="BG79" s="20">
        <f t="shared" si="61"/>
        <v>699.16456198361254</v>
      </c>
      <c r="BH79" s="57">
        <f t="shared" si="62"/>
        <v>992.49789531694591</v>
      </c>
      <c r="BI79" s="57">
        <f ca="1">AVERAGE(OFFSET($BH$3,0,0,'Données projet'!$E$11+1,1))-AVERAGE(OFFSET($H$3,0,0,'Données projet'!$E$11+1,1))</f>
        <v>221.46841827695107</v>
      </c>
      <c r="BJ79" s="57">
        <f t="shared" si="92"/>
        <v>183.74298297204564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2.8</v>
      </c>
      <c r="BY79" s="12">
        <f>IF('Données projet'!$A$114&gt;35,BY78+BX79-CG78,IF(A79&lt;'Données projet'!$A$114,$BV$205^A79,IF(A79='Données projet'!$A$114,'Données projet'!$B$114,BY78+BX79-CG78)))</f>
        <v>263.79999999999978</v>
      </c>
      <c r="BZ79" s="13">
        <f>BY79*VLOOKUP('Données projet'!$B$12,Paramètres!$A$1:$I$89,3,0)*VLOOKUP('Données projet'!$B$12,Paramètres!$A$1:$I$89,5,0)</f>
        <v>213.99455999999986</v>
      </c>
      <c r="CA79" s="13">
        <f t="shared" si="93"/>
        <v>52.807537963382018</v>
      </c>
      <c r="CB79" s="20">
        <f t="shared" si="64"/>
        <v>464.68032061955677</v>
      </c>
      <c r="CC79" s="57">
        <f t="shared" si="65"/>
        <v>758.01365395289008</v>
      </c>
      <c r="CD79" s="57">
        <f ca="1">AVERAGE(OFFSET($CC$3,0,0,'Données projet'!$E$12+1,1))-AVERAGE(OFFSET($H$3,0,0,'Données projet'!$E$12+1,1))</f>
        <v>219.96569743439244</v>
      </c>
      <c r="CE79" s="57">
        <f t="shared" si="94"/>
        <v>219.27079214454579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35.510444021029713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35.510444021029713</v>
      </c>
      <c r="CO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3.4</v>
      </c>
      <c r="CT79" s="12">
        <f>IF('Données projet'!$A$140&gt;35,CT78+CS79-DB78,IF(A79&lt;'Données projet'!$A$140,$CQ$205^A79,IF(A79='Données projet'!$A$140,'Données projet'!$B$140,CT78+CS79-DB78)))</f>
        <v>218.39999999999995</v>
      </c>
      <c r="CU79" s="17">
        <f>CT79*VLOOKUP('Données projet'!$B$13,Paramètres!$A$1:$I$89,3,0)*VLOOKUP('Données projet'!$B$13,Paramètres!$A$1:$I$89,5,0)</f>
        <v>190.79423999999997</v>
      </c>
      <c r="CV79" s="13">
        <f t="shared" si="95"/>
        <v>47.715505384501107</v>
      </c>
      <c r="CW79" s="20">
        <f t="shared" si="67"/>
        <v>415.40447321133934</v>
      </c>
      <c r="CX79" s="57">
        <f t="shared" si="68"/>
        <v>708.73780654467259</v>
      </c>
      <c r="CY79" s="57">
        <f ca="1">AVERAGE(OFFSET($CX$3,0,0,'Données projet'!$E$13+1,1))-AVERAGE(OFFSET($H$3,0,0,'Données projet'!$E$13+1,1))</f>
        <v>235.92135862353973</v>
      </c>
      <c r="CZ79" s="57">
        <f t="shared" si="96"/>
        <v>270.64539221029258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59.82952485616515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59.82952485616515</v>
      </c>
      <c r="DJ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7" t="e">
        <f t="shared" si="71"/>
        <v>#N/A</v>
      </c>
      <c r="DT79" s="57" t="e">
        <f ca="1">AVERAGE(OFFSET($DS$3,0,0,'Données projet'!$E$14+1,1))-AVERAGE(OFFSET($H$3,0,0,'Données projet'!$E$14+1,1))</f>
        <v>#N/A</v>
      </c>
      <c r="DU79" s="57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7" t="e">
        <f t="shared" si="74"/>
        <v>#N/A</v>
      </c>
      <c r="EO79" s="57" t="e">
        <f ca="1">AVERAGE(OFFSET($EN$3,0,0,'Données projet'!$E$15+1,1))-AVERAGE(OFFSET($H$3,0,0,'Données projet'!$E$15+1,1))</f>
        <v>#N/A</v>
      </c>
      <c r="EP79" s="57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7" t="e">
        <f t="shared" si="77"/>
        <v>#N/A</v>
      </c>
      <c r="FJ79" s="57" t="e">
        <f ca="1">AVERAGE(OFFSET($FI$3,0,0,'Données projet'!$E$16+1,1))-AVERAGE(OFFSET($H$3,0,0,'Données projet'!$E$16+1,1))</f>
        <v>#N/A</v>
      </c>
      <c r="FK79" s="57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7" t="e">
        <f t="shared" si="80"/>
        <v>#N/A</v>
      </c>
      <c r="GE79" s="57" t="e">
        <f ca="1">AVERAGE(OFFSET($GD$3,0,0,'Données projet'!$E$17+1,1))-AVERAGE(OFFSET($H$3,0,0,'Données projet'!$E$17+1,1))</f>
        <v>#N/A</v>
      </c>
      <c r="GF79" s="57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7" t="e">
        <f t="shared" si="83"/>
        <v>#N/A</v>
      </c>
      <c r="GZ79" s="57" t="e">
        <f ca="1">AVERAGE(OFFSET($GY$3,0,0,'Données projet'!$E$18+1,1))-AVERAGE(OFFSET($H$3,0,0,'Données projet'!$E$18+1,1))</f>
        <v>#N/A</v>
      </c>
      <c r="HA79" s="57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0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4">
        <f t="shared" si="56"/>
        <v>397.19549630971488</v>
      </c>
      <c r="I80" s="6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7" t="e">
        <f t="shared" si="55"/>
        <v>#NUM!</v>
      </c>
      <c r="S80" s="57">
        <f ca="1">AVERAGE(OFFSET($R$3,0,0,'Données projet'!$E$9+1,1))-AVERAGE(OFFSET($H$3,0,0,'Données projet'!$E$9+1,1))</f>
        <v>148.39628895278571</v>
      </c>
      <c r="T80" s="57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325.55519999999984</v>
      </c>
      <c r="AJ80" s="13">
        <f>AI80*VLOOKUP('Données projet'!$B$10,Paramètres!$A$1:$I$89,3,0)*VLOOKUP('Données projet'!$B$10,Paramètres!$A$1:$I$89,5,0)</f>
        <v>355.50627839999981</v>
      </c>
      <c r="AK80" s="13">
        <f t="shared" si="89"/>
        <v>82.695279049034994</v>
      </c>
      <c r="AL80" s="20">
        <f t="shared" si="58"/>
        <v>763.20104589040227</v>
      </c>
      <c r="AM80" s="57">
        <f t="shared" si="59"/>
        <v>1056.5343792237356</v>
      </c>
      <c r="AN80" s="57">
        <f ca="1">AVERAGE(OFFSET($AM$3,0,0,'Données projet'!$E$10+1,1))-AVERAGE(OFFSET($H$3,0,0,'Données projet'!$E$10+1,1))</f>
        <v>245.5026179711341</v>
      </c>
      <c r="AO80" s="57">
        <f t="shared" si="90"/>
        <v>204.32077840562567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325.55519999999984</v>
      </c>
      <c r="BE80" s="13">
        <f>BD80*VLOOKUP('Données projet'!$B$11,Paramètres!$A$1:$I$89,3,0)*VLOOKUP('Données projet'!$B$11,Paramètres!$A$1:$I$89,5,0)</f>
        <v>325.03431167999986</v>
      </c>
      <c r="BF80" s="13">
        <f t="shared" si="91"/>
        <v>76.399886588103072</v>
      </c>
      <c r="BG80" s="20">
        <f t="shared" si="61"/>
        <v>699.16456198361254</v>
      </c>
      <c r="BH80" s="57">
        <f t="shared" si="62"/>
        <v>992.49789531694591</v>
      </c>
      <c r="BI80" s="57">
        <f ca="1">AVERAGE(OFFSET($BH$3,0,0,'Données projet'!$E$11+1,1))-AVERAGE(OFFSET($H$3,0,0,'Données projet'!$E$11+1,1))</f>
        <v>221.46841827695107</v>
      </c>
      <c r="BJ80" s="57">
        <f t="shared" si="92"/>
        <v>183.74298297204564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2.8</v>
      </c>
      <c r="BY80" s="12">
        <f>IF('Données projet'!$A$114&gt;35,BY79+BX80-CG79,IF(A80&lt;'Données projet'!$A$114,$BV$205^A80,IF(A80='Données projet'!$A$114,'Données projet'!$B$114,BY79+BX80-CG79)))</f>
        <v>266.5999999999998</v>
      </c>
      <c r="BZ80" s="13">
        <f>BY80*VLOOKUP('Données projet'!$B$12,Paramètres!$A$1:$I$89,3,0)*VLOOKUP('Données projet'!$B$12,Paramètres!$A$1:$I$89,5,0)</f>
        <v>216.26591999999982</v>
      </c>
      <c r="CA80" s="13">
        <f t="shared" si="93"/>
        <v>53.302495062173776</v>
      </c>
      <c r="CB80" s="20">
        <f t="shared" si="64"/>
        <v>469.49832289995226</v>
      </c>
      <c r="CC80" s="57">
        <f t="shared" si="65"/>
        <v>762.83165623328557</v>
      </c>
      <c r="CD80" s="57">
        <f ca="1">AVERAGE(OFFSET($CC$3,0,0,'Données projet'!$E$12+1,1))-AVERAGE(OFFSET($H$3,0,0,'Données projet'!$E$12+1,1))</f>
        <v>219.96569743439244</v>
      </c>
      <c r="CE80" s="57">
        <f t="shared" si="94"/>
        <v>219.27079214454579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34.814105873009503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34.814105873009503</v>
      </c>
      <c r="CO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3.4</v>
      </c>
      <c r="CT80" s="12">
        <f>IF('Données projet'!$A$140&gt;35,CT79+CS80-DB79,IF(A80&lt;'Données projet'!$A$140,$CQ$205^A80,IF(A80='Données projet'!$A$140,'Données projet'!$B$140,CT79+CS80-DB79)))</f>
        <v>221.79999999999995</v>
      </c>
      <c r="CU80" s="17">
        <f>CT80*VLOOKUP('Données projet'!$B$13,Paramètres!$A$1:$I$89,3,0)*VLOOKUP('Données projet'!$B$13,Paramètres!$A$1:$I$89,5,0)</f>
        <v>193.76447999999999</v>
      </c>
      <c r="CV80" s="13">
        <f t="shared" si="95"/>
        <v>48.371273222646451</v>
      </c>
      <c r="CW80" s="20">
        <f t="shared" si="67"/>
        <v>421.71977019610921</v>
      </c>
      <c r="CX80" s="57">
        <f t="shared" si="68"/>
        <v>715.05310352944252</v>
      </c>
      <c r="CY80" s="57">
        <f ca="1">AVERAGE(OFFSET($CX$3,0,0,'Données projet'!$E$13+1,1))-AVERAGE(OFFSET($H$3,0,0,'Données projet'!$E$13+1,1))</f>
        <v>235.92135862353973</v>
      </c>
      <c r="CZ80" s="57">
        <f t="shared" si="96"/>
        <v>270.64539221029258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58.656304366142585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58.656304366142585</v>
      </c>
      <c r="DJ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7" t="e">
        <f t="shared" si="71"/>
        <v>#N/A</v>
      </c>
      <c r="DT80" s="57" t="e">
        <f ca="1">AVERAGE(OFFSET($DS$3,0,0,'Données projet'!$E$14+1,1))-AVERAGE(OFFSET($H$3,0,0,'Données projet'!$E$14+1,1))</f>
        <v>#N/A</v>
      </c>
      <c r="DU80" s="57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7" t="e">
        <f t="shared" si="74"/>
        <v>#N/A</v>
      </c>
      <c r="EO80" s="57" t="e">
        <f ca="1">AVERAGE(OFFSET($EN$3,0,0,'Données projet'!$E$15+1,1))-AVERAGE(OFFSET($H$3,0,0,'Données projet'!$E$15+1,1))</f>
        <v>#N/A</v>
      </c>
      <c r="EP80" s="57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7" t="e">
        <f t="shared" si="77"/>
        <v>#N/A</v>
      </c>
      <c r="FJ80" s="57" t="e">
        <f ca="1">AVERAGE(OFFSET($FI$3,0,0,'Données projet'!$E$16+1,1))-AVERAGE(OFFSET($H$3,0,0,'Données projet'!$E$16+1,1))</f>
        <v>#N/A</v>
      </c>
      <c r="FK80" s="57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7" t="e">
        <f t="shared" si="80"/>
        <v>#N/A</v>
      </c>
      <c r="GE80" s="57" t="e">
        <f ca="1">AVERAGE(OFFSET($GD$3,0,0,'Données projet'!$E$17+1,1))-AVERAGE(OFFSET($H$3,0,0,'Données projet'!$E$17+1,1))</f>
        <v>#N/A</v>
      </c>
      <c r="GF80" s="57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7" t="e">
        <f t="shared" si="83"/>
        <v>#N/A</v>
      </c>
      <c r="GZ80" s="57" t="e">
        <f ca="1">AVERAGE(OFFSET($GY$3,0,0,'Données projet'!$E$18+1,1))-AVERAGE(OFFSET($H$3,0,0,'Données projet'!$E$18+1,1))</f>
        <v>#N/A</v>
      </c>
      <c r="HA80" s="57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0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4">
        <f t="shared" si="56"/>
        <v>398.50837661358275</v>
      </c>
      <c r="I81" s="6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7" t="e">
        <f t="shared" si="55"/>
        <v>#NUM!</v>
      </c>
      <c r="S81" s="57">
        <f ca="1">AVERAGE(OFFSET($R$3,0,0,'Données projet'!$E$9+1,1))-AVERAGE(OFFSET($H$3,0,0,'Données projet'!$E$9+1,1))</f>
        <v>148.39628895278571</v>
      </c>
      <c r="T81" s="57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325.55519999999984</v>
      </c>
      <c r="AJ81" s="13">
        <f>AI81*VLOOKUP('Données projet'!$B$10,Paramètres!$A$1:$I$89,3,0)*VLOOKUP('Données projet'!$B$10,Paramètres!$A$1:$I$89,5,0)</f>
        <v>355.50627839999981</v>
      </c>
      <c r="AK81" s="13">
        <f t="shared" si="89"/>
        <v>82.695279049034994</v>
      </c>
      <c r="AL81" s="20">
        <f t="shared" si="58"/>
        <v>763.20104589040227</v>
      </c>
      <c r="AM81" s="57">
        <f t="shared" si="59"/>
        <v>1056.5343792237356</v>
      </c>
      <c r="AN81" s="57">
        <f ca="1">AVERAGE(OFFSET($AM$3,0,0,'Données projet'!$E$10+1,1))-AVERAGE(OFFSET($H$3,0,0,'Données projet'!$E$10+1,1))</f>
        <v>245.5026179711341</v>
      </c>
      <c r="AO81" s="57">
        <f t="shared" si="90"/>
        <v>204.32077840562567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325.55519999999984</v>
      </c>
      <c r="BE81" s="13">
        <f>BD81*VLOOKUP('Données projet'!$B$11,Paramètres!$A$1:$I$89,3,0)*VLOOKUP('Données projet'!$B$11,Paramètres!$A$1:$I$89,5,0)</f>
        <v>325.03431167999986</v>
      </c>
      <c r="BF81" s="13">
        <f t="shared" si="91"/>
        <v>76.399886588103072</v>
      </c>
      <c r="BG81" s="20">
        <f t="shared" si="61"/>
        <v>699.16456198361254</v>
      </c>
      <c r="BH81" s="57">
        <f t="shared" si="62"/>
        <v>992.49789531694591</v>
      </c>
      <c r="BI81" s="57">
        <f ca="1">AVERAGE(OFFSET($BH$3,0,0,'Données projet'!$E$11+1,1))-AVERAGE(OFFSET($H$3,0,0,'Données projet'!$E$11+1,1))</f>
        <v>221.46841827695107</v>
      </c>
      <c r="BJ81" s="57">
        <f t="shared" si="92"/>
        <v>183.74298297204564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2.8</v>
      </c>
      <c r="BY81" s="12">
        <f>IF('Données projet'!$A$114&gt;35,BY80+BX81-CG80,IF(A81&lt;'Données projet'!$A$114,$BV$205^A81,IF(A81='Données projet'!$A$114,'Données projet'!$B$114,BY80+BX81-CG80)))</f>
        <v>269.39999999999981</v>
      </c>
      <c r="BZ81" s="13">
        <f>BY81*VLOOKUP('Données projet'!$B$12,Paramètres!$A$1:$I$89,3,0)*VLOOKUP('Données projet'!$B$12,Paramètres!$A$1:$I$89,5,0)</f>
        <v>218.53727999999987</v>
      </c>
      <c r="CA81" s="13">
        <f t="shared" si="93"/>
        <v>53.796847431080771</v>
      </c>
      <c r="CB81" s="20">
        <f t="shared" si="64"/>
        <v>474.31527194246542</v>
      </c>
      <c r="CC81" s="57">
        <f t="shared" si="65"/>
        <v>767.64860527579867</v>
      </c>
      <c r="CD81" s="57">
        <f ca="1">AVERAGE(OFFSET($CC$3,0,0,'Données projet'!$E$12+1,1))-AVERAGE(OFFSET($H$3,0,0,'Données projet'!$E$12+1,1))</f>
        <v>219.96569743439244</v>
      </c>
      <c r="CE81" s="57">
        <f t="shared" si="94"/>
        <v>219.27079214454579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34.131422491347635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34.131422491347635</v>
      </c>
      <c r="CO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3.4</v>
      </c>
      <c r="CT81" s="12">
        <f>IF('Données projet'!$A$140&gt;35,CT80+CS81-DB80,IF(A81&lt;'Données projet'!$A$140,$CQ$205^A81,IF(A81='Données projet'!$A$140,'Données projet'!$B$140,CT80+CS81-DB80)))</f>
        <v>225.19999999999996</v>
      </c>
      <c r="CU81" s="17">
        <f>CT81*VLOOKUP('Données projet'!$B$13,Paramètres!$A$1:$I$89,3,0)*VLOOKUP('Données projet'!$B$13,Paramètres!$A$1:$I$89,5,0)</f>
        <v>196.73472000000001</v>
      </c>
      <c r="CV81" s="13">
        <f t="shared" si="95"/>
        <v>49.025871962429896</v>
      </c>
      <c r="CW81" s="20">
        <f t="shared" si="67"/>
        <v>428.03303100123208</v>
      </c>
      <c r="CX81" s="57">
        <f t="shared" si="68"/>
        <v>721.36636433456533</v>
      </c>
      <c r="CY81" s="57">
        <f ca="1">AVERAGE(OFFSET($CX$3,0,0,'Données projet'!$E$13+1,1))-AVERAGE(OFFSET($H$3,0,0,'Données projet'!$E$13+1,1))</f>
        <v>235.92135862353973</v>
      </c>
      <c r="CZ81" s="57">
        <f t="shared" si="96"/>
        <v>270.64539221029258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57.506090014335527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57.506090014335527</v>
      </c>
      <c r="DJ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7" t="e">
        <f t="shared" si="71"/>
        <v>#N/A</v>
      </c>
      <c r="DT81" s="57" t="e">
        <f ca="1">AVERAGE(OFFSET($DS$3,0,0,'Données projet'!$E$14+1,1))-AVERAGE(OFFSET($H$3,0,0,'Données projet'!$E$14+1,1))</f>
        <v>#N/A</v>
      </c>
      <c r="DU81" s="57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7" t="e">
        <f t="shared" si="74"/>
        <v>#N/A</v>
      </c>
      <c r="EO81" s="57" t="e">
        <f ca="1">AVERAGE(OFFSET($EN$3,0,0,'Données projet'!$E$15+1,1))-AVERAGE(OFFSET($H$3,0,0,'Données projet'!$E$15+1,1))</f>
        <v>#N/A</v>
      </c>
      <c r="EP81" s="57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7" t="e">
        <f t="shared" si="77"/>
        <v>#N/A</v>
      </c>
      <c r="FJ81" s="57" t="e">
        <f ca="1">AVERAGE(OFFSET($FI$3,0,0,'Données projet'!$E$16+1,1))-AVERAGE(OFFSET($H$3,0,0,'Données projet'!$E$16+1,1))</f>
        <v>#N/A</v>
      </c>
      <c r="FK81" s="57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7" t="e">
        <f t="shared" si="80"/>
        <v>#N/A</v>
      </c>
      <c r="GE81" s="57" t="e">
        <f ca="1">AVERAGE(OFFSET($GD$3,0,0,'Données projet'!$E$17+1,1))-AVERAGE(OFFSET($H$3,0,0,'Données projet'!$E$17+1,1))</f>
        <v>#N/A</v>
      </c>
      <c r="GF81" s="57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7" t="e">
        <f t="shared" si="83"/>
        <v>#N/A</v>
      </c>
      <c r="GZ81" s="57" t="e">
        <f ca="1">AVERAGE(OFFSET($GY$3,0,0,'Données projet'!$E$18+1,1))-AVERAGE(OFFSET($H$3,0,0,'Données projet'!$E$18+1,1))</f>
        <v>#N/A</v>
      </c>
      <c r="HA81" s="57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0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4">
        <f t="shared" si="56"/>
        <v>399.82085224969569</v>
      </c>
      <c r="I82" s="6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7" t="e">
        <f t="shared" si="55"/>
        <v>#NUM!</v>
      </c>
      <c r="S82" s="57">
        <f ca="1">AVERAGE(OFFSET($R$3,0,0,'Données projet'!$E$9+1,1))-AVERAGE(OFFSET($H$3,0,0,'Données projet'!$E$9+1,1))</f>
        <v>148.39628895278571</v>
      </c>
      <c r="T82" s="57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325.55519999999984</v>
      </c>
      <c r="AJ82" s="13">
        <f>AI82*VLOOKUP('Données projet'!$B$10,Paramètres!$A$1:$I$89,3,0)*VLOOKUP('Données projet'!$B$10,Paramètres!$A$1:$I$89,5,0)</f>
        <v>355.50627839999981</v>
      </c>
      <c r="AK82" s="13">
        <f t="shared" si="89"/>
        <v>82.695279049034994</v>
      </c>
      <c r="AL82" s="20">
        <f t="shared" si="58"/>
        <v>763.20104589040227</v>
      </c>
      <c r="AM82" s="57">
        <f t="shared" si="59"/>
        <v>1056.5343792237356</v>
      </c>
      <c r="AN82" s="57">
        <f ca="1">AVERAGE(OFFSET($AM$3,0,0,'Données projet'!$E$10+1,1))-AVERAGE(OFFSET($H$3,0,0,'Données projet'!$E$10+1,1))</f>
        <v>245.5026179711341</v>
      </c>
      <c r="AO82" s="57">
        <f t="shared" si="90"/>
        <v>204.32077840562567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325.55519999999984</v>
      </c>
      <c r="BE82" s="13">
        <f>BD82*VLOOKUP('Données projet'!$B$11,Paramètres!$A$1:$I$89,3,0)*VLOOKUP('Données projet'!$B$11,Paramètres!$A$1:$I$89,5,0)</f>
        <v>325.03431167999986</v>
      </c>
      <c r="BF82" s="13">
        <f t="shared" si="91"/>
        <v>76.399886588103072</v>
      </c>
      <c r="BG82" s="20">
        <f t="shared" si="61"/>
        <v>699.16456198361254</v>
      </c>
      <c r="BH82" s="57">
        <f t="shared" si="62"/>
        <v>992.49789531694591</v>
      </c>
      <c r="BI82" s="57">
        <f ca="1">AVERAGE(OFFSET($BH$3,0,0,'Données projet'!$E$11+1,1))-AVERAGE(OFFSET($H$3,0,0,'Données projet'!$E$11+1,1))</f>
        <v>221.46841827695107</v>
      </c>
      <c r="BJ82" s="57">
        <f t="shared" si="92"/>
        <v>183.74298297204564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2.8</v>
      </c>
      <c r="BY82" s="12">
        <f>IF('Données projet'!$A$114&gt;35,BY81+BX82-CG81,IF(A82&lt;'Données projet'!$A$114,$BV$205^A82,IF(A82='Données projet'!$A$114,'Données projet'!$B$114,BY81+BX82-CG81)))</f>
        <v>272.19999999999982</v>
      </c>
      <c r="BZ82" s="13">
        <f>BY82*VLOOKUP('Données projet'!$B$12,Paramètres!$A$1:$I$89,3,0)*VLOOKUP('Données projet'!$B$12,Paramètres!$A$1:$I$89,5,0)</f>
        <v>220.80863999999985</v>
      </c>
      <c r="CA82" s="13">
        <f t="shared" si="93"/>
        <v>54.290602082955985</v>
      </c>
      <c r="CB82" s="20">
        <f t="shared" si="64"/>
        <v>479.13117996114801</v>
      </c>
      <c r="CC82" s="57">
        <f t="shared" si="65"/>
        <v>772.46451329448132</v>
      </c>
      <c r="CD82" s="57">
        <f ca="1">AVERAGE(OFFSET($CC$3,0,0,'Données projet'!$E$12+1,1))-AVERAGE(OFFSET($H$3,0,0,'Données projet'!$E$12+1,1))</f>
        <v>219.96569743439244</v>
      </c>
      <c r="CE82" s="57">
        <f t="shared" si="94"/>
        <v>219.27079214454579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33.462126114404413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33.462126114404413</v>
      </c>
      <c r="CO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3.4</v>
      </c>
      <c r="CT82" s="12">
        <f>IF('Données projet'!$A$140&gt;35,CT81+CS82-DB81,IF(A82&lt;'Données projet'!$A$140,$CQ$205^A82,IF(A82='Données projet'!$A$140,'Données projet'!$B$140,CT81+CS82-DB81)))</f>
        <v>228.59999999999997</v>
      </c>
      <c r="CU82" s="17">
        <f>CT82*VLOOKUP('Données projet'!$B$13,Paramètres!$A$1:$I$89,3,0)*VLOOKUP('Données projet'!$B$13,Paramètres!$A$1:$I$89,5,0)</f>
        <v>199.70496</v>
      </c>
      <c r="CV82" s="13">
        <f t="shared" si="95"/>
        <v>49.679321293278612</v>
      </c>
      <c r="CW82" s="20">
        <f t="shared" si="67"/>
        <v>434.34428991912688</v>
      </c>
      <c r="CX82" s="57">
        <f t="shared" si="68"/>
        <v>727.67762325246019</v>
      </c>
      <c r="CY82" s="57">
        <f ca="1">AVERAGE(OFFSET($CX$3,0,0,'Données projet'!$E$13+1,1))-AVERAGE(OFFSET($H$3,0,0,'Données projet'!$E$13+1,1))</f>
        <v>235.92135862353973</v>
      </c>
      <c r="CZ82" s="57">
        <f t="shared" si="96"/>
        <v>270.64539221029258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56.378430664405926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56.378430664405926</v>
      </c>
      <c r="DJ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7" t="e">
        <f t="shared" si="71"/>
        <v>#N/A</v>
      </c>
      <c r="DT82" s="57" t="e">
        <f ca="1">AVERAGE(OFFSET($DS$3,0,0,'Données projet'!$E$14+1,1))-AVERAGE(OFFSET($H$3,0,0,'Données projet'!$E$14+1,1))</f>
        <v>#N/A</v>
      </c>
      <c r="DU82" s="57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7" t="e">
        <f t="shared" si="74"/>
        <v>#N/A</v>
      </c>
      <c r="EO82" s="57" t="e">
        <f ca="1">AVERAGE(OFFSET($EN$3,0,0,'Données projet'!$E$15+1,1))-AVERAGE(OFFSET($H$3,0,0,'Données projet'!$E$15+1,1))</f>
        <v>#N/A</v>
      </c>
      <c r="EP82" s="57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7" t="e">
        <f t="shared" si="77"/>
        <v>#N/A</v>
      </c>
      <c r="FJ82" s="57" t="e">
        <f ca="1">AVERAGE(OFFSET($FI$3,0,0,'Données projet'!$E$16+1,1))-AVERAGE(OFFSET($H$3,0,0,'Données projet'!$E$16+1,1))</f>
        <v>#N/A</v>
      </c>
      <c r="FK82" s="57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7" t="e">
        <f t="shared" si="80"/>
        <v>#N/A</v>
      </c>
      <c r="GE82" s="57" t="e">
        <f ca="1">AVERAGE(OFFSET($GD$3,0,0,'Données projet'!$E$17+1,1))-AVERAGE(OFFSET($H$3,0,0,'Données projet'!$E$17+1,1))</f>
        <v>#N/A</v>
      </c>
      <c r="GF82" s="57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7" t="e">
        <f t="shared" si="83"/>
        <v>#N/A</v>
      </c>
      <c r="GZ82" s="57" t="e">
        <f ca="1">AVERAGE(OFFSET($GY$3,0,0,'Données projet'!$E$18+1,1))-AVERAGE(OFFSET($H$3,0,0,'Données projet'!$E$18+1,1))</f>
        <v>#N/A</v>
      </c>
      <c r="HA82" s="57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0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4">
        <f t="shared" si="56"/>
        <v>401.13292893277111</v>
      </c>
      <c r="I83" s="6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7" t="e">
        <f t="shared" si="55"/>
        <v>#NUM!</v>
      </c>
      <c r="S83" s="57">
        <f ca="1">AVERAGE(OFFSET($R$3,0,0,'Données projet'!$E$9+1,1))-AVERAGE(OFFSET($H$3,0,0,'Données projet'!$E$9+1,1))</f>
        <v>148.39628895278571</v>
      </c>
      <c r="T83" s="57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325.55519999999984</v>
      </c>
      <c r="AJ83" s="13">
        <f>AI83*VLOOKUP('Données projet'!$B$10,Paramètres!$A$1:$I$89,3,0)*VLOOKUP('Données projet'!$B$10,Paramètres!$A$1:$I$89,5,0)</f>
        <v>355.50627839999981</v>
      </c>
      <c r="AK83" s="13">
        <f t="shared" si="89"/>
        <v>82.695279049034994</v>
      </c>
      <c r="AL83" s="20">
        <f t="shared" si="58"/>
        <v>763.20104589040227</v>
      </c>
      <c r="AM83" s="57">
        <f t="shared" si="59"/>
        <v>1056.5343792237356</v>
      </c>
      <c r="AN83" s="57">
        <f ca="1">AVERAGE(OFFSET($AM$3,0,0,'Données projet'!$E$10+1,1))-AVERAGE(OFFSET($H$3,0,0,'Données projet'!$E$10+1,1))</f>
        <v>245.5026179711341</v>
      </c>
      <c r="AO83" s="57">
        <f t="shared" si="90"/>
        <v>204.32077840562567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325.55519999999984</v>
      </c>
      <c r="BE83" s="13">
        <f>BD83*VLOOKUP('Données projet'!$B$11,Paramètres!$A$1:$I$89,3,0)*VLOOKUP('Données projet'!$B$11,Paramètres!$A$1:$I$89,5,0)</f>
        <v>325.03431167999986</v>
      </c>
      <c r="BF83" s="13">
        <f t="shared" si="91"/>
        <v>76.399886588103072</v>
      </c>
      <c r="BG83" s="20">
        <f t="shared" si="61"/>
        <v>699.16456198361254</v>
      </c>
      <c r="BH83" s="57">
        <f t="shared" si="62"/>
        <v>992.49789531694591</v>
      </c>
      <c r="BI83" s="57">
        <f ca="1">AVERAGE(OFFSET($BH$3,0,0,'Données projet'!$E$11+1,1))-AVERAGE(OFFSET($H$3,0,0,'Données projet'!$E$11+1,1))</f>
        <v>221.46841827695107</v>
      </c>
      <c r="BJ83" s="57">
        <f t="shared" si="92"/>
        <v>183.74298297204564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275</v>
      </c>
      <c r="BW83" s="12">
        <f>VLOOKUP(A83,'Données projet'!$A$113:$I$133,9,0)</f>
        <v>2.8</v>
      </c>
      <c r="BX83" s="12">
        <f t="array" ref="BX83">INDEX(BW:BW,MIN(IF(ISNUMBER(BW83:BW279),ROW(BW83:BW279),"")))</f>
        <v>2.8</v>
      </c>
      <c r="BY83" s="12">
        <f>IF('Données projet'!$A$114&gt;35,BY82+BX83-CG82,IF(A83&lt;'Données projet'!$A$114,$BV$205^A83,IF(A83='Données projet'!$A$114,'Données projet'!$B$114,BY82+BX83-CG82)))</f>
        <v>274.99999999999983</v>
      </c>
      <c r="BZ83" s="13">
        <f>BY83*VLOOKUP('Données projet'!$B$12,Paramètres!$A$1:$I$89,3,0)*VLOOKUP('Données projet'!$B$12,Paramètres!$A$1:$I$89,5,0)</f>
        <v>223.07999999999987</v>
      </c>
      <c r="CA83" s="13">
        <f t="shared" si="93"/>
        <v>54.783765878062617</v>
      </c>
      <c r="CB83" s="20">
        <f t="shared" si="64"/>
        <v>483.94605890429216</v>
      </c>
      <c r="CC83" s="57">
        <f t="shared" si="65"/>
        <v>777.27939223762542</v>
      </c>
      <c r="CD83" s="57">
        <f ca="1">AVERAGE(OFFSET($CC$3,0,0,'Données projet'!$E$12+1,1))-AVERAGE(OFFSET($H$3,0,0,'Données projet'!$E$12+1,1))</f>
        <v>219.96569743439244</v>
      </c>
      <c r="CE83" s="57">
        <f t="shared" si="94"/>
        <v>219.27079214454579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8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35.890800278439883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35.890800278439883</v>
      </c>
      <c r="CO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232</v>
      </c>
      <c r="CR83" s="12">
        <f>VLOOKUP(A83,'Données projet'!$A$139:$I$159,9,0)</f>
        <v>3.4</v>
      </c>
      <c r="CS83" s="12">
        <f t="array" ref="CS83">INDEX(CR:CR,MIN(IF(ISNUMBER(CR83:CR279),ROW(CR83:CR279),"")))</f>
        <v>3.4</v>
      </c>
      <c r="CT83" s="12">
        <f>IF('Données projet'!$A$140&gt;35,CT82+CS83-DB82,IF(A83&lt;'Données projet'!$A$140,$CQ$205^A83,IF(A83='Données projet'!$A$140,'Données projet'!$B$140,CT82+CS83-DB82)))</f>
        <v>231.99999999999997</v>
      </c>
      <c r="CU83" s="17">
        <f>CT83*VLOOKUP('Données projet'!$B$13,Paramètres!$A$1:$I$89,3,0)*VLOOKUP('Données projet'!$B$13,Paramètres!$A$1:$I$89,5,0)</f>
        <v>202.67519999999999</v>
      </c>
      <c r="CV83" s="13">
        <f t="shared" si="95"/>
        <v>50.33164028531364</v>
      </c>
      <c r="CW83" s="20">
        <f t="shared" si="67"/>
        <v>440.65358016358783</v>
      </c>
      <c r="CX83" s="57">
        <f t="shared" si="68"/>
        <v>733.98691349692115</v>
      </c>
      <c r="CY83" s="57">
        <f ca="1">AVERAGE(OFFSET($CX$3,0,0,'Données projet'!$E$13+1,1))-AVERAGE(OFFSET($H$3,0,0,'Données projet'!$E$13+1,1))</f>
        <v>235.92135862353973</v>
      </c>
      <c r="CZ83" s="57">
        <f t="shared" si="96"/>
        <v>270.64539221029258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13</v>
      </c>
      <c r="DC83" s="16">
        <f>IF(ISNA(VLOOKUP(A83,'Données projet'!$A$139:$I$159,5,0)),0%,VLOOKUP(A83,'Données projet'!$A$139:$I$159,5,0)*VLOOKUP('Données projet'!$B$13,Paramètres!$A$1:$I$89,7,0))</f>
        <v>0.43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60.671364609224469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60.671364609224469</v>
      </c>
      <c r="DJ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7" t="e">
        <f t="shared" si="71"/>
        <v>#N/A</v>
      </c>
      <c r="DT83" s="57" t="e">
        <f ca="1">AVERAGE(OFFSET($DS$3,0,0,'Données projet'!$E$14+1,1))-AVERAGE(OFFSET($H$3,0,0,'Données projet'!$E$14+1,1))</f>
        <v>#N/A</v>
      </c>
      <c r="DU83" s="57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7" t="e">
        <f t="shared" si="74"/>
        <v>#N/A</v>
      </c>
      <c r="EO83" s="57" t="e">
        <f ca="1">AVERAGE(OFFSET($EN$3,0,0,'Données projet'!$E$15+1,1))-AVERAGE(OFFSET($H$3,0,0,'Données projet'!$E$15+1,1))</f>
        <v>#N/A</v>
      </c>
      <c r="EP83" s="57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7" t="e">
        <f t="shared" si="77"/>
        <v>#N/A</v>
      </c>
      <c r="FJ83" s="57" t="e">
        <f ca="1">AVERAGE(OFFSET($FI$3,0,0,'Données projet'!$E$16+1,1))-AVERAGE(OFFSET($H$3,0,0,'Données projet'!$E$16+1,1))</f>
        <v>#N/A</v>
      </c>
      <c r="FK83" s="57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7" t="e">
        <f t="shared" si="80"/>
        <v>#N/A</v>
      </c>
      <c r="GE83" s="57" t="e">
        <f ca="1">AVERAGE(OFFSET($GD$3,0,0,'Données projet'!$E$17+1,1))-AVERAGE(OFFSET($H$3,0,0,'Données projet'!$E$17+1,1))</f>
        <v>#N/A</v>
      </c>
      <c r="GF83" s="57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7" t="e">
        <f t="shared" si="83"/>
        <v>#N/A</v>
      </c>
      <c r="GZ83" s="57" t="e">
        <f ca="1">AVERAGE(OFFSET($GY$3,0,0,'Données projet'!$E$18+1,1))-AVERAGE(OFFSET($H$3,0,0,'Données projet'!$E$18+1,1))</f>
        <v>#N/A</v>
      </c>
      <c r="HA83" s="57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0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4">
        <f t="shared" si="56"/>
        <v>402.44461222644168</v>
      </c>
      <c r="I84" s="6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7" t="e">
        <f t="shared" si="55"/>
        <v>#NUM!</v>
      </c>
      <c r="S84" s="57">
        <f ca="1">AVERAGE(OFFSET($R$3,0,0,'Données projet'!$E$9+1,1))-AVERAGE(OFFSET($H$3,0,0,'Données projet'!$E$9+1,1))</f>
        <v>148.39628895278571</v>
      </c>
      <c r="T84" s="57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325.55519999999984</v>
      </c>
      <c r="AJ84" s="13">
        <f>AI84*VLOOKUP('Données projet'!$B$10,Paramètres!$A$1:$I$89,3,0)*VLOOKUP('Données projet'!$B$10,Paramètres!$A$1:$I$89,5,0)</f>
        <v>355.50627839999981</v>
      </c>
      <c r="AK84" s="13">
        <f t="shared" si="89"/>
        <v>82.695279049034994</v>
      </c>
      <c r="AL84" s="20">
        <f t="shared" si="58"/>
        <v>763.20104589040227</v>
      </c>
      <c r="AM84" s="57">
        <f t="shared" si="59"/>
        <v>1056.5343792237356</v>
      </c>
      <c r="AN84" s="57">
        <f ca="1">AVERAGE(OFFSET($AM$3,0,0,'Données projet'!$E$10+1,1))-AVERAGE(OFFSET($H$3,0,0,'Données projet'!$E$10+1,1))</f>
        <v>245.5026179711341</v>
      </c>
      <c r="AO84" s="57">
        <f t="shared" si="90"/>
        <v>204.32077840562567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325.55519999999984</v>
      </c>
      <c r="BE84" s="13">
        <f>BD84*VLOOKUP('Données projet'!$B$11,Paramètres!$A$1:$I$89,3,0)*VLOOKUP('Données projet'!$B$11,Paramètres!$A$1:$I$89,5,0)</f>
        <v>325.03431167999986</v>
      </c>
      <c r="BF84" s="13">
        <f t="shared" si="91"/>
        <v>76.399886588103072</v>
      </c>
      <c r="BG84" s="20">
        <f t="shared" si="61"/>
        <v>699.16456198361254</v>
      </c>
      <c r="BH84" s="57">
        <f t="shared" si="62"/>
        <v>992.49789531694591</v>
      </c>
      <c r="BI84" s="57">
        <f ca="1">AVERAGE(OFFSET($BH$3,0,0,'Données projet'!$E$11+1,1))-AVERAGE(OFFSET($H$3,0,0,'Données projet'!$E$11+1,1))</f>
        <v>221.46841827695107</v>
      </c>
      <c r="BJ84" s="57">
        <f t="shared" si="92"/>
        <v>183.74298297204564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266.99999999999983</v>
      </c>
      <c r="BZ84" s="13">
        <f>BY84*VLOOKUP('Données projet'!$B$12,Paramètres!$A$1:$I$89,3,0)*VLOOKUP('Données projet'!$B$12,Paramètres!$A$1:$I$89,5,0)</f>
        <v>216.59039999999987</v>
      </c>
      <c r="CA84" s="13">
        <f t="shared" si="93"/>
        <v>53.373153688190904</v>
      </c>
      <c r="CB84" s="20">
        <f t="shared" si="64"/>
        <v>470.18652267359886</v>
      </c>
      <c r="CC84" s="57">
        <f t="shared" si="65"/>
        <v>763.51985600693217</v>
      </c>
      <c r="CD84" s="57">
        <f ca="1">AVERAGE(OFFSET($CC$3,0,0,'Données projet'!$E$12+1,1))-AVERAGE(OFFSET($H$3,0,0,'Données projet'!$E$12+1,1))</f>
        <v>219.96569743439244</v>
      </c>
      <c r="CE84" s="57">
        <f t="shared" si="94"/>
        <v>219.27079214454579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35.187003576206266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35.187003576206266</v>
      </c>
      <c r="CO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3</v>
      </c>
      <c r="CT84" s="12">
        <f>IF('Données projet'!$A$140&gt;35,CT83+CS84-DB83,IF(A84&lt;'Données projet'!$A$140,$CQ$205^A84,IF(A84='Données projet'!$A$140,'Données projet'!$B$140,CT83+CS84-DB83)))</f>
        <v>221.99999999999997</v>
      </c>
      <c r="CU84" s="17">
        <f>CT84*VLOOKUP('Données projet'!$B$13,Paramètres!$A$1:$I$89,3,0)*VLOOKUP('Données projet'!$B$13,Paramètres!$A$1:$I$89,5,0)</f>
        <v>193.9392</v>
      </c>
      <c r="CV84" s="13">
        <f t="shared" si="95"/>
        <v>48.409811198069384</v>
      </c>
      <c r="CW84" s="20">
        <f t="shared" si="67"/>
        <v>422.09119450330417</v>
      </c>
      <c r="CX84" s="57">
        <f t="shared" si="68"/>
        <v>715.42452783663748</v>
      </c>
      <c r="CY84" s="57">
        <f ca="1">AVERAGE(OFFSET($CX$3,0,0,'Données projet'!$E$13+1,1))-AVERAGE(OFFSET($H$3,0,0,'Données projet'!$E$13+1,1))</f>
        <v>235.92135862353973</v>
      </c>
      <c r="CZ84" s="57">
        <f t="shared" si="96"/>
        <v>270.64539221029258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59.481636155115964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59.481636155115964</v>
      </c>
      <c r="DJ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7" t="e">
        <f t="shared" si="71"/>
        <v>#N/A</v>
      </c>
      <c r="DT84" s="57" t="e">
        <f ca="1">AVERAGE(OFFSET($DS$3,0,0,'Données projet'!$E$14+1,1))-AVERAGE(OFFSET($H$3,0,0,'Données projet'!$E$14+1,1))</f>
        <v>#N/A</v>
      </c>
      <c r="DU84" s="57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7" t="e">
        <f t="shared" si="74"/>
        <v>#N/A</v>
      </c>
      <c r="EO84" s="57" t="e">
        <f ca="1">AVERAGE(OFFSET($EN$3,0,0,'Données projet'!$E$15+1,1))-AVERAGE(OFFSET($H$3,0,0,'Données projet'!$E$15+1,1))</f>
        <v>#N/A</v>
      </c>
      <c r="EP84" s="57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7" t="e">
        <f t="shared" si="77"/>
        <v>#N/A</v>
      </c>
      <c r="FJ84" s="57" t="e">
        <f ca="1">AVERAGE(OFFSET($FI$3,0,0,'Données projet'!$E$16+1,1))-AVERAGE(OFFSET($H$3,0,0,'Données projet'!$E$16+1,1))</f>
        <v>#N/A</v>
      </c>
      <c r="FK84" s="57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7" t="e">
        <f t="shared" si="80"/>
        <v>#N/A</v>
      </c>
      <c r="GE84" s="57" t="e">
        <f ca="1">AVERAGE(OFFSET($GD$3,0,0,'Données projet'!$E$17+1,1))-AVERAGE(OFFSET($H$3,0,0,'Données projet'!$E$17+1,1))</f>
        <v>#N/A</v>
      </c>
      <c r="GF84" s="57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7" t="e">
        <f t="shared" si="83"/>
        <v>#N/A</v>
      </c>
      <c r="GZ84" s="57" t="e">
        <f ca="1">AVERAGE(OFFSET($GY$3,0,0,'Données projet'!$E$18+1,1))-AVERAGE(OFFSET($H$3,0,0,'Données projet'!$E$18+1,1))</f>
        <v>#N/A</v>
      </c>
      <c r="HA84" s="57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0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4">
        <f t="shared" si="56"/>
        <v>403.75590754906477</v>
      </c>
      <c r="I85" s="6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7" t="e">
        <f t="shared" si="55"/>
        <v>#NUM!</v>
      </c>
      <c r="S85" s="57">
        <f ca="1">AVERAGE(OFFSET($R$3,0,0,'Données projet'!$E$9+1,1))-AVERAGE(OFFSET($H$3,0,0,'Données projet'!$E$9+1,1))</f>
        <v>148.39628895278571</v>
      </c>
      <c r="T85" s="57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325.55519999999984</v>
      </c>
      <c r="AJ85" s="13">
        <f>AI85*VLOOKUP('Données projet'!$B$10,Paramètres!$A$1:$I$89,3,0)*VLOOKUP('Données projet'!$B$10,Paramètres!$A$1:$I$89,5,0)</f>
        <v>355.50627839999981</v>
      </c>
      <c r="AK85" s="13">
        <f t="shared" si="89"/>
        <v>82.695279049034994</v>
      </c>
      <c r="AL85" s="20">
        <f t="shared" si="58"/>
        <v>763.20104589040227</v>
      </c>
      <c r="AM85" s="57">
        <f t="shared" si="59"/>
        <v>1056.5343792237356</v>
      </c>
      <c r="AN85" s="57">
        <f ca="1">AVERAGE(OFFSET($AM$3,0,0,'Données projet'!$E$10+1,1))-AVERAGE(OFFSET($H$3,0,0,'Données projet'!$E$10+1,1))</f>
        <v>245.5026179711341</v>
      </c>
      <c r="AO85" s="57">
        <f t="shared" si="90"/>
        <v>204.32077840562567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325.55519999999984</v>
      </c>
      <c r="BE85" s="13">
        <f>BD85*VLOOKUP('Données projet'!$B$11,Paramètres!$A$1:$I$89,3,0)*VLOOKUP('Données projet'!$B$11,Paramètres!$A$1:$I$89,5,0)</f>
        <v>325.03431167999986</v>
      </c>
      <c r="BF85" s="13">
        <f t="shared" si="91"/>
        <v>76.399886588103072</v>
      </c>
      <c r="BG85" s="20">
        <f t="shared" si="61"/>
        <v>699.16456198361254</v>
      </c>
      <c r="BH85" s="57">
        <f t="shared" si="62"/>
        <v>992.49789531694591</v>
      </c>
      <c r="BI85" s="57">
        <f ca="1">AVERAGE(OFFSET($BH$3,0,0,'Données projet'!$E$11+1,1))-AVERAGE(OFFSET($H$3,0,0,'Données projet'!$E$11+1,1))</f>
        <v>221.46841827695107</v>
      </c>
      <c r="BJ85" s="57">
        <f t="shared" si="92"/>
        <v>183.74298297204564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266.99999999999983</v>
      </c>
      <c r="BZ85" s="13">
        <f>BY85*VLOOKUP('Données projet'!$B$12,Paramètres!$A$1:$I$89,3,0)*VLOOKUP('Données projet'!$B$12,Paramètres!$A$1:$I$89,5,0)</f>
        <v>216.59039999999987</v>
      </c>
      <c r="CA85" s="13">
        <f t="shared" si="93"/>
        <v>53.373153688190904</v>
      </c>
      <c r="CB85" s="20">
        <f t="shared" si="64"/>
        <v>470.18652267359886</v>
      </c>
      <c r="CC85" s="57">
        <f t="shared" si="65"/>
        <v>763.51985600693217</v>
      </c>
      <c r="CD85" s="57">
        <f ca="1">AVERAGE(OFFSET($CC$3,0,0,'Données projet'!$E$12+1,1))-AVERAGE(OFFSET($H$3,0,0,'Données projet'!$E$12+1,1))</f>
        <v>219.96569743439244</v>
      </c>
      <c r="CE85" s="57">
        <f t="shared" si="94"/>
        <v>219.27079214454579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34.49700789802985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34.49700789802985</v>
      </c>
      <c r="CO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3</v>
      </c>
      <c r="CT85" s="12">
        <f>IF('Données projet'!$A$140&gt;35,CT84+CS85-DB84,IF(A85&lt;'Données projet'!$A$140,$CQ$205^A85,IF(A85='Données projet'!$A$140,'Données projet'!$B$140,CT84+CS85-DB84)))</f>
        <v>224.99999999999997</v>
      </c>
      <c r="CU85" s="17">
        <f>CT85*VLOOKUP('Données projet'!$B$13,Paramètres!$A$1:$I$89,3,0)*VLOOKUP('Données projet'!$B$13,Paramètres!$A$1:$I$89,5,0)</f>
        <v>196.56</v>
      </c>
      <c r="CV85" s="13">
        <f t="shared" si="95"/>
        <v>48.987398161128091</v>
      </c>
      <c r="CW85" s="20">
        <f t="shared" si="67"/>
        <v>427.66171846396475</v>
      </c>
      <c r="CX85" s="57">
        <f t="shared" si="68"/>
        <v>720.99505179729806</v>
      </c>
      <c r="CY85" s="57">
        <f ca="1">AVERAGE(OFFSET($CX$3,0,0,'Données projet'!$E$13+1,1))-AVERAGE(OFFSET($H$3,0,0,'Données projet'!$E$13+1,1))</f>
        <v>235.92135862353973</v>
      </c>
      <c r="CZ85" s="57">
        <f t="shared" si="96"/>
        <v>270.64539221029258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58.315237550329819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58.315237550329819</v>
      </c>
      <c r="DJ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7" t="e">
        <f t="shared" si="71"/>
        <v>#N/A</v>
      </c>
      <c r="DT85" s="57" t="e">
        <f ca="1">AVERAGE(OFFSET($DS$3,0,0,'Données projet'!$E$14+1,1))-AVERAGE(OFFSET($H$3,0,0,'Données projet'!$E$14+1,1))</f>
        <v>#N/A</v>
      </c>
      <c r="DU85" s="57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7" t="e">
        <f t="shared" si="74"/>
        <v>#N/A</v>
      </c>
      <c r="EO85" s="57" t="e">
        <f ca="1">AVERAGE(OFFSET($EN$3,0,0,'Données projet'!$E$15+1,1))-AVERAGE(OFFSET($H$3,0,0,'Données projet'!$E$15+1,1))</f>
        <v>#N/A</v>
      </c>
      <c r="EP85" s="57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7" t="e">
        <f t="shared" si="77"/>
        <v>#N/A</v>
      </c>
      <c r="FJ85" s="57" t="e">
        <f ca="1">AVERAGE(OFFSET($FI$3,0,0,'Données projet'!$E$16+1,1))-AVERAGE(OFFSET($H$3,0,0,'Données projet'!$E$16+1,1))</f>
        <v>#N/A</v>
      </c>
      <c r="FK85" s="57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7" t="e">
        <f t="shared" si="80"/>
        <v>#N/A</v>
      </c>
      <c r="GE85" s="57" t="e">
        <f ca="1">AVERAGE(OFFSET($GD$3,0,0,'Données projet'!$E$17+1,1))-AVERAGE(OFFSET($H$3,0,0,'Données projet'!$E$17+1,1))</f>
        <v>#N/A</v>
      </c>
      <c r="GF85" s="57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7" t="e">
        <f t="shared" si="83"/>
        <v>#N/A</v>
      </c>
      <c r="GZ85" s="57" t="e">
        <f ca="1">AVERAGE(OFFSET($GY$3,0,0,'Données projet'!$E$18+1,1))-AVERAGE(OFFSET($H$3,0,0,'Données projet'!$E$18+1,1))</f>
        <v>#N/A</v>
      </c>
      <c r="HA85" s="57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0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4">
        <f t="shared" si="56"/>
        <v>405.0668201792401</v>
      </c>
      <c r="I86" s="6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7" t="e">
        <f t="shared" si="55"/>
        <v>#NUM!</v>
      </c>
      <c r="S86" s="57">
        <f ca="1">AVERAGE(OFFSET($R$3,0,0,'Données projet'!$E$9+1,1))-AVERAGE(OFFSET($H$3,0,0,'Données projet'!$E$9+1,1))</f>
        <v>148.39628895278571</v>
      </c>
      <c r="T86" s="57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325.55519999999984</v>
      </c>
      <c r="AJ86" s="13">
        <f>AI86*VLOOKUP('Données projet'!$B$10,Paramètres!$A$1:$I$89,3,0)*VLOOKUP('Données projet'!$B$10,Paramètres!$A$1:$I$89,5,0)</f>
        <v>355.50627839999981</v>
      </c>
      <c r="AK86" s="13">
        <f t="shared" si="89"/>
        <v>82.695279049034994</v>
      </c>
      <c r="AL86" s="20">
        <f t="shared" si="58"/>
        <v>763.20104589040227</v>
      </c>
      <c r="AM86" s="57">
        <f t="shared" si="59"/>
        <v>1056.5343792237356</v>
      </c>
      <c r="AN86" s="57">
        <f ca="1">AVERAGE(OFFSET($AM$3,0,0,'Données projet'!$E$10+1,1))-AVERAGE(OFFSET($H$3,0,0,'Données projet'!$E$10+1,1))</f>
        <v>245.5026179711341</v>
      </c>
      <c r="AO86" s="57">
        <f t="shared" si="90"/>
        <v>204.32077840562567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325.55519999999984</v>
      </c>
      <c r="BE86" s="13">
        <f>BD86*VLOOKUP('Données projet'!$B$11,Paramètres!$A$1:$I$89,3,0)*VLOOKUP('Données projet'!$B$11,Paramètres!$A$1:$I$89,5,0)</f>
        <v>325.03431167999986</v>
      </c>
      <c r="BF86" s="13">
        <f t="shared" si="91"/>
        <v>76.399886588103072</v>
      </c>
      <c r="BG86" s="20">
        <f t="shared" si="61"/>
        <v>699.16456198361254</v>
      </c>
      <c r="BH86" s="57">
        <f t="shared" si="62"/>
        <v>992.49789531694591</v>
      </c>
      <c r="BI86" s="57">
        <f ca="1">AVERAGE(OFFSET($BH$3,0,0,'Données projet'!$E$11+1,1))-AVERAGE(OFFSET($H$3,0,0,'Données projet'!$E$11+1,1))</f>
        <v>221.46841827695107</v>
      </c>
      <c r="BJ86" s="57">
        <f t="shared" si="92"/>
        <v>183.74298297204564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266.99999999999983</v>
      </c>
      <c r="BZ86" s="13">
        <f>BY86*VLOOKUP('Données projet'!$B$12,Paramètres!$A$1:$I$89,3,0)*VLOOKUP('Données projet'!$B$12,Paramètres!$A$1:$I$89,5,0)</f>
        <v>216.59039999999987</v>
      </c>
      <c r="CA86" s="13">
        <f t="shared" si="93"/>
        <v>53.373153688190904</v>
      </c>
      <c r="CB86" s="20">
        <f t="shared" si="64"/>
        <v>470.18652267359886</v>
      </c>
      <c r="CC86" s="57">
        <f t="shared" si="65"/>
        <v>763.51985600693217</v>
      </c>
      <c r="CD86" s="57">
        <f ca="1">AVERAGE(OFFSET($CC$3,0,0,'Données projet'!$E$12+1,1))-AVERAGE(OFFSET($H$3,0,0,'Données projet'!$E$12+1,1))</f>
        <v>219.96569743439244</v>
      </c>
      <c r="CE86" s="57">
        <f t="shared" si="94"/>
        <v>219.27079214454579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33.820542614246669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33.820542614246669</v>
      </c>
      <c r="CO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3</v>
      </c>
      <c r="CT86" s="12">
        <f>IF('Données projet'!$A$140&gt;35,CT85+CS86-DB85,IF(A86&lt;'Données projet'!$A$140,$CQ$205^A86,IF(A86='Données projet'!$A$140,'Données projet'!$B$140,CT85+CS86-DB85)))</f>
        <v>227.99999999999997</v>
      </c>
      <c r="CU86" s="17">
        <f>CT86*VLOOKUP('Données projet'!$B$13,Paramètres!$A$1:$I$89,3,0)*VLOOKUP('Données projet'!$B$13,Paramètres!$A$1:$I$89,5,0)</f>
        <v>199.1808</v>
      </c>
      <c r="CV86" s="13">
        <f t="shared" si="95"/>
        <v>49.564089376413683</v>
      </c>
      <c r="CW86" s="20">
        <f t="shared" si="67"/>
        <v>433.23068233058711</v>
      </c>
      <c r="CX86" s="57">
        <f t="shared" si="68"/>
        <v>726.56401566392037</v>
      </c>
      <c r="CY86" s="57">
        <f ca="1">AVERAGE(OFFSET($CX$3,0,0,'Données projet'!$E$13+1,1))-AVERAGE(OFFSET($H$3,0,0,'Données projet'!$E$13+1,1))</f>
        <v>235.92135862353973</v>
      </c>
      <c r="CZ86" s="57">
        <f t="shared" si="96"/>
        <v>270.64539221029258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57.171711310750631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57.171711310750631</v>
      </c>
      <c r="DJ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7" t="e">
        <f t="shared" si="71"/>
        <v>#N/A</v>
      </c>
      <c r="DT86" s="57" t="e">
        <f ca="1">AVERAGE(OFFSET($DS$3,0,0,'Données projet'!$E$14+1,1))-AVERAGE(OFFSET($H$3,0,0,'Données projet'!$E$14+1,1))</f>
        <v>#N/A</v>
      </c>
      <c r="DU86" s="57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7" t="e">
        <f t="shared" si="74"/>
        <v>#N/A</v>
      </c>
      <c r="EO86" s="57" t="e">
        <f ca="1">AVERAGE(OFFSET($EN$3,0,0,'Données projet'!$E$15+1,1))-AVERAGE(OFFSET($H$3,0,0,'Données projet'!$E$15+1,1))</f>
        <v>#N/A</v>
      </c>
      <c r="EP86" s="57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7" t="e">
        <f t="shared" si="77"/>
        <v>#N/A</v>
      </c>
      <c r="FJ86" s="57" t="e">
        <f ca="1">AVERAGE(OFFSET($FI$3,0,0,'Données projet'!$E$16+1,1))-AVERAGE(OFFSET($H$3,0,0,'Données projet'!$E$16+1,1))</f>
        <v>#N/A</v>
      </c>
      <c r="FK86" s="57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7" t="e">
        <f t="shared" si="80"/>
        <v>#N/A</v>
      </c>
      <c r="GE86" s="57" t="e">
        <f ca="1">AVERAGE(OFFSET($GD$3,0,0,'Données projet'!$E$17+1,1))-AVERAGE(OFFSET($H$3,0,0,'Données projet'!$E$17+1,1))</f>
        <v>#N/A</v>
      </c>
      <c r="GF86" s="57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7" t="e">
        <f t="shared" si="83"/>
        <v>#N/A</v>
      </c>
      <c r="GZ86" s="57" t="e">
        <f ca="1">AVERAGE(OFFSET($GY$3,0,0,'Données projet'!$E$18+1,1))-AVERAGE(OFFSET($H$3,0,0,'Données projet'!$E$18+1,1))</f>
        <v>#N/A</v>
      </c>
      <c r="HA86" s="57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0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4">
        <f t="shared" si="56"/>
        <v>406.37735526105422</v>
      </c>
      <c r="I87" s="6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7" t="e">
        <f t="shared" si="55"/>
        <v>#NUM!</v>
      </c>
      <c r="S87" s="57">
        <f ca="1">AVERAGE(OFFSET($R$3,0,0,'Données projet'!$E$9+1,1))-AVERAGE(OFFSET($H$3,0,0,'Données projet'!$E$9+1,1))</f>
        <v>148.39628895278571</v>
      </c>
      <c r="T87" s="57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325.55519999999984</v>
      </c>
      <c r="AJ87" s="13">
        <f>AI87*VLOOKUP('Données projet'!$B$10,Paramètres!$A$1:$I$89,3,0)*VLOOKUP('Données projet'!$B$10,Paramètres!$A$1:$I$89,5,0)</f>
        <v>355.50627839999981</v>
      </c>
      <c r="AK87" s="13">
        <f t="shared" si="89"/>
        <v>82.695279049034994</v>
      </c>
      <c r="AL87" s="20">
        <f t="shared" si="58"/>
        <v>763.20104589040227</v>
      </c>
      <c r="AM87" s="57">
        <f t="shared" si="59"/>
        <v>1056.5343792237356</v>
      </c>
      <c r="AN87" s="57">
        <f ca="1">AVERAGE(OFFSET($AM$3,0,0,'Données projet'!$E$10+1,1))-AVERAGE(OFFSET($H$3,0,0,'Données projet'!$E$10+1,1))</f>
        <v>245.5026179711341</v>
      </c>
      <c r="AO87" s="57">
        <f t="shared" si="90"/>
        <v>204.32077840562567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325.55519999999984</v>
      </c>
      <c r="BE87" s="13">
        <f>BD87*VLOOKUP('Données projet'!$B$11,Paramètres!$A$1:$I$89,3,0)*VLOOKUP('Données projet'!$B$11,Paramètres!$A$1:$I$89,5,0)</f>
        <v>325.03431167999986</v>
      </c>
      <c r="BF87" s="13">
        <f t="shared" si="91"/>
        <v>76.399886588103072</v>
      </c>
      <c r="BG87" s="20">
        <f t="shared" si="61"/>
        <v>699.16456198361254</v>
      </c>
      <c r="BH87" s="57">
        <f t="shared" si="62"/>
        <v>992.49789531694591</v>
      </c>
      <c r="BI87" s="57">
        <f ca="1">AVERAGE(OFFSET($BH$3,0,0,'Données projet'!$E$11+1,1))-AVERAGE(OFFSET($H$3,0,0,'Données projet'!$E$11+1,1))</f>
        <v>221.46841827695107</v>
      </c>
      <c r="BJ87" s="57">
        <f t="shared" si="92"/>
        <v>183.74298297204564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266.99999999999983</v>
      </c>
      <c r="BZ87" s="13">
        <f>BY87*VLOOKUP('Données projet'!$B$12,Paramètres!$A$1:$I$89,3,0)*VLOOKUP('Données projet'!$B$12,Paramètres!$A$1:$I$89,5,0)</f>
        <v>216.59039999999987</v>
      </c>
      <c r="CA87" s="13">
        <f t="shared" si="93"/>
        <v>53.373153688190904</v>
      </c>
      <c r="CB87" s="20">
        <f t="shared" si="64"/>
        <v>470.18652267359886</v>
      </c>
      <c r="CC87" s="57">
        <f t="shared" si="65"/>
        <v>763.51985600693217</v>
      </c>
      <c r="CD87" s="57">
        <f ca="1">AVERAGE(OFFSET($CC$3,0,0,'Données projet'!$E$12+1,1))-AVERAGE(OFFSET($H$3,0,0,'Données projet'!$E$12+1,1))</f>
        <v>219.96569743439244</v>
      </c>
      <c r="CE87" s="57">
        <f t="shared" si="94"/>
        <v>219.27079214454579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33.157342402075393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33.157342402075393</v>
      </c>
      <c r="CO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3</v>
      </c>
      <c r="CT87" s="12">
        <f>IF('Données projet'!$A$140&gt;35,CT86+CS87-DB86,IF(A87&lt;'Données projet'!$A$140,$CQ$205^A87,IF(A87='Données projet'!$A$140,'Données projet'!$B$140,CT86+CS87-DB86)))</f>
        <v>230.99999999999997</v>
      </c>
      <c r="CU87" s="17">
        <f>CT87*VLOOKUP('Données projet'!$B$13,Paramètres!$A$1:$I$89,3,0)*VLOOKUP('Données projet'!$B$13,Paramètres!$A$1:$I$89,5,0)</f>
        <v>201.80159999999998</v>
      </c>
      <c r="CV87" s="13">
        <f t="shared" si="95"/>
        <v>50.139897992681668</v>
      </c>
      <c r="CW87" s="20">
        <f t="shared" si="67"/>
        <v>438.7981090039205</v>
      </c>
      <c r="CX87" s="57">
        <f t="shared" si="68"/>
        <v>732.13144233725382</v>
      </c>
      <c r="CY87" s="57">
        <f ca="1">AVERAGE(OFFSET($CX$3,0,0,'Données projet'!$E$13+1,1))-AVERAGE(OFFSET($H$3,0,0,'Données projet'!$E$13+1,1))</f>
        <v>235.92135862353973</v>
      </c>
      <c r="CZ87" s="57">
        <f t="shared" si="96"/>
        <v>270.64539221029258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56.050608923247452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56.050608923247452</v>
      </c>
      <c r="DJ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7" t="e">
        <f t="shared" si="71"/>
        <v>#N/A</v>
      </c>
      <c r="DT87" s="57" t="e">
        <f ca="1">AVERAGE(OFFSET($DS$3,0,0,'Données projet'!$E$14+1,1))-AVERAGE(OFFSET($H$3,0,0,'Données projet'!$E$14+1,1))</f>
        <v>#N/A</v>
      </c>
      <c r="DU87" s="57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7" t="e">
        <f t="shared" si="74"/>
        <v>#N/A</v>
      </c>
      <c r="EO87" s="57" t="e">
        <f ca="1">AVERAGE(OFFSET($EN$3,0,0,'Données projet'!$E$15+1,1))-AVERAGE(OFFSET($H$3,0,0,'Données projet'!$E$15+1,1))</f>
        <v>#N/A</v>
      </c>
      <c r="EP87" s="57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7" t="e">
        <f t="shared" si="77"/>
        <v>#N/A</v>
      </c>
      <c r="FJ87" s="57" t="e">
        <f ca="1">AVERAGE(OFFSET($FI$3,0,0,'Données projet'!$E$16+1,1))-AVERAGE(OFFSET($H$3,0,0,'Données projet'!$E$16+1,1))</f>
        <v>#N/A</v>
      </c>
      <c r="FK87" s="57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7" t="e">
        <f t="shared" si="80"/>
        <v>#N/A</v>
      </c>
      <c r="GE87" s="57" t="e">
        <f ca="1">AVERAGE(OFFSET($GD$3,0,0,'Données projet'!$E$17+1,1))-AVERAGE(OFFSET($H$3,0,0,'Données projet'!$E$17+1,1))</f>
        <v>#N/A</v>
      </c>
      <c r="GF87" s="57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7" t="e">
        <f t="shared" si="83"/>
        <v>#N/A</v>
      </c>
      <c r="GZ87" s="57" t="e">
        <f ca="1">AVERAGE(OFFSET($GY$3,0,0,'Données projet'!$E$18+1,1))-AVERAGE(OFFSET($H$3,0,0,'Données projet'!$E$18+1,1))</f>
        <v>#N/A</v>
      </c>
      <c r="HA87" s="57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0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4">
        <f t="shared" si="56"/>
        <v>407.6875178090678</v>
      </c>
      <c r="I88" s="6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7" t="e">
        <f t="shared" si="55"/>
        <v>#NUM!</v>
      </c>
      <c r="S88" s="57">
        <f ca="1">AVERAGE(OFFSET($R$3,0,0,'Données projet'!$E$9+1,1))-AVERAGE(OFFSET($H$3,0,0,'Données projet'!$E$9+1,1))</f>
        <v>148.39628895278571</v>
      </c>
      <c r="T88" s="57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325.55519999999984</v>
      </c>
      <c r="AJ88" s="13">
        <f>AI88*VLOOKUP('Données projet'!$B$10,Paramètres!$A$1:$I$89,3,0)*VLOOKUP('Données projet'!$B$10,Paramètres!$A$1:$I$89,5,0)</f>
        <v>355.50627839999981</v>
      </c>
      <c r="AK88" s="13">
        <f t="shared" si="89"/>
        <v>82.695279049034994</v>
      </c>
      <c r="AL88" s="20">
        <f t="shared" si="58"/>
        <v>763.20104589040227</v>
      </c>
      <c r="AM88" s="57">
        <f t="shared" si="59"/>
        <v>1056.5343792237356</v>
      </c>
      <c r="AN88" s="57">
        <f ca="1">AVERAGE(OFFSET($AM$3,0,0,'Données projet'!$E$10+1,1))-AVERAGE(OFFSET($H$3,0,0,'Données projet'!$E$10+1,1))</f>
        <v>245.5026179711341</v>
      </c>
      <c r="AO88" s="57">
        <f t="shared" si="90"/>
        <v>204.32077840562567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325.55519999999984</v>
      </c>
      <c r="BE88" s="13">
        <f>BD88*VLOOKUP('Données projet'!$B$11,Paramètres!$A$1:$I$89,3,0)*VLOOKUP('Données projet'!$B$11,Paramètres!$A$1:$I$89,5,0)</f>
        <v>325.03431167999986</v>
      </c>
      <c r="BF88" s="13">
        <f t="shared" si="91"/>
        <v>76.399886588103072</v>
      </c>
      <c r="BG88" s="20">
        <f t="shared" si="61"/>
        <v>699.16456198361254</v>
      </c>
      <c r="BH88" s="57">
        <f t="shared" si="62"/>
        <v>992.49789531694591</v>
      </c>
      <c r="BI88" s="57">
        <f ca="1">AVERAGE(OFFSET($BH$3,0,0,'Données projet'!$E$11+1,1))-AVERAGE(OFFSET($H$3,0,0,'Données projet'!$E$11+1,1))</f>
        <v>221.46841827695107</v>
      </c>
      <c r="BJ88" s="57">
        <f t="shared" si="92"/>
        <v>183.74298297204564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266.99999999999983</v>
      </c>
      <c r="BZ88" s="13">
        <f>BY88*VLOOKUP('Données projet'!$B$12,Paramètres!$A$1:$I$89,3,0)*VLOOKUP('Données projet'!$B$12,Paramètres!$A$1:$I$89,5,0)</f>
        <v>216.59039999999987</v>
      </c>
      <c r="CA88" s="13">
        <f t="shared" si="93"/>
        <v>53.373153688190904</v>
      </c>
      <c r="CB88" s="20">
        <f t="shared" si="64"/>
        <v>470.18652267359886</v>
      </c>
      <c r="CC88" s="57">
        <f t="shared" si="65"/>
        <v>763.51985600693217</v>
      </c>
      <c r="CD88" s="57">
        <f ca="1">AVERAGE(OFFSET($CC$3,0,0,'Données projet'!$E$12+1,1))-AVERAGE(OFFSET($H$3,0,0,'Données projet'!$E$12+1,1))</f>
        <v>219.96569743439244</v>
      </c>
      <c r="CE88" s="57">
        <f t="shared" si="94"/>
        <v>219.27079214454579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32.507147141552608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32.507147141552608</v>
      </c>
      <c r="CO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234</v>
      </c>
      <c r="CR88" s="12">
        <f>VLOOKUP(A88,'Données projet'!$A$139:$I$159,9,0)</f>
        <v>3</v>
      </c>
      <c r="CS88" s="12">
        <f t="array" ref="CS88">INDEX(CR:CR,MIN(IF(ISNUMBER(CR88:CR284),ROW(CR88:CR284),"")))</f>
        <v>3</v>
      </c>
      <c r="CT88" s="12">
        <f>IF('Données projet'!$A$140&gt;35,CT87+CS88-DB87,IF(A88&lt;'Données projet'!$A$140,$CQ$205^A88,IF(A88='Données projet'!$A$140,'Données projet'!$B$140,CT87+CS88-DB87)))</f>
        <v>233.99999999999997</v>
      </c>
      <c r="CU88" s="17">
        <f>CT88*VLOOKUP('Données projet'!$B$13,Paramètres!$A$1:$I$89,3,0)*VLOOKUP('Données projet'!$B$13,Paramètres!$A$1:$I$89,5,0)</f>
        <v>204.42239999999998</v>
      </c>
      <c r="CV88" s="13">
        <f t="shared" si="95"/>
        <v>50.714836797527262</v>
      </c>
      <c r="CW88" s="20">
        <f t="shared" si="67"/>
        <v>444.36402075569328</v>
      </c>
      <c r="CX88" s="57">
        <f t="shared" si="68"/>
        <v>737.69735408902659</v>
      </c>
      <c r="CY88" s="57">
        <f ca="1">AVERAGE(OFFSET($CX$3,0,0,'Données projet'!$E$13+1,1))-AVERAGE(OFFSET($H$3,0,0,'Données projet'!$E$13+1,1))</f>
        <v>235.92135862353973</v>
      </c>
      <c r="CZ88" s="57">
        <f t="shared" si="96"/>
        <v>270.64539221029258</v>
      </c>
      <c r="DA88" s="15">
        <f>IF(ISNA(VLOOKUP(A88,'Données projet'!$A$139:$I$159,3,0)),0,VLOOKUP(A88,'Données projet'!$A$139:$I$159,3,0))</f>
        <v>14</v>
      </c>
      <c r="DB88" s="15">
        <f>IF(ISNA(VLOOKUP(A88,'Données projet'!$A$139:$I$159,4,0)),0,VLOOKUP(A88,'Données projet'!$A$139:$I$159,4,0))</f>
        <v>12</v>
      </c>
      <c r="DC88" s="16">
        <f>IF(ISNA(VLOOKUP(A88,'Données projet'!$A$139:$I$159,5,0)),0%,VLOOKUP(A88,'Données projet'!$A$139:$I$159,5,0)*VLOOKUP('Données projet'!$B$13,Paramètres!$A$1:$I$89,7,0))</f>
        <v>0.43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59.934703515327804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59.934703515327804</v>
      </c>
      <c r="DJ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7" t="e">
        <f t="shared" si="71"/>
        <v>#N/A</v>
      </c>
      <c r="DT88" s="57" t="e">
        <f ca="1">AVERAGE(OFFSET($DS$3,0,0,'Données projet'!$E$14+1,1))-AVERAGE(OFFSET($H$3,0,0,'Données projet'!$E$14+1,1))</f>
        <v>#N/A</v>
      </c>
      <c r="DU88" s="57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7" t="e">
        <f t="shared" si="74"/>
        <v>#N/A</v>
      </c>
      <c r="EO88" s="57" t="e">
        <f ca="1">AVERAGE(OFFSET($EN$3,0,0,'Données projet'!$E$15+1,1))-AVERAGE(OFFSET($H$3,0,0,'Données projet'!$E$15+1,1))</f>
        <v>#N/A</v>
      </c>
      <c r="EP88" s="57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7" t="e">
        <f t="shared" si="77"/>
        <v>#N/A</v>
      </c>
      <c r="FJ88" s="57" t="e">
        <f ca="1">AVERAGE(OFFSET($FI$3,0,0,'Données projet'!$E$16+1,1))-AVERAGE(OFFSET($H$3,0,0,'Données projet'!$E$16+1,1))</f>
        <v>#N/A</v>
      </c>
      <c r="FK88" s="57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7" t="e">
        <f t="shared" si="80"/>
        <v>#N/A</v>
      </c>
      <c r="GE88" s="57" t="e">
        <f ca="1">AVERAGE(OFFSET($GD$3,0,0,'Données projet'!$E$17+1,1))-AVERAGE(OFFSET($H$3,0,0,'Données projet'!$E$17+1,1))</f>
        <v>#N/A</v>
      </c>
      <c r="GF88" s="57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7" t="e">
        <f t="shared" si="83"/>
        <v>#N/A</v>
      </c>
      <c r="GZ88" s="57" t="e">
        <f ca="1">AVERAGE(OFFSET($GY$3,0,0,'Données projet'!$E$18+1,1))-AVERAGE(OFFSET($H$3,0,0,'Données projet'!$E$18+1,1))</f>
        <v>#N/A</v>
      </c>
      <c r="HA88" s="57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0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4">
        <f t="shared" si="56"/>
        <v>408.99731271306166</v>
      </c>
      <c r="I89" s="6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7" t="e">
        <f t="shared" si="55"/>
        <v>#NUM!</v>
      </c>
      <c r="S89" s="57">
        <f ca="1">AVERAGE(OFFSET($R$3,0,0,'Données projet'!$E$9+1,1))-AVERAGE(OFFSET($H$3,0,0,'Données projet'!$E$9+1,1))</f>
        <v>148.39628895278571</v>
      </c>
      <c r="T89" s="57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325.55519999999984</v>
      </c>
      <c r="AJ89" s="13">
        <f>AI89*VLOOKUP('Données projet'!$B$10,Paramètres!$A$1:$I$89,3,0)*VLOOKUP('Données projet'!$B$10,Paramètres!$A$1:$I$89,5,0)</f>
        <v>355.50627839999981</v>
      </c>
      <c r="AK89" s="13">
        <f t="shared" si="89"/>
        <v>82.695279049034994</v>
      </c>
      <c r="AL89" s="20">
        <f t="shared" si="58"/>
        <v>763.20104589040227</v>
      </c>
      <c r="AM89" s="57">
        <f t="shared" si="59"/>
        <v>1056.5343792237356</v>
      </c>
      <c r="AN89" s="57">
        <f ca="1">AVERAGE(OFFSET($AM$3,0,0,'Données projet'!$E$10+1,1))-AVERAGE(OFFSET($H$3,0,0,'Données projet'!$E$10+1,1))</f>
        <v>245.5026179711341</v>
      </c>
      <c r="AO89" s="57">
        <f t="shared" si="90"/>
        <v>204.32077840562567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325.55519999999984</v>
      </c>
      <c r="BE89" s="13">
        <f>BD89*VLOOKUP('Données projet'!$B$11,Paramètres!$A$1:$I$89,3,0)*VLOOKUP('Données projet'!$B$11,Paramètres!$A$1:$I$89,5,0)</f>
        <v>325.03431167999986</v>
      </c>
      <c r="BF89" s="13">
        <f t="shared" si="91"/>
        <v>76.399886588103072</v>
      </c>
      <c r="BG89" s="20">
        <f t="shared" si="61"/>
        <v>699.16456198361254</v>
      </c>
      <c r="BH89" s="57">
        <f t="shared" si="62"/>
        <v>992.49789531694591</v>
      </c>
      <c r="BI89" s="57">
        <f ca="1">AVERAGE(OFFSET($BH$3,0,0,'Données projet'!$E$11+1,1))-AVERAGE(OFFSET($H$3,0,0,'Données projet'!$E$11+1,1))</f>
        <v>221.46841827695107</v>
      </c>
      <c r="BJ89" s="57">
        <f t="shared" si="92"/>
        <v>183.74298297204564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266.99999999999983</v>
      </c>
      <c r="BZ89" s="13">
        <f>BY89*VLOOKUP('Données projet'!$B$12,Paramètres!$A$1:$I$89,3,0)*VLOOKUP('Données projet'!$B$12,Paramètres!$A$1:$I$89,5,0)</f>
        <v>216.59039999999987</v>
      </c>
      <c r="CA89" s="13">
        <f t="shared" si="93"/>
        <v>53.373153688190904</v>
      </c>
      <c r="CB89" s="20">
        <f t="shared" si="64"/>
        <v>470.18652267359886</v>
      </c>
      <c r="CC89" s="57">
        <f t="shared" si="65"/>
        <v>763.51985600693217</v>
      </c>
      <c r="CD89" s="57">
        <f ca="1">AVERAGE(OFFSET($CC$3,0,0,'Données projet'!$E$12+1,1))-AVERAGE(OFFSET($H$3,0,0,'Données projet'!$E$12+1,1))</f>
        <v>219.96569743439244</v>
      </c>
      <c r="CE89" s="57">
        <f t="shared" si="94"/>
        <v>219.27079214454579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31.869701813508723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31.869701813508723</v>
      </c>
      <c r="CO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2.8</v>
      </c>
      <c r="CT89" s="12">
        <f>IF('Données projet'!$A$140&gt;35,CT88+CS89-DB88,IF(A89&lt;'Données projet'!$A$140,$CQ$205^A89,IF(A89='Données projet'!$A$140,'Données projet'!$B$140,CT88+CS89-DB88)))</f>
        <v>224.79999999999998</v>
      </c>
      <c r="CU89" s="17">
        <f>CT89*VLOOKUP('Données projet'!$B$13,Paramètres!$A$1:$I$89,3,0)*VLOOKUP('Données projet'!$B$13,Paramètres!$A$1:$I$89,5,0)</f>
        <v>196.38528000000002</v>
      </c>
      <c r="CV89" s="13">
        <f t="shared" si="95"/>
        <v>48.948920378863868</v>
      </c>
      <c r="CW89" s="20">
        <f t="shared" si="67"/>
        <v>427.29039899318792</v>
      </c>
      <c r="CX89" s="57">
        <f t="shared" si="68"/>
        <v>720.62373232652124</v>
      </c>
      <c r="CY89" s="57">
        <f ca="1">AVERAGE(OFFSET($CX$3,0,0,'Données projet'!$E$13+1,1))-AVERAGE(OFFSET($H$3,0,0,'Données projet'!$E$13+1,1))</f>
        <v>235.92135862353973</v>
      </c>
      <c r="CZ89" s="57">
        <f t="shared" si="96"/>
        <v>270.64539221029258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58.759420535951712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58.759420535951712</v>
      </c>
      <c r="DJ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7" t="e">
        <f t="shared" si="71"/>
        <v>#N/A</v>
      </c>
      <c r="DT89" s="57" t="e">
        <f ca="1">AVERAGE(OFFSET($DS$3,0,0,'Données projet'!$E$14+1,1))-AVERAGE(OFFSET($H$3,0,0,'Données projet'!$E$14+1,1))</f>
        <v>#N/A</v>
      </c>
      <c r="DU89" s="57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7" t="e">
        <f t="shared" si="74"/>
        <v>#N/A</v>
      </c>
      <c r="EO89" s="57" t="e">
        <f ca="1">AVERAGE(OFFSET($EN$3,0,0,'Données projet'!$E$15+1,1))-AVERAGE(OFFSET($H$3,0,0,'Données projet'!$E$15+1,1))</f>
        <v>#N/A</v>
      </c>
      <c r="EP89" s="57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7" t="e">
        <f t="shared" si="77"/>
        <v>#N/A</v>
      </c>
      <c r="FJ89" s="57" t="e">
        <f ca="1">AVERAGE(OFFSET($FI$3,0,0,'Données projet'!$E$16+1,1))-AVERAGE(OFFSET($H$3,0,0,'Données projet'!$E$16+1,1))</f>
        <v>#N/A</v>
      </c>
      <c r="FK89" s="57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7" t="e">
        <f t="shared" si="80"/>
        <v>#N/A</v>
      </c>
      <c r="GE89" s="57" t="e">
        <f ca="1">AVERAGE(OFFSET($GD$3,0,0,'Données projet'!$E$17+1,1))-AVERAGE(OFFSET($H$3,0,0,'Données projet'!$E$17+1,1))</f>
        <v>#N/A</v>
      </c>
      <c r="GF89" s="57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7" t="e">
        <f t="shared" si="83"/>
        <v>#N/A</v>
      </c>
      <c r="GZ89" s="57" t="e">
        <f ca="1">AVERAGE(OFFSET($GY$3,0,0,'Données projet'!$E$18+1,1))-AVERAGE(OFFSET($H$3,0,0,'Données projet'!$E$18+1,1))</f>
        <v>#N/A</v>
      </c>
      <c r="HA89" s="57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0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4">
        <f t="shared" si="56"/>
        <v>410.30674474255591</v>
      </c>
      <c r="I90" s="6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7" t="e">
        <f t="shared" si="55"/>
        <v>#NUM!</v>
      </c>
      <c r="S90" s="57">
        <f ca="1">AVERAGE(OFFSET($R$3,0,0,'Données projet'!$E$9+1,1))-AVERAGE(OFFSET($H$3,0,0,'Données projet'!$E$9+1,1))</f>
        <v>148.39628895278571</v>
      </c>
      <c r="T90" s="57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325.55519999999984</v>
      </c>
      <c r="AJ90" s="13">
        <f>AI90*VLOOKUP('Données projet'!$B$10,Paramètres!$A$1:$I$89,3,0)*VLOOKUP('Données projet'!$B$10,Paramètres!$A$1:$I$89,5,0)</f>
        <v>355.50627839999981</v>
      </c>
      <c r="AK90" s="13">
        <f t="shared" si="89"/>
        <v>82.695279049034994</v>
      </c>
      <c r="AL90" s="20">
        <f t="shared" si="58"/>
        <v>763.20104589040227</v>
      </c>
      <c r="AM90" s="57">
        <f t="shared" si="59"/>
        <v>1056.5343792237356</v>
      </c>
      <c r="AN90" s="57">
        <f ca="1">AVERAGE(OFFSET($AM$3,0,0,'Données projet'!$E$10+1,1))-AVERAGE(OFFSET($H$3,0,0,'Données projet'!$E$10+1,1))</f>
        <v>245.5026179711341</v>
      </c>
      <c r="AO90" s="57">
        <f t="shared" si="90"/>
        <v>204.32077840562567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325.55519999999984</v>
      </c>
      <c r="BE90" s="13">
        <f>BD90*VLOOKUP('Données projet'!$B$11,Paramètres!$A$1:$I$89,3,0)*VLOOKUP('Données projet'!$B$11,Paramètres!$A$1:$I$89,5,0)</f>
        <v>325.03431167999986</v>
      </c>
      <c r="BF90" s="13">
        <f t="shared" si="91"/>
        <v>76.399886588103072</v>
      </c>
      <c r="BG90" s="20">
        <f t="shared" si="61"/>
        <v>699.16456198361254</v>
      </c>
      <c r="BH90" s="57">
        <f t="shared" si="62"/>
        <v>992.49789531694591</v>
      </c>
      <c r="BI90" s="57">
        <f ca="1">AVERAGE(OFFSET($BH$3,0,0,'Données projet'!$E$11+1,1))-AVERAGE(OFFSET($H$3,0,0,'Données projet'!$E$11+1,1))</f>
        <v>221.46841827695107</v>
      </c>
      <c r="BJ90" s="57">
        <f t="shared" si="92"/>
        <v>183.74298297204564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266.99999999999983</v>
      </c>
      <c r="BZ90" s="13">
        <f>BY90*VLOOKUP('Données projet'!$B$12,Paramètres!$A$1:$I$89,3,0)*VLOOKUP('Données projet'!$B$12,Paramètres!$A$1:$I$89,5,0)</f>
        <v>216.59039999999987</v>
      </c>
      <c r="CA90" s="13">
        <f t="shared" si="93"/>
        <v>53.373153688190904</v>
      </c>
      <c r="CB90" s="20">
        <f t="shared" si="64"/>
        <v>470.18652267359886</v>
      </c>
      <c r="CC90" s="57">
        <f t="shared" si="65"/>
        <v>763.51985600693217</v>
      </c>
      <c r="CD90" s="57">
        <f ca="1">AVERAGE(OFFSET($CC$3,0,0,'Données projet'!$E$12+1,1))-AVERAGE(OFFSET($H$3,0,0,'Données projet'!$E$12+1,1))</f>
        <v>219.96569743439244</v>
      </c>
      <c r="CE90" s="57">
        <f t="shared" si="94"/>
        <v>219.27079214454579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31.244756399544521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31.244756399544521</v>
      </c>
      <c r="CO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2.8</v>
      </c>
      <c r="CT90" s="12">
        <f>IF('Données projet'!$A$140&gt;35,CT89+CS90-DB89,IF(A90&lt;'Données projet'!$A$140,$CQ$205^A90,IF(A90='Données projet'!$A$140,'Données projet'!$B$140,CT89+CS90-DB89)))</f>
        <v>227.6</v>
      </c>
      <c r="CU90" s="17">
        <f>CT90*VLOOKUP('Données projet'!$B$13,Paramètres!$A$1:$I$89,3,0)*VLOOKUP('Données projet'!$B$13,Paramètres!$A$1:$I$89,5,0)</f>
        <v>198.83136000000002</v>
      </c>
      <c r="CV90" s="13">
        <f t="shared" si="95"/>
        <v>49.48724849224233</v>
      </c>
      <c r="CW90" s="20">
        <f t="shared" si="67"/>
        <v>432.4882431239887</v>
      </c>
      <c r="CX90" s="57">
        <f t="shared" si="68"/>
        <v>725.82157645732195</v>
      </c>
      <c r="CY90" s="57">
        <f ca="1">AVERAGE(OFFSET($CX$3,0,0,'Données projet'!$E$13+1,1))-AVERAGE(OFFSET($H$3,0,0,'Données projet'!$E$13+1,1))</f>
        <v>235.92135862353973</v>
      </c>
      <c r="CZ90" s="57">
        <f t="shared" si="96"/>
        <v>270.64539221029258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57.60718413894935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57.60718413894935</v>
      </c>
      <c r="DJ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7" t="e">
        <f t="shared" si="71"/>
        <v>#N/A</v>
      </c>
      <c r="DT90" s="57" t="e">
        <f ca="1">AVERAGE(OFFSET($DS$3,0,0,'Données projet'!$E$14+1,1))-AVERAGE(OFFSET($H$3,0,0,'Données projet'!$E$14+1,1))</f>
        <v>#N/A</v>
      </c>
      <c r="DU90" s="57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7" t="e">
        <f t="shared" si="74"/>
        <v>#N/A</v>
      </c>
      <c r="EO90" s="57" t="e">
        <f ca="1">AVERAGE(OFFSET($EN$3,0,0,'Données projet'!$E$15+1,1))-AVERAGE(OFFSET($H$3,0,0,'Données projet'!$E$15+1,1))</f>
        <v>#N/A</v>
      </c>
      <c r="EP90" s="57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7" t="e">
        <f t="shared" si="77"/>
        <v>#N/A</v>
      </c>
      <c r="FJ90" s="57" t="e">
        <f ca="1">AVERAGE(OFFSET($FI$3,0,0,'Données projet'!$E$16+1,1))-AVERAGE(OFFSET($H$3,0,0,'Données projet'!$E$16+1,1))</f>
        <v>#N/A</v>
      </c>
      <c r="FK90" s="57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7" t="e">
        <f t="shared" si="80"/>
        <v>#N/A</v>
      </c>
      <c r="GE90" s="57" t="e">
        <f ca="1">AVERAGE(OFFSET($GD$3,0,0,'Données projet'!$E$17+1,1))-AVERAGE(OFFSET($H$3,0,0,'Données projet'!$E$17+1,1))</f>
        <v>#N/A</v>
      </c>
      <c r="GF90" s="57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7" t="e">
        <f t="shared" si="83"/>
        <v>#N/A</v>
      </c>
      <c r="GZ90" s="57" t="e">
        <f ca="1">AVERAGE(OFFSET($GY$3,0,0,'Données projet'!$E$18+1,1))-AVERAGE(OFFSET($H$3,0,0,'Données projet'!$E$18+1,1))</f>
        <v>#N/A</v>
      </c>
      <c r="HA90" s="57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0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4">
        <f t="shared" si="56"/>
        <v>411.6158185511153</v>
      </c>
      <c r="I91" s="6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7" t="e">
        <f t="shared" si="55"/>
        <v>#NUM!</v>
      </c>
      <c r="S91" s="57">
        <f ca="1">AVERAGE(OFFSET($R$3,0,0,'Données projet'!$E$9+1,1))-AVERAGE(OFFSET($H$3,0,0,'Données projet'!$E$9+1,1))</f>
        <v>148.39628895278571</v>
      </c>
      <c r="T91" s="57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325.55519999999984</v>
      </c>
      <c r="AJ91" s="13">
        <f>AI91*VLOOKUP('Données projet'!$B$10,Paramètres!$A$1:$I$89,3,0)*VLOOKUP('Données projet'!$B$10,Paramètres!$A$1:$I$89,5,0)</f>
        <v>355.50627839999981</v>
      </c>
      <c r="AK91" s="13">
        <f t="shared" si="89"/>
        <v>82.695279049034994</v>
      </c>
      <c r="AL91" s="20">
        <f t="shared" si="58"/>
        <v>763.20104589040227</v>
      </c>
      <c r="AM91" s="57">
        <f t="shared" si="59"/>
        <v>1056.5343792237356</v>
      </c>
      <c r="AN91" s="57">
        <f ca="1">AVERAGE(OFFSET($AM$3,0,0,'Données projet'!$E$10+1,1))-AVERAGE(OFFSET($H$3,0,0,'Données projet'!$E$10+1,1))</f>
        <v>245.5026179711341</v>
      </c>
      <c r="AO91" s="57">
        <f t="shared" si="90"/>
        <v>204.32077840562567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325.55519999999984</v>
      </c>
      <c r="BE91" s="13">
        <f>BD91*VLOOKUP('Données projet'!$B$11,Paramètres!$A$1:$I$89,3,0)*VLOOKUP('Données projet'!$B$11,Paramètres!$A$1:$I$89,5,0)</f>
        <v>325.03431167999986</v>
      </c>
      <c r="BF91" s="13">
        <f t="shared" si="91"/>
        <v>76.399886588103072</v>
      </c>
      <c r="BG91" s="20">
        <f t="shared" si="61"/>
        <v>699.16456198361254</v>
      </c>
      <c r="BH91" s="57">
        <f t="shared" si="62"/>
        <v>992.49789531694591</v>
      </c>
      <c r="BI91" s="57">
        <f ca="1">AVERAGE(OFFSET($BH$3,0,0,'Données projet'!$E$11+1,1))-AVERAGE(OFFSET($H$3,0,0,'Données projet'!$E$11+1,1))</f>
        <v>221.46841827695107</v>
      </c>
      <c r="BJ91" s="57">
        <f t="shared" si="92"/>
        <v>183.74298297204564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266.99999999999983</v>
      </c>
      <c r="BZ91" s="13">
        <f>BY91*VLOOKUP('Données projet'!$B$12,Paramètres!$A$1:$I$89,3,0)*VLOOKUP('Données projet'!$B$12,Paramètres!$A$1:$I$89,5,0)</f>
        <v>216.59039999999987</v>
      </c>
      <c r="CA91" s="13">
        <f t="shared" si="93"/>
        <v>53.373153688190904</v>
      </c>
      <c r="CB91" s="20">
        <f t="shared" si="64"/>
        <v>470.18652267359886</v>
      </c>
      <c r="CC91" s="57">
        <f t="shared" si="65"/>
        <v>763.51985600693217</v>
      </c>
      <c r="CD91" s="57">
        <f ca="1">AVERAGE(OFFSET($CC$3,0,0,'Données projet'!$E$12+1,1))-AVERAGE(OFFSET($H$3,0,0,'Données projet'!$E$12+1,1))</f>
        <v>219.96569743439244</v>
      </c>
      <c r="CE91" s="57">
        <f t="shared" si="94"/>
        <v>219.27079214454579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30.632065783969093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30.632065783969093</v>
      </c>
      <c r="CO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2.8</v>
      </c>
      <c r="CT91" s="12">
        <f>IF('Données projet'!$A$140&gt;35,CT90+CS91-DB90,IF(A91&lt;'Données projet'!$A$140,$CQ$205^A91,IF(A91='Données projet'!$A$140,'Données projet'!$B$140,CT90+CS91-DB90)))</f>
        <v>230.4</v>
      </c>
      <c r="CU91" s="17">
        <f>CT91*VLOOKUP('Données projet'!$B$13,Paramètres!$A$1:$I$89,3,0)*VLOOKUP('Données projet'!$B$13,Paramètres!$A$1:$I$89,5,0)</f>
        <v>201.27744000000004</v>
      </c>
      <c r="CV91" s="13">
        <f t="shared" si="95"/>
        <v>50.024806258462775</v>
      </c>
      <c r="CW91" s="20">
        <f t="shared" si="67"/>
        <v>437.68474556682276</v>
      </c>
      <c r="CX91" s="57">
        <f t="shared" si="68"/>
        <v>731.01807890015607</v>
      </c>
      <c r="CY91" s="57">
        <f ca="1">AVERAGE(OFFSET($CX$3,0,0,'Données projet'!$E$13+1,1))-AVERAGE(OFFSET($H$3,0,0,'Données projet'!$E$13+1,1))</f>
        <v>235.92135862353973</v>
      </c>
      <c r="CZ91" s="57">
        <f t="shared" si="96"/>
        <v>270.64539221029258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56.477542394897398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56.477542394897398</v>
      </c>
      <c r="DJ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7" t="e">
        <f t="shared" si="71"/>
        <v>#N/A</v>
      </c>
      <c r="DT91" s="57" t="e">
        <f ca="1">AVERAGE(OFFSET($DS$3,0,0,'Données projet'!$E$14+1,1))-AVERAGE(OFFSET($H$3,0,0,'Données projet'!$E$14+1,1))</f>
        <v>#N/A</v>
      </c>
      <c r="DU91" s="57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7" t="e">
        <f t="shared" si="74"/>
        <v>#N/A</v>
      </c>
      <c r="EO91" s="57" t="e">
        <f ca="1">AVERAGE(OFFSET($EN$3,0,0,'Données projet'!$E$15+1,1))-AVERAGE(OFFSET($H$3,0,0,'Données projet'!$E$15+1,1))</f>
        <v>#N/A</v>
      </c>
      <c r="EP91" s="57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7" t="e">
        <f t="shared" si="77"/>
        <v>#N/A</v>
      </c>
      <c r="FJ91" s="57" t="e">
        <f ca="1">AVERAGE(OFFSET($FI$3,0,0,'Données projet'!$E$16+1,1))-AVERAGE(OFFSET($H$3,0,0,'Données projet'!$E$16+1,1))</f>
        <v>#N/A</v>
      </c>
      <c r="FK91" s="57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7" t="e">
        <f t="shared" si="80"/>
        <v>#N/A</v>
      </c>
      <c r="GE91" s="57" t="e">
        <f ca="1">AVERAGE(OFFSET($GD$3,0,0,'Données projet'!$E$17+1,1))-AVERAGE(OFFSET($H$3,0,0,'Données projet'!$E$17+1,1))</f>
        <v>#N/A</v>
      </c>
      <c r="GF91" s="57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7" t="e">
        <f t="shared" si="83"/>
        <v>#N/A</v>
      </c>
      <c r="GZ91" s="57" t="e">
        <f ca="1">AVERAGE(OFFSET($GY$3,0,0,'Données projet'!$E$18+1,1))-AVERAGE(OFFSET($H$3,0,0,'Données projet'!$E$18+1,1))</f>
        <v>#N/A</v>
      </c>
      <c r="HA91" s="57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0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4">
        <f t="shared" si="56"/>
        <v>412.92453868045305</v>
      </c>
      <c r="I92" s="6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7" t="e">
        <f t="shared" si="55"/>
        <v>#NUM!</v>
      </c>
      <c r="S92" s="57">
        <f ca="1">AVERAGE(OFFSET($R$3,0,0,'Données projet'!$E$9+1,1))-AVERAGE(OFFSET($H$3,0,0,'Données projet'!$E$9+1,1))</f>
        <v>148.39628895278571</v>
      </c>
      <c r="T92" s="57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325.55519999999984</v>
      </c>
      <c r="AJ92" s="13">
        <f>AI92*VLOOKUP('Données projet'!$B$10,Paramètres!$A$1:$I$89,3,0)*VLOOKUP('Données projet'!$B$10,Paramètres!$A$1:$I$89,5,0)</f>
        <v>355.50627839999981</v>
      </c>
      <c r="AK92" s="13">
        <f t="shared" si="89"/>
        <v>82.695279049034994</v>
      </c>
      <c r="AL92" s="20">
        <f t="shared" si="58"/>
        <v>763.20104589040227</v>
      </c>
      <c r="AM92" s="57">
        <f t="shared" si="59"/>
        <v>1056.5343792237356</v>
      </c>
      <c r="AN92" s="57">
        <f ca="1">AVERAGE(OFFSET($AM$3,0,0,'Données projet'!$E$10+1,1))-AVERAGE(OFFSET($H$3,0,0,'Données projet'!$E$10+1,1))</f>
        <v>245.5026179711341</v>
      </c>
      <c r="AO92" s="57">
        <f t="shared" si="90"/>
        <v>204.32077840562567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325.55519999999984</v>
      </c>
      <c r="BE92" s="13">
        <f>BD92*VLOOKUP('Données projet'!$B$11,Paramètres!$A$1:$I$89,3,0)*VLOOKUP('Données projet'!$B$11,Paramètres!$A$1:$I$89,5,0)</f>
        <v>325.03431167999986</v>
      </c>
      <c r="BF92" s="13">
        <f t="shared" si="91"/>
        <v>76.399886588103072</v>
      </c>
      <c r="BG92" s="20">
        <f t="shared" si="61"/>
        <v>699.16456198361254</v>
      </c>
      <c r="BH92" s="57">
        <f t="shared" si="62"/>
        <v>992.49789531694591</v>
      </c>
      <c r="BI92" s="57">
        <f ca="1">AVERAGE(OFFSET($BH$3,0,0,'Données projet'!$E$11+1,1))-AVERAGE(OFFSET($H$3,0,0,'Données projet'!$E$11+1,1))</f>
        <v>221.46841827695107</v>
      </c>
      <c r="BJ92" s="57">
        <f t="shared" si="92"/>
        <v>183.74298297204564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266.99999999999983</v>
      </c>
      <c r="BZ92" s="13">
        <f>BY92*VLOOKUP('Données projet'!$B$12,Paramètres!$A$1:$I$89,3,0)*VLOOKUP('Données projet'!$B$12,Paramètres!$A$1:$I$89,5,0)</f>
        <v>216.59039999999987</v>
      </c>
      <c r="CA92" s="13">
        <f t="shared" si="93"/>
        <v>53.373153688190904</v>
      </c>
      <c r="CB92" s="20">
        <f t="shared" si="64"/>
        <v>470.18652267359886</v>
      </c>
      <c r="CC92" s="57">
        <f t="shared" si="65"/>
        <v>763.51985600693217</v>
      </c>
      <c r="CD92" s="57">
        <f ca="1">AVERAGE(OFFSET($CC$3,0,0,'Données projet'!$E$12+1,1))-AVERAGE(OFFSET($H$3,0,0,'Données projet'!$E$12+1,1))</f>
        <v>219.96569743439244</v>
      </c>
      <c r="CE92" s="57">
        <f t="shared" si="94"/>
        <v>219.27079214454579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30.031389657660725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30.031389657660725</v>
      </c>
      <c r="CO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2.8</v>
      </c>
      <c r="CT92" s="12">
        <f>IF('Données projet'!$A$140&gt;35,CT91+CS92-DB91,IF(A92&lt;'Données projet'!$A$140,$CQ$205^A92,IF(A92='Données projet'!$A$140,'Données projet'!$B$140,CT91+CS92-DB91)))</f>
        <v>233.20000000000002</v>
      </c>
      <c r="CU92" s="17">
        <f>CT92*VLOOKUP('Données projet'!$B$13,Paramètres!$A$1:$I$89,3,0)*VLOOKUP('Données projet'!$B$13,Paramètres!$A$1:$I$89,5,0)</f>
        <v>203.72352000000004</v>
      </c>
      <c r="CV92" s="13">
        <f t="shared" si="95"/>
        <v>50.561604122231515</v>
      </c>
      <c r="CW92" s="20">
        <f t="shared" si="67"/>
        <v>442.87992451288659</v>
      </c>
      <c r="CX92" s="57">
        <f t="shared" si="68"/>
        <v>736.2132578462199</v>
      </c>
      <c r="CY92" s="57">
        <f ca="1">AVERAGE(OFFSET($CX$3,0,0,'Données projet'!$E$13+1,1))-AVERAGE(OFFSET($H$3,0,0,'Données projet'!$E$13+1,1))</f>
        <v>235.92135862353973</v>
      </c>
      <c r="CZ92" s="57">
        <f t="shared" si="96"/>
        <v>270.64539221029258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55.370052236432876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55.370052236432876</v>
      </c>
      <c r="DJ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7" t="e">
        <f t="shared" si="71"/>
        <v>#N/A</v>
      </c>
      <c r="DT92" s="57" t="e">
        <f ca="1">AVERAGE(OFFSET($DS$3,0,0,'Données projet'!$E$14+1,1))-AVERAGE(OFFSET($H$3,0,0,'Données projet'!$E$14+1,1))</f>
        <v>#N/A</v>
      </c>
      <c r="DU92" s="57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7" t="e">
        <f t="shared" si="74"/>
        <v>#N/A</v>
      </c>
      <c r="EO92" s="57" t="e">
        <f ca="1">AVERAGE(OFFSET($EN$3,0,0,'Données projet'!$E$15+1,1))-AVERAGE(OFFSET($H$3,0,0,'Données projet'!$E$15+1,1))</f>
        <v>#N/A</v>
      </c>
      <c r="EP92" s="57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7" t="e">
        <f t="shared" si="77"/>
        <v>#N/A</v>
      </c>
      <c r="FJ92" s="57" t="e">
        <f ca="1">AVERAGE(OFFSET($FI$3,0,0,'Données projet'!$E$16+1,1))-AVERAGE(OFFSET($H$3,0,0,'Données projet'!$E$16+1,1))</f>
        <v>#N/A</v>
      </c>
      <c r="FK92" s="57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7" t="e">
        <f t="shared" si="80"/>
        <v>#N/A</v>
      </c>
      <c r="GE92" s="57" t="e">
        <f ca="1">AVERAGE(OFFSET($GD$3,0,0,'Données projet'!$E$17+1,1))-AVERAGE(OFFSET($H$3,0,0,'Données projet'!$E$17+1,1))</f>
        <v>#N/A</v>
      </c>
      <c r="GF92" s="57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7" t="e">
        <f t="shared" si="83"/>
        <v>#N/A</v>
      </c>
      <c r="GZ92" s="57" t="e">
        <f ca="1">AVERAGE(OFFSET($GY$3,0,0,'Données projet'!$E$18+1,1))-AVERAGE(OFFSET($H$3,0,0,'Données projet'!$E$18+1,1))</f>
        <v>#N/A</v>
      </c>
      <c r="HA92" s="57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0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4">
        <f t="shared" si="56"/>
        <v>414.23290956434545</v>
      </c>
      <c r="I93" s="6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7" t="e">
        <f t="shared" si="55"/>
        <v>#NUM!</v>
      </c>
      <c r="S93" s="57">
        <f ca="1">AVERAGE(OFFSET($R$3,0,0,'Données projet'!$E$9+1,1))-AVERAGE(OFFSET($H$3,0,0,'Données projet'!$E$9+1,1))</f>
        <v>148.39628895278571</v>
      </c>
      <c r="T93" s="57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325.55519999999984</v>
      </c>
      <c r="AJ93" s="13">
        <f>AI93*VLOOKUP('Données projet'!$B$10,Paramètres!$A$1:$I$89,3,0)*VLOOKUP('Données projet'!$B$10,Paramètres!$A$1:$I$89,5,0)</f>
        <v>355.50627839999981</v>
      </c>
      <c r="AK93" s="13">
        <f t="shared" si="89"/>
        <v>82.695279049034994</v>
      </c>
      <c r="AL93" s="20">
        <f t="shared" si="58"/>
        <v>763.20104589040227</v>
      </c>
      <c r="AM93" s="57">
        <f t="shared" si="59"/>
        <v>1056.5343792237356</v>
      </c>
      <c r="AN93" s="57">
        <f ca="1">AVERAGE(OFFSET($AM$3,0,0,'Données projet'!$E$10+1,1))-AVERAGE(OFFSET($H$3,0,0,'Données projet'!$E$10+1,1))</f>
        <v>245.5026179711341</v>
      </c>
      <c r="AO93" s="57">
        <f t="shared" si="90"/>
        <v>204.32077840562567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325.55519999999984</v>
      </c>
      <c r="BE93" s="13">
        <f>BD93*VLOOKUP('Données projet'!$B$11,Paramètres!$A$1:$I$89,3,0)*VLOOKUP('Données projet'!$B$11,Paramètres!$A$1:$I$89,5,0)</f>
        <v>325.03431167999986</v>
      </c>
      <c r="BF93" s="13">
        <f t="shared" si="91"/>
        <v>76.399886588103072</v>
      </c>
      <c r="BG93" s="20">
        <f t="shared" si="61"/>
        <v>699.16456198361254</v>
      </c>
      <c r="BH93" s="57">
        <f t="shared" si="62"/>
        <v>992.49789531694591</v>
      </c>
      <c r="BI93" s="57">
        <f ca="1">AVERAGE(OFFSET($BH$3,0,0,'Données projet'!$E$11+1,1))-AVERAGE(OFFSET($H$3,0,0,'Données projet'!$E$11+1,1))</f>
        <v>221.46841827695107</v>
      </c>
      <c r="BJ93" s="57">
        <f t="shared" si="92"/>
        <v>183.74298297204564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266.99999999999983</v>
      </c>
      <c r="BZ93" s="13">
        <f>BY93*VLOOKUP('Données projet'!$B$12,Paramètres!$A$1:$I$89,3,0)*VLOOKUP('Données projet'!$B$12,Paramètres!$A$1:$I$89,5,0)</f>
        <v>216.59039999999987</v>
      </c>
      <c r="CA93" s="13">
        <f t="shared" si="93"/>
        <v>53.373153688190904</v>
      </c>
      <c r="CB93" s="20">
        <f t="shared" si="64"/>
        <v>470.18652267359886</v>
      </c>
      <c r="CC93" s="57">
        <f t="shared" si="65"/>
        <v>763.51985600693217</v>
      </c>
      <c r="CD93" s="57">
        <f ca="1">AVERAGE(OFFSET($CC$3,0,0,'Données projet'!$E$12+1,1))-AVERAGE(OFFSET($H$3,0,0,'Données projet'!$E$12+1,1))</f>
        <v>219.96569743439244</v>
      </c>
      <c r="CE93" s="57">
        <f t="shared" si="94"/>
        <v>219.27079214454579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29.442492423813004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29.442492423813004</v>
      </c>
      <c r="CO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236</v>
      </c>
      <c r="CR93" s="12">
        <f>VLOOKUP(A93,'Données projet'!$A$139:$I$159,9,0)</f>
        <v>2.8</v>
      </c>
      <c r="CS93" s="12">
        <f t="array" ref="CS93">INDEX(CR:CR,MIN(IF(ISNUMBER(CR93:CR289),ROW(CR93:CR289),"")))</f>
        <v>2.8</v>
      </c>
      <c r="CT93" s="12">
        <f>IF('Données projet'!$A$140&gt;35,CT92+CS93-DB92,IF(A93&lt;'Données projet'!$A$140,$CQ$205^A93,IF(A93='Données projet'!$A$140,'Données projet'!$B$140,CT92+CS93-DB92)))</f>
        <v>236.00000000000003</v>
      </c>
      <c r="CU93" s="17">
        <f>CT93*VLOOKUP('Données projet'!$B$13,Paramètres!$A$1:$I$89,3,0)*VLOOKUP('Données projet'!$B$13,Paramètres!$A$1:$I$89,5,0)</f>
        <v>206.16960000000006</v>
      </c>
      <c r="CV93" s="13">
        <f t="shared" si="95"/>
        <v>51.097652263007333</v>
      </c>
      <c r="CW93" s="20">
        <f t="shared" si="67"/>
        <v>448.07379769140448</v>
      </c>
      <c r="CX93" s="57">
        <f t="shared" si="68"/>
        <v>741.40713102473774</v>
      </c>
      <c r="CY93" s="57">
        <f ca="1">AVERAGE(OFFSET($CX$3,0,0,'Données projet'!$E$13+1,1))-AVERAGE(OFFSET($H$3,0,0,'Données projet'!$E$13+1,1))</f>
        <v>235.92135862353973</v>
      </c>
      <c r="CZ93" s="57">
        <f t="shared" si="96"/>
        <v>270.64539221029258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54.284279284473541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54.284279284473541</v>
      </c>
      <c r="DJ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7" t="e">
        <f t="shared" si="71"/>
        <v>#N/A</v>
      </c>
      <c r="DT93" s="57" t="e">
        <f ca="1">AVERAGE(OFFSET($DS$3,0,0,'Données projet'!$E$14+1,1))-AVERAGE(OFFSET($H$3,0,0,'Données projet'!$E$14+1,1))</f>
        <v>#N/A</v>
      </c>
      <c r="DU93" s="57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7" t="e">
        <f t="shared" si="74"/>
        <v>#N/A</v>
      </c>
      <c r="EO93" s="57" t="e">
        <f ca="1">AVERAGE(OFFSET($EN$3,0,0,'Données projet'!$E$15+1,1))-AVERAGE(OFFSET($H$3,0,0,'Données projet'!$E$15+1,1))</f>
        <v>#N/A</v>
      </c>
      <c r="EP93" s="57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7" t="e">
        <f t="shared" si="77"/>
        <v>#N/A</v>
      </c>
      <c r="FJ93" s="57" t="e">
        <f ca="1">AVERAGE(OFFSET($FI$3,0,0,'Données projet'!$E$16+1,1))-AVERAGE(OFFSET($H$3,0,0,'Données projet'!$E$16+1,1))</f>
        <v>#N/A</v>
      </c>
      <c r="FK93" s="57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7" t="e">
        <f t="shared" si="80"/>
        <v>#N/A</v>
      </c>
      <c r="GE93" s="57" t="e">
        <f ca="1">AVERAGE(OFFSET($GD$3,0,0,'Données projet'!$E$17+1,1))-AVERAGE(OFFSET($H$3,0,0,'Données projet'!$E$17+1,1))</f>
        <v>#N/A</v>
      </c>
      <c r="GF93" s="57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7" t="e">
        <f t="shared" si="83"/>
        <v>#N/A</v>
      </c>
      <c r="GZ93" s="57" t="e">
        <f ca="1">AVERAGE(OFFSET($GY$3,0,0,'Données projet'!$E$18+1,1))-AVERAGE(OFFSET($H$3,0,0,'Données projet'!$E$18+1,1))</f>
        <v>#N/A</v>
      </c>
      <c r="HA93" s="57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0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4">
        <f t="shared" si="56"/>
        <v>415.54093553236692</v>
      </c>
      <c r="I94" s="6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7" t="e">
        <f t="shared" si="55"/>
        <v>#NUM!</v>
      </c>
      <c r="S94" s="57">
        <f ca="1">AVERAGE(OFFSET($R$3,0,0,'Données projet'!$E$9+1,1))-AVERAGE(OFFSET($H$3,0,0,'Données projet'!$E$9+1,1))</f>
        <v>148.39628895278571</v>
      </c>
      <c r="T94" s="57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325.55519999999984</v>
      </c>
      <c r="AJ94" s="13">
        <f>AI94*VLOOKUP('Données projet'!$B$10,Paramètres!$A$1:$I$89,3,0)*VLOOKUP('Données projet'!$B$10,Paramètres!$A$1:$I$89,5,0)</f>
        <v>355.50627839999981</v>
      </c>
      <c r="AK94" s="13">
        <f t="shared" si="89"/>
        <v>82.695279049034994</v>
      </c>
      <c r="AL94" s="20">
        <f t="shared" si="58"/>
        <v>763.20104589040227</v>
      </c>
      <c r="AM94" s="57">
        <f t="shared" si="59"/>
        <v>1056.5343792237356</v>
      </c>
      <c r="AN94" s="57">
        <f ca="1">AVERAGE(OFFSET($AM$3,0,0,'Données projet'!$E$10+1,1))-AVERAGE(OFFSET($H$3,0,0,'Données projet'!$E$10+1,1))</f>
        <v>245.5026179711341</v>
      </c>
      <c r="AO94" s="57">
        <f t="shared" si="90"/>
        <v>204.32077840562567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325.55519999999984</v>
      </c>
      <c r="BE94" s="13">
        <f>BD94*VLOOKUP('Données projet'!$B$11,Paramètres!$A$1:$I$89,3,0)*VLOOKUP('Données projet'!$B$11,Paramètres!$A$1:$I$89,5,0)</f>
        <v>325.03431167999986</v>
      </c>
      <c r="BF94" s="13">
        <f t="shared" si="91"/>
        <v>76.399886588103072</v>
      </c>
      <c r="BG94" s="20">
        <f t="shared" si="61"/>
        <v>699.16456198361254</v>
      </c>
      <c r="BH94" s="57">
        <f t="shared" si="62"/>
        <v>992.49789531694591</v>
      </c>
      <c r="BI94" s="57">
        <f ca="1">AVERAGE(OFFSET($BH$3,0,0,'Données projet'!$E$11+1,1))-AVERAGE(OFFSET($H$3,0,0,'Données projet'!$E$11+1,1))</f>
        <v>221.46841827695107</v>
      </c>
      <c r="BJ94" s="57">
        <f t="shared" si="92"/>
        <v>183.74298297204564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266.99999999999983</v>
      </c>
      <c r="BZ94" s="13">
        <f>BY94*VLOOKUP('Données projet'!$B$12,Paramètres!$A$1:$I$89,3,0)*VLOOKUP('Données projet'!$B$12,Paramètres!$A$1:$I$89,5,0)</f>
        <v>216.59039999999987</v>
      </c>
      <c r="CA94" s="13">
        <f t="shared" si="93"/>
        <v>53.373153688190904</v>
      </c>
      <c r="CB94" s="20">
        <f t="shared" si="64"/>
        <v>470.18652267359886</v>
      </c>
      <c r="CC94" s="57">
        <f t="shared" si="65"/>
        <v>763.51985600693217</v>
      </c>
      <c r="CD94" s="57">
        <f ca="1">AVERAGE(OFFSET($CC$3,0,0,'Données projet'!$E$12+1,1))-AVERAGE(OFFSET($H$3,0,0,'Données projet'!$E$12+1,1))</f>
        <v>219.96569743439244</v>
      </c>
      <c r="CE94" s="57">
        <f t="shared" si="94"/>
        <v>219.27079214454579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28.865143105529189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28.865143105529189</v>
      </c>
      <c r="CO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236.00000000000003</v>
      </c>
      <c r="CU94" s="17">
        <f>CT94*VLOOKUP('Données projet'!$B$13,Paramètres!$A$1:$I$89,3,0)*VLOOKUP('Données projet'!$B$13,Paramètres!$A$1:$I$89,5,0)</f>
        <v>206.16960000000006</v>
      </c>
      <c r="CV94" s="13">
        <f t="shared" si="95"/>
        <v>51.097652263007333</v>
      </c>
      <c r="CW94" s="20">
        <f t="shared" si="67"/>
        <v>448.07379769140448</v>
      </c>
      <c r="CX94" s="57">
        <f t="shared" si="68"/>
        <v>741.40713102473774</v>
      </c>
      <c r="CY94" s="57">
        <f ca="1">AVERAGE(OFFSET($CX$3,0,0,'Données projet'!$E$13+1,1))-AVERAGE(OFFSET($H$3,0,0,'Données projet'!$E$13+1,1))</f>
        <v>235.92135862353973</v>
      </c>
      <c r="CZ94" s="57">
        <f t="shared" si="96"/>
        <v>270.64539221029258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53.219797677846024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53.219797677846024</v>
      </c>
      <c r="DJ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7" t="e">
        <f t="shared" si="71"/>
        <v>#N/A</v>
      </c>
      <c r="DT94" s="57" t="e">
        <f ca="1">AVERAGE(OFFSET($DS$3,0,0,'Données projet'!$E$14+1,1))-AVERAGE(OFFSET($H$3,0,0,'Données projet'!$E$14+1,1))</f>
        <v>#N/A</v>
      </c>
      <c r="DU94" s="57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7" t="e">
        <f t="shared" si="74"/>
        <v>#N/A</v>
      </c>
      <c r="EO94" s="57" t="e">
        <f ca="1">AVERAGE(OFFSET($EN$3,0,0,'Données projet'!$E$15+1,1))-AVERAGE(OFFSET($H$3,0,0,'Données projet'!$E$15+1,1))</f>
        <v>#N/A</v>
      </c>
      <c r="EP94" s="57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7" t="e">
        <f t="shared" si="77"/>
        <v>#N/A</v>
      </c>
      <c r="FJ94" s="57" t="e">
        <f ca="1">AVERAGE(OFFSET($FI$3,0,0,'Données projet'!$E$16+1,1))-AVERAGE(OFFSET($H$3,0,0,'Données projet'!$E$16+1,1))</f>
        <v>#N/A</v>
      </c>
      <c r="FK94" s="57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7" t="e">
        <f t="shared" si="80"/>
        <v>#N/A</v>
      </c>
      <c r="GE94" s="57" t="e">
        <f ca="1">AVERAGE(OFFSET($GD$3,0,0,'Données projet'!$E$17+1,1))-AVERAGE(OFFSET($H$3,0,0,'Données projet'!$E$17+1,1))</f>
        <v>#N/A</v>
      </c>
      <c r="GF94" s="57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7" t="e">
        <f t="shared" si="83"/>
        <v>#N/A</v>
      </c>
      <c r="GZ94" s="57" t="e">
        <f ca="1">AVERAGE(OFFSET($GY$3,0,0,'Données projet'!$E$18+1,1))-AVERAGE(OFFSET($H$3,0,0,'Données projet'!$E$18+1,1))</f>
        <v>#N/A</v>
      </c>
      <c r="HA94" s="57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0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4">
        <f t="shared" si="56"/>
        <v>416.84862081345676</v>
      </c>
      <c r="I95" s="6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7" t="e">
        <f t="shared" si="55"/>
        <v>#NUM!</v>
      </c>
      <c r="S95" s="57">
        <f ca="1">AVERAGE(OFFSET($R$3,0,0,'Données projet'!$E$9+1,1))-AVERAGE(OFFSET($H$3,0,0,'Données projet'!$E$9+1,1))</f>
        <v>148.39628895278571</v>
      </c>
      <c r="T95" s="57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325.55519999999984</v>
      </c>
      <c r="AJ95" s="13">
        <f>AI95*VLOOKUP('Données projet'!$B$10,Paramètres!$A$1:$I$89,3,0)*VLOOKUP('Données projet'!$B$10,Paramètres!$A$1:$I$89,5,0)</f>
        <v>355.50627839999981</v>
      </c>
      <c r="AK95" s="13">
        <f t="shared" si="89"/>
        <v>82.695279049034994</v>
      </c>
      <c r="AL95" s="20">
        <f t="shared" si="58"/>
        <v>763.20104589040227</v>
      </c>
      <c r="AM95" s="57">
        <f t="shared" si="59"/>
        <v>1056.5343792237356</v>
      </c>
      <c r="AN95" s="57">
        <f ca="1">AVERAGE(OFFSET($AM$3,0,0,'Données projet'!$E$10+1,1))-AVERAGE(OFFSET($H$3,0,0,'Données projet'!$E$10+1,1))</f>
        <v>245.5026179711341</v>
      </c>
      <c r="AO95" s="57">
        <f t="shared" si="90"/>
        <v>204.32077840562567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325.55519999999984</v>
      </c>
      <c r="BE95" s="13">
        <f>BD95*VLOOKUP('Données projet'!$B$11,Paramètres!$A$1:$I$89,3,0)*VLOOKUP('Données projet'!$B$11,Paramètres!$A$1:$I$89,5,0)</f>
        <v>325.03431167999986</v>
      </c>
      <c r="BF95" s="13">
        <f t="shared" si="91"/>
        <v>76.399886588103072</v>
      </c>
      <c r="BG95" s="20">
        <f t="shared" si="61"/>
        <v>699.16456198361254</v>
      </c>
      <c r="BH95" s="57">
        <f t="shared" si="62"/>
        <v>992.49789531694591</v>
      </c>
      <c r="BI95" s="57">
        <f ca="1">AVERAGE(OFFSET($BH$3,0,0,'Données projet'!$E$11+1,1))-AVERAGE(OFFSET($H$3,0,0,'Données projet'!$E$11+1,1))</f>
        <v>221.46841827695107</v>
      </c>
      <c r="BJ95" s="57">
        <f t="shared" si="92"/>
        <v>183.74298297204564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266.99999999999983</v>
      </c>
      <c r="BZ95" s="13">
        <f>BY95*VLOOKUP('Données projet'!$B$12,Paramètres!$A$1:$I$89,3,0)*VLOOKUP('Données projet'!$B$12,Paramètres!$A$1:$I$89,5,0)</f>
        <v>216.59039999999987</v>
      </c>
      <c r="CA95" s="13">
        <f t="shared" si="93"/>
        <v>53.373153688190904</v>
      </c>
      <c r="CB95" s="20">
        <f t="shared" si="64"/>
        <v>470.18652267359886</v>
      </c>
      <c r="CC95" s="57">
        <f t="shared" si="65"/>
        <v>763.51985600693217</v>
      </c>
      <c r="CD95" s="57">
        <f ca="1">AVERAGE(OFFSET($CC$3,0,0,'Données projet'!$E$12+1,1))-AVERAGE(OFFSET($H$3,0,0,'Données projet'!$E$12+1,1))</f>
        <v>219.96569743439244</v>
      </c>
      <c r="CE95" s="57">
        <f t="shared" si="94"/>
        <v>219.27079214454579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28.299115255228607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28.299115255228607</v>
      </c>
      <c r="CO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236.00000000000003</v>
      </c>
      <c r="CU95" s="17">
        <f>CT95*VLOOKUP('Données projet'!$B$13,Paramètres!$A$1:$I$89,3,0)*VLOOKUP('Données projet'!$B$13,Paramètres!$A$1:$I$89,5,0)</f>
        <v>206.16960000000006</v>
      </c>
      <c r="CV95" s="13">
        <f t="shared" si="95"/>
        <v>51.097652263007333</v>
      </c>
      <c r="CW95" s="20">
        <f t="shared" si="67"/>
        <v>448.07379769140448</v>
      </c>
      <c r="CX95" s="57">
        <f t="shared" si="68"/>
        <v>741.40713102473774</v>
      </c>
      <c r="CY95" s="57">
        <f ca="1">AVERAGE(OFFSET($CX$3,0,0,'Données projet'!$E$13+1,1))-AVERAGE(OFFSET($H$3,0,0,'Données projet'!$E$13+1,1))</f>
        <v>235.92135862353973</v>
      </c>
      <c r="CZ95" s="57">
        <f t="shared" si="96"/>
        <v>270.64539221029258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52.176189906254805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52.176189906254805</v>
      </c>
      <c r="DJ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7" t="e">
        <f t="shared" si="71"/>
        <v>#N/A</v>
      </c>
      <c r="DT95" s="57" t="e">
        <f ca="1">AVERAGE(OFFSET($DS$3,0,0,'Données projet'!$E$14+1,1))-AVERAGE(OFFSET($H$3,0,0,'Données projet'!$E$14+1,1))</f>
        <v>#N/A</v>
      </c>
      <c r="DU95" s="57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7" t="e">
        <f t="shared" si="74"/>
        <v>#N/A</v>
      </c>
      <c r="EO95" s="57" t="e">
        <f ca="1">AVERAGE(OFFSET($EN$3,0,0,'Données projet'!$E$15+1,1))-AVERAGE(OFFSET($H$3,0,0,'Données projet'!$E$15+1,1))</f>
        <v>#N/A</v>
      </c>
      <c r="EP95" s="57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7" t="e">
        <f t="shared" si="77"/>
        <v>#N/A</v>
      </c>
      <c r="FJ95" s="57" t="e">
        <f ca="1">AVERAGE(OFFSET($FI$3,0,0,'Données projet'!$E$16+1,1))-AVERAGE(OFFSET($H$3,0,0,'Données projet'!$E$16+1,1))</f>
        <v>#N/A</v>
      </c>
      <c r="FK95" s="57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7" t="e">
        <f t="shared" si="80"/>
        <v>#N/A</v>
      </c>
      <c r="GE95" s="57" t="e">
        <f ca="1">AVERAGE(OFFSET($GD$3,0,0,'Données projet'!$E$17+1,1))-AVERAGE(OFFSET($H$3,0,0,'Données projet'!$E$17+1,1))</f>
        <v>#N/A</v>
      </c>
      <c r="GF95" s="57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7" t="e">
        <f t="shared" si="83"/>
        <v>#N/A</v>
      </c>
      <c r="GZ95" s="57" t="e">
        <f ca="1">AVERAGE(OFFSET($GY$3,0,0,'Données projet'!$E$18+1,1))-AVERAGE(OFFSET($H$3,0,0,'Données projet'!$E$18+1,1))</f>
        <v>#N/A</v>
      </c>
      <c r="HA95" s="57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0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4">
        <f t="shared" si="56"/>
        <v>418.15596953932624</v>
      </c>
      <c r="I96" s="6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7" t="e">
        <f t="shared" si="55"/>
        <v>#NUM!</v>
      </c>
      <c r="S96" s="57">
        <f ca="1">AVERAGE(OFFSET($R$3,0,0,'Données projet'!$E$9+1,1))-AVERAGE(OFFSET($H$3,0,0,'Données projet'!$E$9+1,1))</f>
        <v>148.39628895278571</v>
      </c>
      <c r="T96" s="57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325.55519999999984</v>
      </c>
      <c r="AJ96" s="13">
        <f>AI96*VLOOKUP('Données projet'!$B$10,Paramètres!$A$1:$I$89,3,0)*VLOOKUP('Données projet'!$B$10,Paramètres!$A$1:$I$89,5,0)</f>
        <v>355.50627839999981</v>
      </c>
      <c r="AK96" s="13">
        <f t="shared" si="89"/>
        <v>82.695279049034994</v>
      </c>
      <c r="AL96" s="20">
        <f t="shared" si="58"/>
        <v>763.20104589040227</v>
      </c>
      <c r="AM96" s="57">
        <f t="shared" si="59"/>
        <v>1056.5343792237356</v>
      </c>
      <c r="AN96" s="57">
        <f ca="1">AVERAGE(OFFSET($AM$3,0,0,'Données projet'!$E$10+1,1))-AVERAGE(OFFSET($H$3,0,0,'Données projet'!$E$10+1,1))</f>
        <v>245.5026179711341</v>
      </c>
      <c r="AO96" s="57">
        <f t="shared" si="90"/>
        <v>204.32077840562567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325.55519999999984</v>
      </c>
      <c r="BE96" s="13">
        <f>BD96*VLOOKUP('Données projet'!$B$11,Paramètres!$A$1:$I$89,3,0)*VLOOKUP('Données projet'!$B$11,Paramètres!$A$1:$I$89,5,0)</f>
        <v>325.03431167999986</v>
      </c>
      <c r="BF96" s="13">
        <f t="shared" si="91"/>
        <v>76.399886588103072</v>
      </c>
      <c r="BG96" s="20">
        <f t="shared" si="61"/>
        <v>699.16456198361254</v>
      </c>
      <c r="BH96" s="57">
        <f t="shared" si="62"/>
        <v>992.49789531694591</v>
      </c>
      <c r="BI96" s="57">
        <f ca="1">AVERAGE(OFFSET($BH$3,0,0,'Données projet'!$E$11+1,1))-AVERAGE(OFFSET($H$3,0,0,'Données projet'!$E$11+1,1))</f>
        <v>221.46841827695107</v>
      </c>
      <c r="BJ96" s="57">
        <f t="shared" si="92"/>
        <v>183.74298297204564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266.99999999999983</v>
      </c>
      <c r="BZ96" s="13">
        <f>BY96*VLOOKUP('Données projet'!$B$12,Paramètres!$A$1:$I$89,3,0)*VLOOKUP('Données projet'!$B$12,Paramètres!$A$1:$I$89,5,0)</f>
        <v>216.59039999999987</v>
      </c>
      <c r="CA96" s="13">
        <f t="shared" si="93"/>
        <v>53.373153688190904</v>
      </c>
      <c r="CB96" s="20">
        <f t="shared" si="64"/>
        <v>470.18652267359886</v>
      </c>
      <c r="CC96" s="57">
        <f t="shared" si="65"/>
        <v>763.51985600693217</v>
      </c>
      <c r="CD96" s="57">
        <f ca="1">AVERAGE(OFFSET($CC$3,0,0,'Données projet'!$E$12+1,1))-AVERAGE(OFFSET($H$3,0,0,'Données projet'!$E$12+1,1))</f>
        <v>219.96569743439244</v>
      </c>
      <c r="CE96" s="57">
        <f t="shared" si="94"/>
        <v>219.27079214454579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27.744186865829523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27.744186865829523</v>
      </c>
      <c r="CO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236.00000000000003</v>
      </c>
      <c r="CU96" s="17">
        <f>CT96*VLOOKUP('Données projet'!$B$13,Paramètres!$A$1:$I$89,3,0)*VLOOKUP('Données projet'!$B$13,Paramètres!$A$1:$I$89,5,0)</f>
        <v>206.16960000000006</v>
      </c>
      <c r="CV96" s="13">
        <f t="shared" si="95"/>
        <v>51.097652263007333</v>
      </c>
      <c r="CW96" s="20">
        <f t="shared" si="67"/>
        <v>448.07379769140448</v>
      </c>
      <c r="CX96" s="57">
        <f t="shared" si="68"/>
        <v>741.40713102473774</v>
      </c>
      <c r="CY96" s="57">
        <f ca="1">AVERAGE(OFFSET($CX$3,0,0,'Données projet'!$E$13+1,1))-AVERAGE(OFFSET($H$3,0,0,'Données projet'!$E$13+1,1))</f>
        <v>235.92135862353973</v>
      </c>
      <c r="CZ96" s="57">
        <f t="shared" si="96"/>
        <v>270.64539221029258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51.153046646526597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51.153046646526597</v>
      </c>
      <c r="DJ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7" t="e">
        <f t="shared" si="71"/>
        <v>#N/A</v>
      </c>
      <c r="DT96" s="57" t="e">
        <f ca="1">AVERAGE(OFFSET($DS$3,0,0,'Données projet'!$E$14+1,1))-AVERAGE(OFFSET($H$3,0,0,'Données projet'!$E$14+1,1))</f>
        <v>#N/A</v>
      </c>
      <c r="DU96" s="57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7" t="e">
        <f t="shared" si="74"/>
        <v>#N/A</v>
      </c>
      <c r="EO96" s="57" t="e">
        <f ca="1">AVERAGE(OFFSET($EN$3,0,0,'Données projet'!$E$15+1,1))-AVERAGE(OFFSET($H$3,0,0,'Données projet'!$E$15+1,1))</f>
        <v>#N/A</v>
      </c>
      <c r="EP96" s="57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7" t="e">
        <f t="shared" si="77"/>
        <v>#N/A</v>
      </c>
      <c r="FJ96" s="57" t="e">
        <f ca="1">AVERAGE(OFFSET($FI$3,0,0,'Données projet'!$E$16+1,1))-AVERAGE(OFFSET($H$3,0,0,'Données projet'!$E$16+1,1))</f>
        <v>#N/A</v>
      </c>
      <c r="FK96" s="57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7" t="e">
        <f t="shared" si="80"/>
        <v>#N/A</v>
      </c>
      <c r="GE96" s="57" t="e">
        <f ca="1">AVERAGE(OFFSET($GD$3,0,0,'Données projet'!$E$17+1,1))-AVERAGE(OFFSET($H$3,0,0,'Données projet'!$E$17+1,1))</f>
        <v>#N/A</v>
      </c>
      <c r="GF96" s="57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7" t="e">
        <f t="shared" si="83"/>
        <v>#N/A</v>
      </c>
      <c r="GZ96" s="57" t="e">
        <f ca="1">AVERAGE(OFFSET($GY$3,0,0,'Données projet'!$E$18+1,1))-AVERAGE(OFFSET($H$3,0,0,'Données projet'!$E$18+1,1))</f>
        <v>#N/A</v>
      </c>
      <c r="HA96" s="57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0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4">
        <f t="shared" si="56"/>
        <v>419.46298574771453</v>
      </c>
      <c r="I97" s="6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7" t="e">
        <f t="shared" si="55"/>
        <v>#NUM!</v>
      </c>
      <c r="S97" s="57">
        <f ca="1">AVERAGE(OFFSET($R$3,0,0,'Données projet'!$E$9+1,1))-AVERAGE(OFFSET($H$3,0,0,'Données projet'!$E$9+1,1))</f>
        <v>148.39628895278571</v>
      </c>
      <c r="T97" s="57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325.55519999999984</v>
      </c>
      <c r="AJ97" s="13">
        <f>AI97*VLOOKUP('Données projet'!$B$10,Paramètres!$A$1:$I$89,3,0)*VLOOKUP('Données projet'!$B$10,Paramètres!$A$1:$I$89,5,0)</f>
        <v>355.50627839999981</v>
      </c>
      <c r="AK97" s="13">
        <f t="shared" si="89"/>
        <v>82.695279049034994</v>
      </c>
      <c r="AL97" s="20">
        <f t="shared" si="58"/>
        <v>763.20104589040227</v>
      </c>
      <c r="AM97" s="57">
        <f t="shared" si="59"/>
        <v>1056.5343792237356</v>
      </c>
      <c r="AN97" s="57">
        <f ca="1">AVERAGE(OFFSET($AM$3,0,0,'Données projet'!$E$10+1,1))-AVERAGE(OFFSET($H$3,0,0,'Données projet'!$E$10+1,1))</f>
        <v>245.5026179711341</v>
      </c>
      <c r="AO97" s="57">
        <f t="shared" si="90"/>
        <v>204.32077840562567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325.55519999999984</v>
      </c>
      <c r="BE97" s="13">
        <f>BD97*VLOOKUP('Données projet'!$B$11,Paramètres!$A$1:$I$89,3,0)*VLOOKUP('Données projet'!$B$11,Paramètres!$A$1:$I$89,5,0)</f>
        <v>325.03431167999986</v>
      </c>
      <c r="BF97" s="13">
        <f t="shared" si="91"/>
        <v>76.399886588103072</v>
      </c>
      <c r="BG97" s="20">
        <f t="shared" si="61"/>
        <v>699.16456198361254</v>
      </c>
      <c r="BH97" s="57">
        <f t="shared" si="62"/>
        <v>992.49789531694591</v>
      </c>
      <c r="BI97" s="57">
        <f ca="1">AVERAGE(OFFSET($BH$3,0,0,'Données projet'!$E$11+1,1))-AVERAGE(OFFSET($H$3,0,0,'Données projet'!$E$11+1,1))</f>
        <v>221.46841827695107</v>
      </c>
      <c r="BJ97" s="57">
        <f t="shared" si="92"/>
        <v>183.74298297204564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266.99999999999983</v>
      </c>
      <c r="BZ97" s="13">
        <f>BY97*VLOOKUP('Données projet'!$B$12,Paramètres!$A$1:$I$89,3,0)*VLOOKUP('Données projet'!$B$12,Paramètres!$A$1:$I$89,5,0)</f>
        <v>216.59039999999987</v>
      </c>
      <c r="CA97" s="13">
        <f t="shared" si="93"/>
        <v>53.373153688190904</v>
      </c>
      <c r="CB97" s="20">
        <f t="shared" si="64"/>
        <v>470.18652267359886</v>
      </c>
      <c r="CC97" s="57">
        <f t="shared" si="65"/>
        <v>763.51985600693217</v>
      </c>
      <c r="CD97" s="57">
        <f ca="1">AVERAGE(OFFSET($CC$3,0,0,'Données projet'!$E$12+1,1))-AVERAGE(OFFSET($H$3,0,0,'Données projet'!$E$12+1,1))</f>
        <v>219.96569743439244</v>
      </c>
      <c r="CE97" s="57">
        <f t="shared" si="94"/>
        <v>219.27079214454579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27.200140283673658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27.200140283673658</v>
      </c>
      <c r="CO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236.00000000000003</v>
      </c>
      <c r="CU97" s="17">
        <f>CT97*VLOOKUP('Données projet'!$B$13,Paramètres!$A$1:$I$89,3,0)*VLOOKUP('Données projet'!$B$13,Paramètres!$A$1:$I$89,5,0)</f>
        <v>206.16960000000006</v>
      </c>
      <c r="CV97" s="13">
        <f t="shared" si="95"/>
        <v>51.097652263007333</v>
      </c>
      <c r="CW97" s="20">
        <f t="shared" si="67"/>
        <v>448.07379769140448</v>
      </c>
      <c r="CX97" s="57">
        <f t="shared" si="68"/>
        <v>741.40713102473774</v>
      </c>
      <c r="CY97" s="57">
        <f ca="1">AVERAGE(OFFSET($CX$3,0,0,'Données projet'!$E$13+1,1))-AVERAGE(OFFSET($H$3,0,0,'Données projet'!$E$13+1,1))</f>
        <v>235.92135862353973</v>
      </c>
      <c r="CZ97" s="57">
        <f t="shared" si="96"/>
        <v>270.64539221029258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50.149966602065895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50.149966602065895</v>
      </c>
      <c r="DJ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7" t="e">
        <f t="shared" si="71"/>
        <v>#N/A</v>
      </c>
      <c r="DT97" s="57" t="e">
        <f ca="1">AVERAGE(OFFSET($DS$3,0,0,'Données projet'!$E$14+1,1))-AVERAGE(OFFSET($H$3,0,0,'Données projet'!$E$14+1,1))</f>
        <v>#N/A</v>
      </c>
      <c r="DU97" s="57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7" t="e">
        <f t="shared" si="74"/>
        <v>#N/A</v>
      </c>
      <c r="EO97" s="57" t="e">
        <f ca="1">AVERAGE(OFFSET($EN$3,0,0,'Données projet'!$E$15+1,1))-AVERAGE(OFFSET($H$3,0,0,'Données projet'!$E$15+1,1))</f>
        <v>#N/A</v>
      </c>
      <c r="EP97" s="57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7" t="e">
        <f t="shared" si="77"/>
        <v>#N/A</v>
      </c>
      <c r="FJ97" s="57" t="e">
        <f ca="1">AVERAGE(OFFSET($FI$3,0,0,'Données projet'!$E$16+1,1))-AVERAGE(OFFSET($H$3,0,0,'Données projet'!$E$16+1,1))</f>
        <v>#N/A</v>
      </c>
      <c r="FK97" s="57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7" t="e">
        <f t="shared" si="80"/>
        <v>#N/A</v>
      </c>
      <c r="GE97" s="57" t="e">
        <f ca="1">AVERAGE(OFFSET($GD$3,0,0,'Données projet'!$E$17+1,1))-AVERAGE(OFFSET($H$3,0,0,'Données projet'!$E$17+1,1))</f>
        <v>#N/A</v>
      </c>
      <c r="GF97" s="57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7" t="e">
        <f t="shared" si="83"/>
        <v>#N/A</v>
      </c>
      <c r="GZ97" s="57" t="e">
        <f ca="1">AVERAGE(OFFSET($GY$3,0,0,'Données projet'!$E$18+1,1))-AVERAGE(OFFSET($H$3,0,0,'Données projet'!$E$18+1,1))</f>
        <v>#N/A</v>
      </c>
      <c r="HA97" s="57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0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4">
        <f t="shared" si="56"/>
        <v>420.76967338550281</v>
      </c>
      <c r="I98" s="6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7" t="e">
        <f t="shared" si="55"/>
        <v>#NUM!</v>
      </c>
      <c r="S98" s="57">
        <f ca="1">AVERAGE(OFFSET($R$3,0,0,'Données projet'!$E$9+1,1))-AVERAGE(OFFSET($H$3,0,0,'Données projet'!$E$9+1,1))</f>
        <v>148.39628895278571</v>
      </c>
      <c r="T98" s="57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325.55519999999984</v>
      </c>
      <c r="AJ98" s="13">
        <f>AI98*VLOOKUP('Données projet'!$B$10,Paramètres!$A$1:$I$89,3,0)*VLOOKUP('Données projet'!$B$10,Paramètres!$A$1:$I$89,5,0)</f>
        <v>355.50627839999981</v>
      </c>
      <c r="AK98" s="13">
        <f t="shared" si="89"/>
        <v>82.695279049034994</v>
      </c>
      <c r="AL98" s="20">
        <f t="shared" si="58"/>
        <v>763.20104589040227</v>
      </c>
      <c r="AM98" s="57">
        <f t="shared" si="59"/>
        <v>1056.5343792237356</v>
      </c>
      <c r="AN98" s="57">
        <f ca="1">AVERAGE(OFFSET($AM$3,0,0,'Données projet'!$E$10+1,1))-AVERAGE(OFFSET($H$3,0,0,'Données projet'!$E$10+1,1))</f>
        <v>245.5026179711341</v>
      </c>
      <c r="AO98" s="57">
        <f t="shared" si="90"/>
        <v>204.32077840562567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325.55519999999984</v>
      </c>
      <c r="BE98" s="13">
        <f>BD98*VLOOKUP('Données projet'!$B$11,Paramètres!$A$1:$I$89,3,0)*VLOOKUP('Données projet'!$B$11,Paramètres!$A$1:$I$89,5,0)</f>
        <v>325.03431167999986</v>
      </c>
      <c r="BF98" s="13">
        <f t="shared" si="91"/>
        <v>76.399886588103072</v>
      </c>
      <c r="BG98" s="20">
        <f t="shared" si="61"/>
        <v>699.16456198361254</v>
      </c>
      <c r="BH98" s="57">
        <f t="shared" si="62"/>
        <v>992.49789531694591</v>
      </c>
      <c r="BI98" s="57">
        <f ca="1">AVERAGE(OFFSET($BH$3,0,0,'Données projet'!$E$11+1,1))-AVERAGE(OFFSET($H$3,0,0,'Données projet'!$E$11+1,1))</f>
        <v>221.46841827695107</v>
      </c>
      <c r="BJ98" s="57">
        <f t="shared" si="92"/>
        <v>183.74298297204564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266.99999999999983</v>
      </c>
      <c r="BZ98" s="13">
        <f>BY98*VLOOKUP('Données projet'!$B$12,Paramètres!$A$1:$I$89,3,0)*VLOOKUP('Données projet'!$B$12,Paramètres!$A$1:$I$89,5,0)</f>
        <v>216.59039999999987</v>
      </c>
      <c r="CA98" s="13">
        <f t="shared" si="93"/>
        <v>53.373153688190904</v>
      </c>
      <c r="CB98" s="20">
        <f t="shared" si="64"/>
        <v>470.18652267359886</v>
      </c>
      <c r="CC98" s="57">
        <f t="shared" si="65"/>
        <v>763.51985600693217</v>
      </c>
      <c r="CD98" s="57">
        <f ca="1">AVERAGE(OFFSET($CC$3,0,0,'Données projet'!$E$12+1,1))-AVERAGE(OFFSET($H$3,0,0,'Données projet'!$E$12+1,1))</f>
        <v>219.96569743439244</v>
      </c>
      <c r="CE98" s="57">
        <f t="shared" si="94"/>
        <v>219.27079214454579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26.666762123158222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26.666762123158222</v>
      </c>
      <c r="CO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236.00000000000003</v>
      </c>
      <c r="CU98" s="17">
        <f>CT98*VLOOKUP('Données projet'!$B$13,Paramètres!$A$1:$I$89,3,0)*VLOOKUP('Données projet'!$B$13,Paramètres!$A$1:$I$89,5,0)</f>
        <v>206.16960000000006</v>
      </c>
      <c r="CV98" s="13">
        <f t="shared" si="95"/>
        <v>51.097652263007333</v>
      </c>
      <c r="CW98" s="20">
        <f t="shared" si="67"/>
        <v>448.07379769140448</v>
      </c>
      <c r="CX98" s="57">
        <f t="shared" si="68"/>
        <v>741.40713102473774</v>
      </c>
      <c r="CY98" s="57">
        <f ca="1">AVERAGE(OFFSET($CX$3,0,0,'Données projet'!$E$13+1,1))-AVERAGE(OFFSET($H$3,0,0,'Données projet'!$E$13+1,1))</f>
        <v>235.92135862353973</v>
      </c>
      <c r="CZ98" s="57">
        <f t="shared" si="96"/>
        <v>270.64539221029258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49.166556345458652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49.166556345458652</v>
      </c>
      <c r="DJ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7" t="e">
        <f t="shared" si="71"/>
        <v>#N/A</v>
      </c>
      <c r="DT98" s="57" t="e">
        <f ca="1">AVERAGE(OFFSET($DS$3,0,0,'Données projet'!$E$14+1,1))-AVERAGE(OFFSET($H$3,0,0,'Données projet'!$E$14+1,1))</f>
        <v>#N/A</v>
      </c>
      <c r="DU98" s="57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7" t="e">
        <f t="shared" si="74"/>
        <v>#N/A</v>
      </c>
      <c r="EO98" s="57" t="e">
        <f ca="1">AVERAGE(OFFSET($EN$3,0,0,'Données projet'!$E$15+1,1))-AVERAGE(OFFSET($H$3,0,0,'Données projet'!$E$15+1,1))</f>
        <v>#N/A</v>
      </c>
      <c r="EP98" s="57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7" t="e">
        <f t="shared" si="77"/>
        <v>#N/A</v>
      </c>
      <c r="FJ98" s="57" t="e">
        <f ca="1">AVERAGE(OFFSET($FI$3,0,0,'Données projet'!$E$16+1,1))-AVERAGE(OFFSET($H$3,0,0,'Données projet'!$E$16+1,1))</f>
        <v>#N/A</v>
      </c>
      <c r="FK98" s="57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7" t="e">
        <f t="shared" si="80"/>
        <v>#N/A</v>
      </c>
      <c r="GE98" s="57" t="e">
        <f ca="1">AVERAGE(OFFSET($GD$3,0,0,'Données projet'!$E$17+1,1))-AVERAGE(OFFSET($H$3,0,0,'Données projet'!$E$17+1,1))</f>
        <v>#N/A</v>
      </c>
      <c r="GF98" s="57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7" t="e">
        <f t="shared" si="83"/>
        <v>#N/A</v>
      </c>
      <c r="GZ98" s="57" t="e">
        <f ca="1">AVERAGE(OFFSET($GY$3,0,0,'Données projet'!$E$18+1,1))-AVERAGE(OFFSET($H$3,0,0,'Données projet'!$E$18+1,1))</f>
        <v>#N/A</v>
      </c>
      <c r="HA98" s="57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0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4">
        <f t="shared" si="56"/>
        <v>422.07603631169331</v>
      </c>
      <c r="I99" s="6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7" t="e">
        <f t="shared" si="55"/>
        <v>#NUM!</v>
      </c>
      <c r="S99" s="57">
        <f ca="1">AVERAGE(OFFSET($R$3,0,0,'Données projet'!$E$9+1,1))-AVERAGE(OFFSET($H$3,0,0,'Données projet'!$E$9+1,1))</f>
        <v>148.39628895278571</v>
      </c>
      <c r="T99" s="57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325.55519999999984</v>
      </c>
      <c r="AJ99" s="13">
        <f>AI99*VLOOKUP('Données projet'!$B$10,Paramètres!$A$1:$I$89,3,0)*VLOOKUP('Données projet'!$B$10,Paramètres!$A$1:$I$89,5,0)</f>
        <v>355.50627839999981</v>
      </c>
      <c r="AK99" s="13">
        <f t="shared" si="89"/>
        <v>82.695279049034994</v>
      </c>
      <c r="AL99" s="20">
        <f t="shared" si="58"/>
        <v>763.20104589040227</v>
      </c>
      <c r="AM99" s="57">
        <f t="shared" si="59"/>
        <v>1056.5343792237356</v>
      </c>
      <c r="AN99" s="57">
        <f ca="1">AVERAGE(OFFSET($AM$3,0,0,'Données projet'!$E$10+1,1))-AVERAGE(OFFSET($H$3,0,0,'Données projet'!$E$10+1,1))</f>
        <v>245.5026179711341</v>
      </c>
      <c r="AO99" s="57">
        <f t="shared" si="90"/>
        <v>204.32077840562567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325.55519999999984</v>
      </c>
      <c r="BE99" s="13">
        <f>BD99*VLOOKUP('Données projet'!$B$11,Paramètres!$A$1:$I$89,3,0)*VLOOKUP('Données projet'!$B$11,Paramètres!$A$1:$I$89,5,0)</f>
        <v>325.03431167999986</v>
      </c>
      <c r="BF99" s="13">
        <f t="shared" si="91"/>
        <v>76.399886588103072</v>
      </c>
      <c r="BG99" s="20">
        <f t="shared" si="61"/>
        <v>699.16456198361254</v>
      </c>
      <c r="BH99" s="57">
        <f t="shared" si="62"/>
        <v>992.49789531694591</v>
      </c>
      <c r="BI99" s="57">
        <f ca="1">AVERAGE(OFFSET($BH$3,0,0,'Données projet'!$E$11+1,1))-AVERAGE(OFFSET($H$3,0,0,'Données projet'!$E$11+1,1))</f>
        <v>221.46841827695107</v>
      </c>
      <c r="BJ99" s="57">
        <f t="shared" si="92"/>
        <v>183.74298297204564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266.99999999999983</v>
      </c>
      <c r="BZ99" s="13">
        <f>BY99*VLOOKUP('Données projet'!$B$12,Paramètres!$A$1:$I$89,3,0)*VLOOKUP('Données projet'!$B$12,Paramètres!$A$1:$I$89,5,0)</f>
        <v>216.59039999999987</v>
      </c>
      <c r="CA99" s="13">
        <f t="shared" si="93"/>
        <v>53.373153688190904</v>
      </c>
      <c r="CB99" s="20">
        <f t="shared" si="64"/>
        <v>470.18652267359886</v>
      </c>
      <c r="CC99" s="57">
        <f t="shared" si="65"/>
        <v>763.51985600693217</v>
      </c>
      <c r="CD99" s="57">
        <f ca="1">AVERAGE(OFFSET($CC$3,0,0,'Données projet'!$E$12+1,1))-AVERAGE(OFFSET($H$3,0,0,'Données projet'!$E$12+1,1))</f>
        <v>219.96569743439244</v>
      </c>
      <c r="CE99" s="57">
        <f t="shared" si="94"/>
        <v>219.27079214454579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26.143843183041938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26.143843183041938</v>
      </c>
      <c r="CO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236.00000000000003</v>
      </c>
      <c r="CU99" s="17">
        <f>CT99*VLOOKUP('Données projet'!$B$13,Paramètres!$A$1:$I$89,3,0)*VLOOKUP('Données projet'!$B$13,Paramètres!$A$1:$I$89,5,0)</f>
        <v>206.16960000000006</v>
      </c>
      <c r="CV99" s="13">
        <f t="shared" si="95"/>
        <v>51.097652263007333</v>
      </c>
      <c r="CW99" s="20">
        <f t="shared" si="67"/>
        <v>448.07379769140448</v>
      </c>
      <c r="CX99" s="57">
        <f t="shared" si="68"/>
        <v>741.40713102473774</v>
      </c>
      <c r="CY99" s="57">
        <f ca="1">AVERAGE(OFFSET($CX$3,0,0,'Données projet'!$E$13+1,1))-AVERAGE(OFFSET($H$3,0,0,'Données projet'!$E$13+1,1))</f>
        <v>235.92135862353973</v>
      </c>
      <c r="CZ99" s="57">
        <f t="shared" si="96"/>
        <v>270.64539221029258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48.202430164162443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48.202430164162443</v>
      </c>
      <c r="DJ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7" t="e">
        <f t="shared" si="71"/>
        <v>#N/A</v>
      </c>
      <c r="DT99" s="57" t="e">
        <f ca="1">AVERAGE(OFFSET($DS$3,0,0,'Données projet'!$E$14+1,1))-AVERAGE(OFFSET($H$3,0,0,'Données projet'!$E$14+1,1))</f>
        <v>#N/A</v>
      </c>
      <c r="DU99" s="57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7" t="e">
        <f t="shared" si="74"/>
        <v>#N/A</v>
      </c>
      <c r="EO99" s="57" t="e">
        <f ca="1">AVERAGE(OFFSET($EN$3,0,0,'Données projet'!$E$15+1,1))-AVERAGE(OFFSET($H$3,0,0,'Données projet'!$E$15+1,1))</f>
        <v>#N/A</v>
      </c>
      <c r="EP99" s="57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7" t="e">
        <f t="shared" si="77"/>
        <v>#N/A</v>
      </c>
      <c r="FJ99" s="57" t="e">
        <f ca="1">AVERAGE(OFFSET($FI$3,0,0,'Données projet'!$E$16+1,1))-AVERAGE(OFFSET($H$3,0,0,'Données projet'!$E$16+1,1))</f>
        <v>#N/A</v>
      </c>
      <c r="FK99" s="57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7" t="e">
        <f t="shared" si="80"/>
        <v>#N/A</v>
      </c>
      <c r="GE99" s="57" t="e">
        <f ca="1">AVERAGE(OFFSET($GD$3,0,0,'Données projet'!$E$17+1,1))-AVERAGE(OFFSET($H$3,0,0,'Données projet'!$E$17+1,1))</f>
        <v>#N/A</v>
      </c>
      <c r="GF99" s="57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7" t="e">
        <f t="shared" si="83"/>
        <v>#N/A</v>
      </c>
      <c r="GZ99" s="57" t="e">
        <f ca="1">AVERAGE(OFFSET($GY$3,0,0,'Données projet'!$E$18+1,1))-AVERAGE(OFFSET($H$3,0,0,'Données projet'!$E$18+1,1))</f>
        <v>#N/A</v>
      </c>
      <c r="HA99" s="57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0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4">
        <f t="shared" si="56"/>
        <v>423.38207830025976</v>
      </c>
      <c r="I100" s="6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7" t="e">
        <f t="shared" si="55"/>
        <v>#NUM!</v>
      </c>
      <c r="S100" s="57">
        <f ca="1">AVERAGE(OFFSET($R$3,0,0,'Données projet'!$E$9+1,1))-AVERAGE(OFFSET($H$3,0,0,'Données projet'!$E$9+1,1))</f>
        <v>148.39628895278571</v>
      </c>
      <c r="T100" s="57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325.55519999999984</v>
      </c>
      <c r="AJ100" s="13">
        <f>AI100*VLOOKUP('Données projet'!$B$10,Paramètres!$A$1:$I$89,3,0)*VLOOKUP('Données projet'!$B$10,Paramètres!$A$1:$I$89,5,0)</f>
        <v>355.50627839999981</v>
      </c>
      <c r="AK100" s="13">
        <f t="shared" si="89"/>
        <v>82.695279049034994</v>
      </c>
      <c r="AL100" s="20">
        <f t="shared" si="58"/>
        <v>763.20104589040227</v>
      </c>
      <c r="AM100" s="57">
        <f t="shared" si="59"/>
        <v>1056.5343792237356</v>
      </c>
      <c r="AN100" s="57">
        <f ca="1">AVERAGE(OFFSET($AM$3,0,0,'Données projet'!$E$10+1,1))-AVERAGE(OFFSET($H$3,0,0,'Données projet'!$E$10+1,1))</f>
        <v>245.5026179711341</v>
      </c>
      <c r="AO100" s="57">
        <f t="shared" si="90"/>
        <v>204.32077840562567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325.55519999999984</v>
      </c>
      <c r="BE100" s="13">
        <f>BD100*VLOOKUP('Données projet'!$B$11,Paramètres!$A$1:$I$89,3,0)*VLOOKUP('Données projet'!$B$11,Paramètres!$A$1:$I$89,5,0)</f>
        <v>325.03431167999986</v>
      </c>
      <c r="BF100" s="13">
        <f t="shared" si="91"/>
        <v>76.399886588103072</v>
      </c>
      <c r="BG100" s="20">
        <f t="shared" si="61"/>
        <v>699.16456198361254</v>
      </c>
      <c r="BH100" s="57">
        <f t="shared" si="62"/>
        <v>992.49789531694591</v>
      </c>
      <c r="BI100" s="57">
        <f ca="1">AVERAGE(OFFSET($BH$3,0,0,'Données projet'!$E$11+1,1))-AVERAGE(OFFSET($H$3,0,0,'Données projet'!$E$11+1,1))</f>
        <v>221.46841827695107</v>
      </c>
      <c r="BJ100" s="57">
        <f t="shared" si="92"/>
        <v>183.74298297204564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266.99999999999983</v>
      </c>
      <c r="BZ100" s="13">
        <f>BY100*VLOOKUP('Données projet'!$B$12,Paramètres!$A$1:$I$89,3,0)*VLOOKUP('Données projet'!$B$12,Paramètres!$A$1:$I$89,5,0)</f>
        <v>216.59039999999987</v>
      </c>
      <c r="CA100" s="13">
        <f t="shared" si="93"/>
        <v>53.373153688190904</v>
      </c>
      <c r="CB100" s="20">
        <f t="shared" si="64"/>
        <v>470.18652267359886</v>
      </c>
      <c r="CC100" s="57">
        <f t="shared" si="65"/>
        <v>763.51985600693217</v>
      </c>
      <c r="CD100" s="57">
        <f ca="1">AVERAGE(OFFSET($CC$3,0,0,'Données projet'!$E$12+1,1))-AVERAGE(OFFSET($H$3,0,0,'Données projet'!$E$12+1,1))</f>
        <v>219.96569743439244</v>
      </c>
      <c r="CE100" s="57">
        <f t="shared" si="94"/>
        <v>219.27079214454579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25.631178364392273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25.631178364392273</v>
      </c>
      <c r="CO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236.00000000000003</v>
      </c>
      <c r="CU100" s="17">
        <f>CT100*VLOOKUP('Données projet'!$B$13,Paramètres!$A$1:$I$89,3,0)*VLOOKUP('Données projet'!$B$13,Paramètres!$A$1:$I$89,5,0)</f>
        <v>206.16960000000006</v>
      </c>
      <c r="CV100" s="13">
        <f t="shared" si="95"/>
        <v>51.097652263007333</v>
      </c>
      <c r="CW100" s="20">
        <f t="shared" si="67"/>
        <v>448.07379769140448</v>
      </c>
      <c r="CX100" s="57">
        <f t="shared" si="68"/>
        <v>741.40713102473774</v>
      </c>
      <c r="CY100" s="57">
        <f ca="1">AVERAGE(OFFSET($CX$3,0,0,'Données projet'!$E$13+1,1))-AVERAGE(OFFSET($H$3,0,0,'Données projet'!$E$13+1,1))</f>
        <v>235.92135862353973</v>
      </c>
      <c r="CZ100" s="57">
        <f t="shared" si="96"/>
        <v>270.64539221029258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47.257209909222553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47.257209909222553</v>
      </c>
      <c r="DJ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7" t="e">
        <f t="shared" si="71"/>
        <v>#N/A</v>
      </c>
      <c r="DT100" s="57" t="e">
        <f ca="1">AVERAGE(OFFSET($DS$3,0,0,'Données projet'!$E$14+1,1))-AVERAGE(OFFSET($H$3,0,0,'Données projet'!$E$14+1,1))</f>
        <v>#N/A</v>
      </c>
      <c r="DU100" s="57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7" t="e">
        <f t="shared" si="74"/>
        <v>#N/A</v>
      </c>
      <c r="EO100" s="57" t="e">
        <f ca="1">AVERAGE(OFFSET($EN$3,0,0,'Données projet'!$E$15+1,1))-AVERAGE(OFFSET($H$3,0,0,'Données projet'!$E$15+1,1))</f>
        <v>#N/A</v>
      </c>
      <c r="EP100" s="57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7" t="e">
        <f t="shared" si="77"/>
        <v>#N/A</v>
      </c>
      <c r="FJ100" s="57" t="e">
        <f ca="1">AVERAGE(OFFSET($FI$3,0,0,'Données projet'!$E$16+1,1))-AVERAGE(OFFSET($H$3,0,0,'Données projet'!$E$16+1,1))</f>
        <v>#N/A</v>
      </c>
      <c r="FK100" s="57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7" t="e">
        <f t="shared" si="80"/>
        <v>#N/A</v>
      </c>
      <c r="GE100" s="57" t="e">
        <f ca="1">AVERAGE(OFFSET($GD$3,0,0,'Données projet'!$E$17+1,1))-AVERAGE(OFFSET($H$3,0,0,'Données projet'!$E$17+1,1))</f>
        <v>#N/A</v>
      </c>
      <c r="GF100" s="57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7" t="e">
        <f t="shared" si="83"/>
        <v>#N/A</v>
      </c>
      <c r="GZ100" s="57" t="e">
        <f ca="1">AVERAGE(OFFSET($GY$3,0,0,'Données projet'!$E$18+1,1))-AVERAGE(OFFSET($H$3,0,0,'Données projet'!$E$18+1,1))</f>
        <v>#N/A</v>
      </c>
      <c r="HA100" s="57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0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4">
        <f t="shared" si="56"/>
        <v>424.68780304287895</v>
      </c>
      <c r="I101" s="6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7" t="e">
        <f t="shared" si="55"/>
        <v>#NUM!</v>
      </c>
      <c r="S101" s="57">
        <f ca="1">AVERAGE(OFFSET($R$3,0,0,'Données projet'!$E$9+1,1))-AVERAGE(OFFSET($H$3,0,0,'Données projet'!$E$9+1,1))</f>
        <v>148.39628895278571</v>
      </c>
      <c r="T101" s="57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325.55519999999984</v>
      </c>
      <c r="AJ101" s="13">
        <f>AI101*VLOOKUP('Données projet'!$B$10,Paramètres!$A$1:$I$89,3,0)*VLOOKUP('Données projet'!$B$10,Paramètres!$A$1:$I$89,5,0)</f>
        <v>355.50627839999981</v>
      </c>
      <c r="AK101" s="13">
        <f t="shared" si="89"/>
        <v>82.695279049034994</v>
      </c>
      <c r="AL101" s="20">
        <f t="shared" si="58"/>
        <v>763.20104589040227</v>
      </c>
      <c r="AM101" s="57">
        <f t="shared" si="59"/>
        <v>1056.5343792237356</v>
      </c>
      <c r="AN101" s="57">
        <f ca="1">AVERAGE(OFFSET($AM$3,0,0,'Données projet'!$E$10+1,1))-AVERAGE(OFFSET($H$3,0,0,'Données projet'!$E$10+1,1))</f>
        <v>245.5026179711341</v>
      </c>
      <c r="AO101" s="57">
        <f t="shared" si="90"/>
        <v>204.32077840562567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325.55519999999984</v>
      </c>
      <c r="BE101" s="13">
        <f>BD101*VLOOKUP('Données projet'!$B$11,Paramètres!$A$1:$I$89,3,0)*VLOOKUP('Données projet'!$B$11,Paramètres!$A$1:$I$89,5,0)</f>
        <v>325.03431167999986</v>
      </c>
      <c r="BF101" s="13">
        <f t="shared" si="91"/>
        <v>76.399886588103072</v>
      </c>
      <c r="BG101" s="20">
        <f t="shared" si="61"/>
        <v>699.16456198361254</v>
      </c>
      <c r="BH101" s="57">
        <f t="shared" si="62"/>
        <v>992.49789531694591</v>
      </c>
      <c r="BI101" s="57">
        <f ca="1">AVERAGE(OFFSET($BH$3,0,0,'Données projet'!$E$11+1,1))-AVERAGE(OFFSET($H$3,0,0,'Données projet'!$E$11+1,1))</f>
        <v>221.46841827695107</v>
      </c>
      <c r="BJ101" s="57">
        <f t="shared" si="92"/>
        <v>183.74298297204564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266.99999999999983</v>
      </c>
      <c r="BZ101" s="13">
        <f>BY101*VLOOKUP('Données projet'!$B$12,Paramètres!$A$1:$I$89,3,0)*VLOOKUP('Données projet'!$B$12,Paramètres!$A$1:$I$89,5,0)</f>
        <v>216.59039999999987</v>
      </c>
      <c r="CA101" s="13">
        <f t="shared" si="93"/>
        <v>53.373153688190904</v>
      </c>
      <c r="CB101" s="20">
        <f t="shared" si="64"/>
        <v>470.18652267359886</v>
      </c>
      <c r="CC101" s="57">
        <f t="shared" si="65"/>
        <v>763.51985600693217</v>
      </c>
      <c r="CD101" s="57">
        <f ca="1">AVERAGE(OFFSET($CC$3,0,0,'Données projet'!$E$12+1,1))-AVERAGE(OFFSET($H$3,0,0,'Données projet'!$E$12+1,1))</f>
        <v>219.96569743439244</v>
      </c>
      <c r="CE101" s="57">
        <f t="shared" si="94"/>
        <v>219.27079214454579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25.128566590141666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25.128566590141666</v>
      </c>
      <c r="CO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236.00000000000003</v>
      </c>
      <c r="CU101" s="17">
        <f>CT101*VLOOKUP('Données projet'!$B$13,Paramètres!$A$1:$I$89,3,0)*VLOOKUP('Données projet'!$B$13,Paramètres!$A$1:$I$89,5,0)</f>
        <v>206.16960000000006</v>
      </c>
      <c r="CV101" s="13">
        <f t="shared" si="95"/>
        <v>51.097652263007333</v>
      </c>
      <c r="CW101" s="20">
        <f t="shared" si="67"/>
        <v>448.07379769140448</v>
      </c>
      <c r="CX101" s="57">
        <f t="shared" si="68"/>
        <v>741.40713102473774</v>
      </c>
      <c r="CY101" s="57">
        <f ca="1">AVERAGE(OFFSET($CX$3,0,0,'Données projet'!$E$13+1,1))-AVERAGE(OFFSET($H$3,0,0,'Données projet'!$E$13+1,1))</f>
        <v>235.92135862353973</v>
      </c>
      <c r="CZ101" s="57">
        <f t="shared" si="96"/>
        <v>270.64539221029258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46.330524846954603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46.330524846954603</v>
      </c>
      <c r="DJ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7" t="e">
        <f t="shared" si="71"/>
        <v>#N/A</v>
      </c>
      <c r="DT101" s="57" t="e">
        <f ca="1">AVERAGE(OFFSET($DS$3,0,0,'Données projet'!$E$14+1,1))-AVERAGE(OFFSET($H$3,0,0,'Données projet'!$E$14+1,1))</f>
        <v>#N/A</v>
      </c>
      <c r="DU101" s="57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7" t="e">
        <f t="shared" si="74"/>
        <v>#N/A</v>
      </c>
      <c r="EO101" s="57" t="e">
        <f ca="1">AVERAGE(OFFSET($EN$3,0,0,'Données projet'!$E$15+1,1))-AVERAGE(OFFSET($H$3,0,0,'Données projet'!$E$15+1,1))</f>
        <v>#N/A</v>
      </c>
      <c r="EP101" s="57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7" t="e">
        <f t="shared" si="77"/>
        <v>#N/A</v>
      </c>
      <c r="FJ101" s="57" t="e">
        <f ca="1">AVERAGE(OFFSET($FI$3,0,0,'Données projet'!$E$16+1,1))-AVERAGE(OFFSET($H$3,0,0,'Données projet'!$E$16+1,1))</f>
        <v>#N/A</v>
      </c>
      <c r="FK101" s="57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7" t="e">
        <f t="shared" si="80"/>
        <v>#N/A</v>
      </c>
      <c r="GE101" s="57" t="e">
        <f ca="1">AVERAGE(OFFSET($GD$3,0,0,'Données projet'!$E$17+1,1))-AVERAGE(OFFSET($H$3,0,0,'Données projet'!$E$17+1,1))</f>
        <v>#N/A</v>
      </c>
      <c r="GF101" s="57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7" t="e">
        <f t="shared" si="83"/>
        <v>#N/A</v>
      </c>
      <c r="GZ101" s="57" t="e">
        <f ca="1">AVERAGE(OFFSET($GY$3,0,0,'Données projet'!$E$18+1,1))-AVERAGE(OFFSET($H$3,0,0,'Données projet'!$E$18+1,1))</f>
        <v>#N/A</v>
      </c>
      <c r="HA101" s="57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0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4">
        <f t="shared" si="56"/>
        <v>425.9932141515452</v>
      </c>
      <c r="I102" s="6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7" t="e">
        <f t="shared" si="55"/>
        <v>#NUM!</v>
      </c>
      <c r="S102" s="57">
        <f ca="1">AVERAGE(OFFSET($R$3,0,0,'Données projet'!$E$9+1,1))-AVERAGE(OFFSET($H$3,0,0,'Données projet'!$E$9+1,1))</f>
        <v>148.39628895278571</v>
      </c>
      <c r="T102" s="57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325.55519999999984</v>
      </c>
      <c r="AJ102" s="13">
        <f>AI102*VLOOKUP('Données projet'!$B$10,Paramètres!$A$1:$I$89,3,0)*VLOOKUP('Données projet'!$B$10,Paramètres!$A$1:$I$89,5,0)</f>
        <v>355.50627839999981</v>
      </c>
      <c r="AK102" s="13">
        <f t="shared" si="89"/>
        <v>82.695279049034994</v>
      </c>
      <c r="AL102" s="20">
        <f t="shared" si="58"/>
        <v>763.20104589040227</v>
      </c>
      <c r="AM102" s="57">
        <f t="shared" si="59"/>
        <v>1056.5343792237356</v>
      </c>
      <c r="AN102" s="57">
        <f ca="1">AVERAGE(OFFSET($AM$3,0,0,'Données projet'!$E$10+1,1))-AVERAGE(OFFSET($H$3,0,0,'Données projet'!$E$10+1,1))</f>
        <v>245.5026179711341</v>
      </c>
      <c r="AO102" s="57">
        <f t="shared" si="90"/>
        <v>204.32077840562567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325.55519999999984</v>
      </c>
      <c r="BE102" s="13">
        <f>BD102*VLOOKUP('Données projet'!$B$11,Paramètres!$A$1:$I$89,3,0)*VLOOKUP('Données projet'!$B$11,Paramètres!$A$1:$I$89,5,0)</f>
        <v>325.03431167999986</v>
      </c>
      <c r="BF102" s="13">
        <f t="shared" si="91"/>
        <v>76.399886588103072</v>
      </c>
      <c r="BG102" s="20">
        <f t="shared" si="61"/>
        <v>699.16456198361254</v>
      </c>
      <c r="BH102" s="57">
        <f t="shared" si="62"/>
        <v>992.49789531694591</v>
      </c>
      <c r="BI102" s="57">
        <f ca="1">AVERAGE(OFFSET($BH$3,0,0,'Données projet'!$E$11+1,1))-AVERAGE(OFFSET($H$3,0,0,'Données projet'!$E$11+1,1))</f>
        <v>221.46841827695107</v>
      </c>
      <c r="BJ102" s="57">
        <f t="shared" si="92"/>
        <v>183.74298297204564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266.99999999999983</v>
      </c>
      <c r="BZ102" s="13">
        <f>BY102*VLOOKUP('Données projet'!$B$12,Paramètres!$A$1:$I$89,3,0)*VLOOKUP('Données projet'!$B$12,Paramètres!$A$1:$I$89,5,0)</f>
        <v>216.59039999999987</v>
      </c>
      <c r="CA102" s="13">
        <f t="shared" si="93"/>
        <v>53.373153688190904</v>
      </c>
      <c r="CB102" s="20">
        <f t="shared" si="64"/>
        <v>470.18652267359886</v>
      </c>
      <c r="CC102" s="57">
        <f t="shared" si="65"/>
        <v>763.51985600693217</v>
      </c>
      <c r="CD102" s="57">
        <f ca="1">AVERAGE(OFFSET($CC$3,0,0,'Données projet'!$E$12+1,1))-AVERAGE(OFFSET($H$3,0,0,'Données projet'!$E$12+1,1))</f>
        <v>219.96569743439244</v>
      </c>
      <c r="CE102" s="57">
        <f t="shared" si="94"/>
        <v>219.27079214454579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24.635810726221202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24.635810726221202</v>
      </c>
      <c r="CO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236.00000000000003</v>
      </c>
      <c r="CU102" s="17">
        <f>CT102*VLOOKUP('Données projet'!$B$13,Paramètres!$A$1:$I$89,3,0)*VLOOKUP('Données projet'!$B$13,Paramètres!$A$1:$I$89,5,0)</f>
        <v>206.16960000000006</v>
      </c>
      <c r="CV102" s="13">
        <f t="shared" si="95"/>
        <v>51.097652263007333</v>
      </c>
      <c r="CW102" s="20">
        <f t="shared" si="67"/>
        <v>448.07379769140448</v>
      </c>
      <c r="CX102" s="57">
        <f t="shared" si="68"/>
        <v>741.40713102473774</v>
      </c>
      <c r="CY102" s="57">
        <f ca="1">AVERAGE(OFFSET($CX$3,0,0,'Données projet'!$E$13+1,1))-AVERAGE(OFFSET($H$3,0,0,'Données projet'!$E$13+1,1))</f>
        <v>235.92135862353973</v>
      </c>
      <c r="CZ102" s="57">
        <f t="shared" si="96"/>
        <v>270.64539221029258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45.422011513535651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45.422011513535651</v>
      </c>
      <c r="DJ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7" t="e">
        <f t="shared" si="71"/>
        <v>#N/A</v>
      </c>
      <c r="DT102" s="57" t="e">
        <f ca="1">AVERAGE(OFFSET($DS$3,0,0,'Données projet'!$E$14+1,1))-AVERAGE(OFFSET($H$3,0,0,'Données projet'!$E$14+1,1))</f>
        <v>#N/A</v>
      </c>
      <c r="DU102" s="57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7" t="e">
        <f t="shared" si="74"/>
        <v>#N/A</v>
      </c>
      <c r="EO102" s="57" t="e">
        <f ca="1">AVERAGE(OFFSET($EN$3,0,0,'Données projet'!$E$15+1,1))-AVERAGE(OFFSET($H$3,0,0,'Données projet'!$E$15+1,1))</f>
        <v>#N/A</v>
      </c>
      <c r="EP102" s="57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7" t="e">
        <f t="shared" si="77"/>
        <v>#N/A</v>
      </c>
      <c r="FJ102" s="57" t="e">
        <f ca="1">AVERAGE(OFFSET($FI$3,0,0,'Données projet'!$E$16+1,1))-AVERAGE(OFFSET($H$3,0,0,'Données projet'!$E$16+1,1))</f>
        <v>#N/A</v>
      </c>
      <c r="FK102" s="57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7" t="e">
        <f t="shared" si="80"/>
        <v>#N/A</v>
      </c>
      <c r="GE102" s="57" t="e">
        <f ca="1">AVERAGE(OFFSET($GD$3,0,0,'Données projet'!$E$17+1,1))-AVERAGE(OFFSET($H$3,0,0,'Données projet'!$E$17+1,1))</f>
        <v>#N/A</v>
      </c>
      <c r="GF102" s="57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7" t="e">
        <f t="shared" si="83"/>
        <v>#N/A</v>
      </c>
      <c r="GZ102" s="57" t="e">
        <f ca="1">AVERAGE(OFFSET($GY$3,0,0,'Données projet'!$E$18+1,1))-AVERAGE(OFFSET($H$3,0,0,'Données projet'!$E$18+1,1))</f>
        <v>#N/A</v>
      </c>
      <c r="HA102" s="57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0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4">
        <f t="shared" si="56"/>
        <v>427.29831516107822</v>
      </c>
      <c r="I103" s="6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7" t="e">
        <f t="shared" si="55"/>
        <v>#NUM!</v>
      </c>
      <c r="S103" s="57">
        <f ca="1">AVERAGE(OFFSET($R$3,0,0,'Données projet'!$E$9+1,1))-AVERAGE(OFFSET($H$3,0,0,'Données projet'!$E$9+1,1))</f>
        <v>148.39628895278571</v>
      </c>
      <c r="T103" s="57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325.55519999999984</v>
      </c>
      <c r="AJ103" s="13">
        <f>AI103*VLOOKUP('Données projet'!$B$10,Paramètres!$A$1:$I$89,3,0)*VLOOKUP('Données projet'!$B$10,Paramètres!$A$1:$I$89,5,0)</f>
        <v>355.50627839999981</v>
      </c>
      <c r="AK103" s="13">
        <f t="shared" si="89"/>
        <v>82.695279049034994</v>
      </c>
      <c r="AL103" s="20">
        <f t="shared" si="58"/>
        <v>763.20104589040227</v>
      </c>
      <c r="AM103" s="57">
        <f t="shared" si="59"/>
        <v>1056.5343792237356</v>
      </c>
      <c r="AN103" s="57">
        <f ca="1">AVERAGE(OFFSET($AM$3,0,0,'Données projet'!$E$10+1,1))-AVERAGE(OFFSET($H$3,0,0,'Données projet'!$E$10+1,1))</f>
        <v>245.5026179711341</v>
      </c>
      <c r="AO103" s="57">
        <f t="shared" si="90"/>
        <v>204.32077840562567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325.55519999999984</v>
      </c>
      <c r="BE103" s="13">
        <f>BD103*VLOOKUP('Données projet'!$B$11,Paramètres!$A$1:$I$89,3,0)*VLOOKUP('Données projet'!$B$11,Paramètres!$A$1:$I$89,5,0)</f>
        <v>325.03431167999986</v>
      </c>
      <c r="BF103" s="13">
        <f t="shared" si="91"/>
        <v>76.399886588103072</v>
      </c>
      <c r="BG103" s="20">
        <f t="shared" si="61"/>
        <v>699.16456198361254</v>
      </c>
      <c r="BH103" s="57">
        <f t="shared" si="62"/>
        <v>992.49789531694591</v>
      </c>
      <c r="BI103" s="57">
        <f ca="1">AVERAGE(OFFSET($BH$3,0,0,'Données projet'!$E$11+1,1))-AVERAGE(OFFSET($H$3,0,0,'Données projet'!$E$11+1,1))</f>
        <v>221.46841827695107</v>
      </c>
      <c r="BJ103" s="57">
        <f t="shared" si="92"/>
        <v>183.74298297204564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266.99999999999983</v>
      </c>
      <c r="BZ103" s="13">
        <f>BY103*VLOOKUP('Données projet'!$B$12,Paramètres!$A$1:$I$89,3,0)*VLOOKUP('Données projet'!$B$12,Paramètres!$A$1:$I$89,5,0)</f>
        <v>216.59039999999987</v>
      </c>
      <c r="CA103" s="13">
        <f t="shared" si="93"/>
        <v>53.373153688190904</v>
      </c>
      <c r="CB103" s="20">
        <f t="shared" si="64"/>
        <v>470.18652267359886</v>
      </c>
      <c r="CC103" s="57">
        <f t="shared" si="65"/>
        <v>763.51985600693217</v>
      </c>
      <c r="CD103" s="57">
        <f ca="1">AVERAGE(OFFSET($CC$3,0,0,'Données projet'!$E$12+1,1))-AVERAGE(OFFSET($H$3,0,0,'Données projet'!$E$12+1,1))</f>
        <v>219.96569743439244</v>
      </c>
      <c r="CE103" s="57">
        <f t="shared" si="94"/>
        <v>219.27079214454579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24.152717504240815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24.152717504240815</v>
      </c>
      <c r="CO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236.00000000000003</v>
      </c>
      <c r="CU103" s="17">
        <f>CT103*VLOOKUP('Données projet'!$B$13,Paramètres!$A$1:$I$89,3,0)*VLOOKUP('Données projet'!$B$13,Paramètres!$A$1:$I$89,5,0)</f>
        <v>206.16960000000006</v>
      </c>
      <c r="CV103" s="13">
        <f t="shared" si="95"/>
        <v>51.097652263007333</v>
      </c>
      <c r="CW103" s="20">
        <f t="shared" si="67"/>
        <v>448.07379769140448</v>
      </c>
      <c r="CX103" s="57">
        <f t="shared" si="68"/>
        <v>741.40713102473774</v>
      </c>
      <c r="CY103" s="57">
        <f ca="1">AVERAGE(OFFSET($CX$3,0,0,'Données projet'!$E$13+1,1))-AVERAGE(OFFSET($H$3,0,0,'Données projet'!$E$13+1,1))</f>
        <v>235.92135862353973</v>
      </c>
      <c r="CZ103" s="57">
        <f t="shared" si="96"/>
        <v>270.64539221029258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44.531313572446628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44.531313572446628</v>
      </c>
      <c r="DJ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7" t="e">
        <f t="shared" si="71"/>
        <v>#N/A</v>
      </c>
      <c r="DT103" s="57" t="e">
        <f ca="1">AVERAGE(OFFSET($DS$3,0,0,'Données projet'!$E$14+1,1))-AVERAGE(OFFSET($H$3,0,0,'Données projet'!$E$14+1,1))</f>
        <v>#N/A</v>
      </c>
      <c r="DU103" s="57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7" t="e">
        <f t="shared" si="74"/>
        <v>#N/A</v>
      </c>
      <c r="EO103" s="57" t="e">
        <f ca="1">AVERAGE(OFFSET($EN$3,0,0,'Données projet'!$E$15+1,1))-AVERAGE(OFFSET($H$3,0,0,'Données projet'!$E$15+1,1))</f>
        <v>#N/A</v>
      </c>
      <c r="EP103" s="57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7" t="e">
        <f t="shared" si="77"/>
        <v>#N/A</v>
      </c>
      <c r="FJ103" s="57" t="e">
        <f ca="1">AVERAGE(OFFSET($FI$3,0,0,'Données projet'!$E$16+1,1))-AVERAGE(OFFSET($H$3,0,0,'Données projet'!$E$16+1,1))</f>
        <v>#N/A</v>
      </c>
      <c r="FK103" s="57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7" t="e">
        <f t="shared" si="80"/>
        <v>#N/A</v>
      </c>
      <c r="GE103" s="57" t="e">
        <f ca="1">AVERAGE(OFFSET($GD$3,0,0,'Données projet'!$E$17+1,1))-AVERAGE(OFFSET($H$3,0,0,'Données projet'!$E$17+1,1))</f>
        <v>#N/A</v>
      </c>
      <c r="GF103" s="57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7" t="e">
        <f t="shared" si="83"/>
        <v>#N/A</v>
      </c>
      <c r="GZ103" s="57" t="e">
        <f ca="1">AVERAGE(OFFSET($GY$3,0,0,'Données projet'!$E$18+1,1))-AVERAGE(OFFSET($H$3,0,0,'Données projet'!$E$18+1,1))</f>
        <v>#N/A</v>
      </c>
      <c r="HA103" s="57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0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4">
        <f t="shared" si="56"/>
        <v>428.60310953152657</v>
      </c>
      <c r="I104" s="6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7" t="e">
        <f t="shared" si="55"/>
        <v>#NUM!</v>
      </c>
      <c r="S104" s="57">
        <f ca="1">AVERAGE(OFFSET($R$3,0,0,'Données projet'!$E$9+1,1))-AVERAGE(OFFSET($H$3,0,0,'Données projet'!$E$9+1,1))</f>
        <v>148.39628895278571</v>
      </c>
      <c r="T104" s="57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325.55519999999984</v>
      </c>
      <c r="AJ104" s="13">
        <f>AI104*VLOOKUP('Données projet'!$B$10,Paramètres!$A$1:$I$89,3,0)*VLOOKUP('Données projet'!$B$10,Paramètres!$A$1:$I$89,5,0)</f>
        <v>355.50627839999981</v>
      </c>
      <c r="AK104" s="13">
        <f t="shared" si="89"/>
        <v>82.695279049034994</v>
      </c>
      <c r="AL104" s="20">
        <f t="shared" si="58"/>
        <v>763.20104589040227</v>
      </c>
      <c r="AM104" s="57">
        <f t="shared" si="59"/>
        <v>1056.5343792237356</v>
      </c>
      <c r="AN104" s="57">
        <f ca="1">AVERAGE(OFFSET($AM$3,0,0,'Données projet'!$E$10+1,1))-AVERAGE(OFFSET($H$3,0,0,'Données projet'!$E$10+1,1))</f>
        <v>245.5026179711341</v>
      </c>
      <c r="AO104" s="57">
        <f t="shared" si="90"/>
        <v>204.32077840562567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325.55519999999984</v>
      </c>
      <c r="BE104" s="13">
        <f>BD104*VLOOKUP('Données projet'!$B$11,Paramètres!$A$1:$I$89,3,0)*VLOOKUP('Données projet'!$B$11,Paramètres!$A$1:$I$89,5,0)</f>
        <v>325.03431167999986</v>
      </c>
      <c r="BF104" s="13">
        <f t="shared" si="91"/>
        <v>76.399886588103072</v>
      </c>
      <c r="BG104" s="20">
        <f t="shared" si="61"/>
        <v>699.16456198361254</v>
      </c>
      <c r="BH104" s="57">
        <f t="shared" si="62"/>
        <v>992.49789531694591</v>
      </c>
      <c r="BI104" s="57">
        <f ca="1">AVERAGE(OFFSET($BH$3,0,0,'Données projet'!$E$11+1,1))-AVERAGE(OFFSET($H$3,0,0,'Données projet'!$E$11+1,1))</f>
        <v>221.46841827695107</v>
      </c>
      <c r="BJ104" s="57">
        <f t="shared" si="92"/>
        <v>183.74298297204564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266.99999999999983</v>
      </c>
      <c r="BZ104" s="13">
        <f>BY104*VLOOKUP('Données projet'!$B$12,Paramètres!$A$1:$I$89,3,0)*VLOOKUP('Données projet'!$B$12,Paramètres!$A$1:$I$89,5,0)</f>
        <v>216.59039999999987</v>
      </c>
      <c r="CA104" s="13">
        <f t="shared" si="93"/>
        <v>53.373153688190904</v>
      </c>
      <c r="CB104" s="20">
        <f t="shared" si="64"/>
        <v>470.18652267359886</v>
      </c>
      <c r="CC104" s="57">
        <f t="shared" si="65"/>
        <v>763.51985600693217</v>
      </c>
      <c r="CD104" s="57">
        <f ca="1">AVERAGE(OFFSET($CC$3,0,0,'Données projet'!$E$12+1,1))-AVERAGE(OFFSET($H$3,0,0,'Données projet'!$E$12+1,1))</f>
        <v>219.96569743439244</v>
      </c>
      <c r="CE104" s="57">
        <f t="shared" si="94"/>
        <v>219.27079214454579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23.679097445685695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23.679097445685695</v>
      </c>
      <c r="CO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236.00000000000003</v>
      </c>
      <c r="CU104" s="17">
        <f>CT104*VLOOKUP('Données projet'!$B$13,Paramètres!$A$1:$I$89,3,0)*VLOOKUP('Données projet'!$B$13,Paramètres!$A$1:$I$89,5,0)</f>
        <v>206.16960000000006</v>
      </c>
      <c r="CV104" s="13">
        <f t="shared" si="95"/>
        <v>51.097652263007333</v>
      </c>
      <c r="CW104" s="20">
        <f t="shared" si="67"/>
        <v>448.07379769140448</v>
      </c>
      <c r="CX104" s="57">
        <f t="shared" si="68"/>
        <v>741.40713102473774</v>
      </c>
      <c r="CY104" s="57">
        <f ca="1">AVERAGE(OFFSET($CX$3,0,0,'Données projet'!$E$13+1,1))-AVERAGE(OFFSET($H$3,0,0,'Données projet'!$E$13+1,1))</f>
        <v>235.92135862353973</v>
      </c>
      <c r="CZ104" s="57">
        <f t="shared" si="96"/>
        <v>270.64539221029258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43.65808167471026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43.65808167471026</v>
      </c>
      <c r="DJ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7" t="e">
        <f t="shared" si="71"/>
        <v>#N/A</v>
      </c>
      <c r="DT104" s="57" t="e">
        <f ca="1">AVERAGE(OFFSET($DS$3,0,0,'Données projet'!$E$14+1,1))-AVERAGE(OFFSET($H$3,0,0,'Données projet'!$E$14+1,1))</f>
        <v>#N/A</v>
      </c>
      <c r="DU104" s="57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7" t="e">
        <f t="shared" si="74"/>
        <v>#N/A</v>
      </c>
      <c r="EO104" s="57" t="e">
        <f ca="1">AVERAGE(OFFSET($EN$3,0,0,'Données projet'!$E$15+1,1))-AVERAGE(OFFSET($H$3,0,0,'Données projet'!$E$15+1,1))</f>
        <v>#N/A</v>
      </c>
      <c r="EP104" s="57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7" t="e">
        <f t="shared" si="77"/>
        <v>#N/A</v>
      </c>
      <c r="FJ104" s="57" t="e">
        <f ca="1">AVERAGE(OFFSET($FI$3,0,0,'Données projet'!$E$16+1,1))-AVERAGE(OFFSET($H$3,0,0,'Données projet'!$E$16+1,1))</f>
        <v>#N/A</v>
      </c>
      <c r="FK104" s="57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7" t="e">
        <f t="shared" si="80"/>
        <v>#N/A</v>
      </c>
      <c r="GE104" s="57" t="e">
        <f ca="1">AVERAGE(OFFSET($GD$3,0,0,'Données projet'!$E$17+1,1))-AVERAGE(OFFSET($H$3,0,0,'Données projet'!$E$17+1,1))</f>
        <v>#N/A</v>
      </c>
      <c r="GF104" s="57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7" t="e">
        <f t="shared" si="83"/>
        <v>#N/A</v>
      </c>
      <c r="GZ104" s="57" t="e">
        <f ca="1">AVERAGE(OFFSET($GY$3,0,0,'Données projet'!$E$18+1,1))-AVERAGE(OFFSET($H$3,0,0,'Données projet'!$E$18+1,1))</f>
        <v>#N/A</v>
      </c>
      <c r="HA104" s="57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0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4">
        <f t="shared" si="56"/>
        <v>429.9076006504734</v>
      </c>
      <c r="I105" s="6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7" t="e">
        <f t="shared" si="55"/>
        <v>#NUM!</v>
      </c>
      <c r="S105" s="57">
        <f ca="1">AVERAGE(OFFSET($R$3,0,0,'Données projet'!$E$9+1,1))-AVERAGE(OFFSET($H$3,0,0,'Données projet'!$E$9+1,1))</f>
        <v>148.39628895278571</v>
      </c>
      <c r="T105" s="57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325.55519999999984</v>
      </c>
      <c r="AJ105" s="13">
        <f>AI105*VLOOKUP('Données projet'!$B$10,Paramètres!$A$1:$I$89,3,0)*VLOOKUP('Données projet'!$B$10,Paramètres!$A$1:$I$89,5,0)</f>
        <v>355.50627839999981</v>
      </c>
      <c r="AK105" s="13">
        <f t="shared" si="89"/>
        <v>82.695279049034994</v>
      </c>
      <c r="AL105" s="20">
        <f t="shared" si="58"/>
        <v>763.20104589040227</v>
      </c>
      <c r="AM105" s="57">
        <f t="shared" si="59"/>
        <v>1056.5343792237356</v>
      </c>
      <c r="AN105" s="57">
        <f ca="1">AVERAGE(OFFSET($AM$3,0,0,'Données projet'!$E$10+1,1))-AVERAGE(OFFSET($H$3,0,0,'Données projet'!$E$10+1,1))</f>
        <v>245.5026179711341</v>
      </c>
      <c r="AO105" s="57">
        <f t="shared" si="90"/>
        <v>204.32077840562567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325.55519999999984</v>
      </c>
      <c r="BE105" s="13">
        <f>BD105*VLOOKUP('Données projet'!$B$11,Paramètres!$A$1:$I$89,3,0)*VLOOKUP('Données projet'!$B$11,Paramètres!$A$1:$I$89,5,0)</f>
        <v>325.03431167999986</v>
      </c>
      <c r="BF105" s="13">
        <f t="shared" si="91"/>
        <v>76.399886588103072</v>
      </c>
      <c r="BG105" s="20">
        <f t="shared" si="61"/>
        <v>699.16456198361254</v>
      </c>
      <c r="BH105" s="57">
        <f t="shared" si="62"/>
        <v>992.49789531694591</v>
      </c>
      <c r="BI105" s="57">
        <f ca="1">AVERAGE(OFFSET($BH$3,0,0,'Données projet'!$E$11+1,1))-AVERAGE(OFFSET($H$3,0,0,'Données projet'!$E$11+1,1))</f>
        <v>221.46841827695107</v>
      </c>
      <c r="BJ105" s="57">
        <f t="shared" si="92"/>
        <v>183.74298297204564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266.99999999999983</v>
      </c>
      <c r="BZ105" s="13">
        <f>BY105*VLOOKUP('Données projet'!$B$12,Paramètres!$A$1:$I$89,3,0)*VLOOKUP('Données projet'!$B$12,Paramètres!$A$1:$I$89,5,0)</f>
        <v>216.59039999999987</v>
      </c>
      <c r="CA105" s="13">
        <f t="shared" si="93"/>
        <v>53.373153688190904</v>
      </c>
      <c r="CB105" s="20">
        <f t="shared" si="64"/>
        <v>470.18652267359886</v>
      </c>
      <c r="CC105" s="57">
        <f t="shared" si="65"/>
        <v>763.51985600693217</v>
      </c>
      <c r="CD105" s="57">
        <f ca="1">AVERAGE(OFFSET($CC$3,0,0,'Données projet'!$E$12+1,1))-AVERAGE(OFFSET($H$3,0,0,'Données projet'!$E$12+1,1))</f>
        <v>219.96569743439244</v>
      </c>
      <c r="CE105" s="57">
        <f t="shared" si="94"/>
        <v>219.27079214454579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23.21476478759913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23.21476478759913</v>
      </c>
      <c r="CO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236.00000000000003</v>
      </c>
      <c r="CU105" s="17">
        <f>CT105*VLOOKUP('Données projet'!$B$13,Paramètres!$A$1:$I$89,3,0)*VLOOKUP('Données projet'!$B$13,Paramètres!$A$1:$I$89,5,0)</f>
        <v>206.16960000000006</v>
      </c>
      <c r="CV105" s="13">
        <f t="shared" si="95"/>
        <v>51.097652263007333</v>
      </c>
      <c r="CW105" s="20">
        <f t="shared" si="67"/>
        <v>448.07379769140448</v>
      </c>
      <c r="CX105" s="57">
        <f t="shared" si="68"/>
        <v>741.40713102473774</v>
      </c>
      <c r="CY105" s="57">
        <f ca="1">AVERAGE(OFFSET($CX$3,0,0,'Données projet'!$E$13+1,1))-AVERAGE(OFFSET($H$3,0,0,'Données projet'!$E$13+1,1))</f>
        <v>235.92135862353973</v>
      </c>
      <c r="CZ105" s="57">
        <f t="shared" si="96"/>
        <v>270.64539221029258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42.801973321869639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42.801973321869639</v>
      </c>
      <c r="DJ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7" t="e">
        <f t="shared" si="71"/>
        <v>#N/A</v>
      </c>
      <c r="DT105" s="57" t="e">
        <f ca="1">AVERAGE(OFFSET($DS$3,0,0,'Données projet'!$E$14+1,1))-AVERAGE(OFFSET($H$3,0,0,'Données projet'!$E$14+1,1))</f>
        <v>#N/A</v>
      </c>
      <c r="DU105" s="57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7" t="e">
        <f t="shared" si="74"/>
        <v>#N/A</v>
      </c>
      <c r="EO105" s="57" t="e">
        <f ca="1">AVERAGE(OFFSET($EN$3,0,0,'Données projet'!$E$15+1,1))-AVERAGE(OFFSET($H$3,0,0,'Données projet'!$E$15+1,1))</f>
        <v>#N/A</v>
      </c>
      <c r="EP105" s="57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7" t="e">
        <f t="shared" si="77"/>
        <v>#N/A</v>
      </c>
      <c r="FJ105" s="57" t="e">
        <f ca="1">AVERAGE(OFFSET($FI$3,0,0,'Données projet'!$E$16+1,1))-AVERAGE(OFFSET($H$3,0,0,'Données projet'!$E$16+1,1))</f>
        <v>#N/A</v>
      </c>
      <c r="FK105" s="57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7" t="e">
        <f t="shared" si="80"/>
        <v>#N/A</v>
      </c>
      <c r="GE105" s="57" t="e">
        <f ca="1">AVERAGE(OFFSET($GD$3,0,0,'Données projet'!$E$17+1,1))-AVERAGE(OFFSET($H$3,0,0,'Données projet'!$E$17+1,1))</f>
        <v>#N/A</v>
      </c>
      <c r="GF105" s="57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7" t="e">
        <f t="shared" si="83"/>
        <v>#N/A</v>
      </c>
      <c r="GZ105" s="57" t="e">
        <f ca="1">AVERAGE(OFFSET($GY$3,0,0,'Données projet'!$E$18+1,1))-AVERAGE(OFFSET($H$3,0,0,'Données projet'!$E$18+1,1))</f>
        <v>#N/A</v>
      </c>
      <c r="HA105" s="57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0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4">
        <f t="shared" si="56"/>
        <v>431.21179183524987</v>
      </c>
      <c r="I106" s="6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7" t="e">
        <f t="shared" si="55"/>
        <v>#NUM!</v>
      </c>
      <c r="S106" s="57">
        <f ca="1">AVERAGE(OFFSET($R$3,0,0,'Données projet'!$E$9+1,1))-AVERAGE(OFFSET($H$3,0,0,'Données projet'!$E$9+1,1))</f>
        <v>148.39628895278571</v>
      </c>
      <c r="T106" s="57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325.55519999999984</v>
      </c>
      <c r="AJ106" s="13">
        <f>AI106*VLOOKUP('Données projet'!$B$10,Paramètres!$A$1:$I$89,3,0)*VLOOKUP('Données projet'!$B$10,Paramètres!$A$1:$I$89,5,0)</f>
        <v>355.50627839999981</v>
      </c>
      <c r="AK106" s="13">
        <f t="shared" si="89"/>
        <v>82.695279049034994</v>
      </c>
      <c r="AL106" s="20">
        <f t="shared" si="58"/>
        <v>763.20104589040227</v>
      </c>
      <c r="AM106" s="57">
        <f t="shared" si="59"/>
        <v>1056.5343792237356</v>
      </c>
      <c r="AN106" s="57">
        <f ca="1">AVERAGE(OFFSET($AM$3,0,0,'Données projet'!$E$10+1,1))-AVERAGE(OFFSET($H$3,0,0,'Données projet'!$E$10+1,1))</f>
        <v>245.5026179711341</v>
      </c>
      <c r="AO106" s="57">
        <f t="shared" si="90"/>
        <v>204.32077840562567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325.55519999999984</v>
      </c>
      <c r="BE106" s="13">
        <f>BD106*VLOOKUP('Données projet'!$B$11,Paramètres!$A$1:$I$89,3,0)*VLOOKUP('Données projet'!$B$11,Paramètres!$A$1:$I$89,5,0)</f>
        <v>325.03431167999986</v>
      </c>
      <c r="BF106" s="13">
        <f t="shared" si="91"/>
        <v>76.399886588103072</v>
      </c>
      <c r="BG106" s="20">
        <f t="shared" si="61"/>
        <v>699.16456198361254</v>
      </c>
      <c r="BH106" s="57">
        <f t="shared" si="62"/>
        <v>992.49789531694591</v>
      </c>
      <c r="BI106" s="57">
        <f ca="1">AVERAGE(OFFSET($BH$3,0,0,'Données projet'!$E$11+1,1))-AVERAGE(OFFSET($H$3,0,0,'Données projet'!$E$11+1,1))</f>
        <v>221.46841827695107</v>
      </c>
      <c r="BJ106" s="57">
        <f t="shared" si="92"/>
        <v>183.74298297204564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266.99999999999983</v>
      </c>
      <c r="BZ106" s="13">
        <f>BY106*VLOOKUP('Données projet'!$B$12,Paramètres!$A$1:$I$89,3,0)*VLOOKUP('Données projet'!$B$12,Paramètres!$A$1:$I$89,5,0)</f>
        <v>216.59039999999987</v>
      </c>
      <c r="CA106" s="13">
        <f t="shared" si="93"/>
        <v>53.373153688190904</v>
      </c>
      <c r="CB106" s="20">
        <f t="shared" si="64"/>
        <v>470.18652267359886</v>
      </c>
      <c r="CC106" s="57">
        <f t="shared" si="65"/>
        <v>763.51985600693217</v>
      </c>
      <c r="CD106" s="57">
        <f ca="1">AVERAGE(OFFSET($CC$3,0,0,'Données projet'!$E$12+1,1))-AVERAGE(OFFSET($H$3,0,0,'Données projet'!$E$12+1,1))</f>
        <v>219.96569743439244</v>
      </c>
      <c r="CE106" s="57">
        <f t="shared" si="94"/>
        <v>219.27079214454579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22.759537409722686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22.759537409722686</v>
      </c>
      <c r="CO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236.00000000000003</v>
      </c>
      <c r="CU106" s="17">
        <f>CT106*VLOOKUP('Données projet'!$B$13,Paramètres!$A$1:$I$89,3,0)*VLOOKUP('Données projet'!$B$13,Paramètres!$A$1:$I$89,5,0)</f>
        <v>206.16960000000006</v>
      </c>
      <c r="CV106" s="13">
        <f t="shared" si="95"/>
        <v>51.097652263007333</v>
      </c>
      <c r="CW106" s="20">
        <f t="shared" si="67"/>
        <v>448.07379769140448</v>
      </c>
      <c r="CX106" s="57">
        <f t="shared" si="68"/>
        <v>741.40713102473774</v>
      </c>
      <c r="CY106" s="57">
        <f ca="1">AVERAGE(OFFSET($CX$3,0,0,'Données projet'!$E$13+1,1))-AVERAGE(OFFSET($H$3,0,0,'Données projet'!$E$13+1,1))</f>
        <v>235.92135862353973</v>
      </c>
      <c r="CZ106" s="57">
        <f t="shared" si="96"/>
        <v>270.64539221029258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41.962652731653684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41.962652731653684</v>
      </c>
      <c r="DJ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7" t="e">
        <f t="shared" si="71"/>
        <v>#N/A</v>
      </c>
      <c r="DT106" s="57" t="e">
        <f ca="1">AVERAGE(OFFSET($DS$3,0,0,'Données projet'!$E$14+1,1))-AVERAGE(OFFSET($H$3,0,0,'Données projet'!$E$14+1,1))</f>
        <v>#N/A</v>
      </c>
      <c r="DU106" s="57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7" t="e">
        <f t="shared" si="74"/>
        <v>#N/A</v>
      </c>
      <c r="EO106" s="57" t="e">
        <f ca="1">AVERAGE(OFFSET($EN$3,0,0,'Données projet'!$E$15+1,1))-AVERAGE(OFFSET($H$3,0,0,'Données projet'!$E$15+1,1))</f>
        <v>#N/A</v>
      </c>
      <c r="EP106" s="57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7" t="e">
        <f t="shared" si="77"/>
        <v>#N/A</v>
      </c>
      <c r="FJ106" s="57" t="e">
        <f ca="1">AVERAGE(OFFSET($FI$3,0,0,'Données projet'!$E$16+1,1))-AVERAGE(OFFSET($H$3,0,0,'Données projet'!$E$16+1,1))</f>
        <v>#N/A</v>
      </c>
      <c r="FK106" s="57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7" t="e">
        <f t="shared" si="80"/>
        <v>#N/A</v>
      </c>
      <c r="GE106" s="57" t="e">
        <f ca="1">AVERAGE(OFFSET($GD$3,0,0,'Données projet'!$E$17+1,1))-AVERAGE(OFFSET($H$3,0,0,'Données projet'!$E$17+1,1))</f>
        <v>#N/A</v>
      </c>
      <c r="GF106" s="57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7" t="e">
        <f t="shared" si="83"/>
        <v>#N/A</v>
      </c>
      <c r="GZ106" s="57" t="e">
        <f ca="1">AVERAGE(OFFSET($GY$3,0,0,'Données projet'!$E$18+1,1))-AVERAGE(OFFSET($H$3,0,0,'Données projet'!$E$18+1,1))</f>
        <v>#N/A</v>
      </c>
      <c r="HA106" s="57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0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4">
        <f t="shared" si="56"/>
        <v>432.51568633505917</v>
      </c>
      <c r="I107" s="6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7" t="e">
        <f t="shared" si="55"/>
        <v>#NUM!</v>
      </c>
      <c r="S107" s="57">
        <f ca="1">AVERAGE(OFFSET($R$3,0,0,'Données projet'!$E$9+1,1))-AVERAGE(OFFSET($H$3,0,0,'Données projet'!$E$9+1,1))</f>
        <v>148.39628895278571</v>
      </c>
      <c r="T107" s="57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325.55519999999984</v>
      </c>
      <c r="AJ107" s="13">
        <f>AI107*VLOOKUP('Données projet'!$B$10,Paramètres!$A$1:$I$89,3,0)*VLOOKUP('Données projet'!$B$10,Paramètres!$A$1:$I$89,5,0)</f>
        <v>355.50627839999981</v>
      </c>
      <c r="AK107" s="13">
        <f t="shared" si="89"/>
        <v>82.695279049034994</v>
      </c>
      <c r="AL107" s="20">
        <f t="shared" si="58"/>
        <v>763.20104589040227</v>
      </c>
      <c r="AM107" s="57">
        <f t="shared" si="59"/>
        <v>1056.5343792237356</v>
      </c>
      <c r="AN107" s="57">
        <f ca="1">AVERAGE(OFFSET($AM$3,0,0,'Données projet'!$E$10+1,1))-AVERAGE(OFFSET($H$3,0,0,'Données projet'!$E$10+1,1))</f>
        <v>245.5026179711341</v>
      </c>
      <c r="AO107" s="57">
        <f t="shared" si="90"/>
        <v>204.32077840562567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325.55519999999984</v>
      </c>
      <c r="BE107" s="13">
        <f>BD107*VLOOKUP('Données projet'!$B$11,Paramètres!$A$1:$I$89,3,0)*VLOOKUP('Données projet'!$B$11,Paramètres!$A$1:$I$89,5,0)</f>
        <v>325.03431167999986</v>
      </c>
      <c r="BF107" s="13">
        <f t="shared" si="91"/>
        <v>76.399886588103072</v>
      </c>
      <c r="BG107" s="20">
        <f t="shared" si="61"/>
        <v>699.16456198361254</v>
      </c>
      <c r="BH107" s="57">
        <f t="shared" si="62"/>
        <v>992.49789531694591</v>
      </c>
      <c r="BI107" s="57">
        <f ca="1">AVERAGE(OFFSET($BH$3,0,0,'Données projet'!$E$11+1,1))-AVERAGE(OFFSET($H$3,0,0,'Données projet'!$E$11+1,1))</f>
        <v>221.46841827695107</v>
      </c>
      <c r="BJ107" s="57">
        <f t="shared" si="92"/>
        <v>183.74298297204564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266.99999999999983</v>
      </c>
      <c r="BZ107" s="13">
        <f>BY107*VLOOKUP('Données projet'!$B$12,Paramètres!$A$1:$I$89,3,0)*VLOOKUP('Données projet'!$B$12,Paramètres!$A$1:$I$89,5,0)</f>
        <v>216.59039999999987</v>
      </c>
      <c r="CA107" s="13">
        <f t="shared" si="93"/>
        <v>53.373153688190904</v>
      </c>
      <c r="CB107" s="20">
        <f t="shared" si="64"/>
        <v>470.18652267359886</v>
      </c>
      <c r="CC107" s="57">
        <f t="shared" si="65"/>
        <v>763.51985600693217</v>
      </c>
      <c r="CD107" s="57">
        <f ca="1">AVERAGE(OFFSET($CC$3,0,0,'Données projet'!$E$12+1,1))-AVERAGE(OFFSET($H$3,0,0,'Données projet'!$E$12+1,1))</f>
        <v>219.96569743439244</v>
      </c>
      <c r="CE107" s="57">
        <f t="shared" si="94"/>
        <v>219.27079214454579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22.313236763065117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22.313236763065117</v>
      </c>
      <c r="CO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236.00000000000003</v>
      </c>
      <c r="CU107" s="17">
        <f>CT107*VLOOKUP('Données projet'!$B$13,Paramètres!$A$1:$I$89,3,0)*VLOOKUP('Données projet'!$B$13,Paramètres!$A$1:$I$89,5,0)</f>
        <v>206.16960000000006</v>
      </c>
      <c r="CV107" s="13">
        <f t="shared" si="95"/>
        <v>51.097652263007333</v>
      </c>
      <c r="CW107" s="20">
        <f t="shared" si="67"/>
        <v>448.07379769140448</v>
      </c>
      <c r="CX107" s="57">
        <f t="shared" si="68"/>
        <v>741.40713102473774</v>
      </c>
      <c r="CY107" s="57">
        <f ca="1">AVERAGE(OFFSET($CX$3,0,0,'Données projet'!$E$13+1,1))-AVERAGE(OFFSET($H$3,0,0,'Données projet'!$E$13+1,1))</f>
        <v>235.92135862353973</v>
      </c>
      <c r="CZ107" s="57">
        <f t="shared" si="96"/>
        <v>270.64539221029258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41.139790706276855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41.139790706276855</v>
      </c>
      <c r="DJ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7" t="e">
        <f t="shared" si="71"/>
        <v>#N/A</v>
      </c>
      <c r="DT107" s="57" t="e">
        <f ca="1">AVERAGE(OFFSET($DS$3,0,0,'Données projet'!$E$14+1,1))-AVERAGE(OFFSET($H$3,0,0,'Données projet'!$E$14+1,1))</f>
        <v>#N/A</v>
      </c>
      <c r="DU107" s="57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7" t="e">
        <f t="shared" si="74"/>
        <v>#N/A</v>
      </c>
      <c r="EO107" s="57" t="e">
        <f ca="1">AVERAGE(OFFSET($EN$3,0,0,'Données projet'!$E$15+1,1))-AVERAGE(OFFSET($H$3,0,0,'Données projet'!$E$15+1,1))</f>
        <v>#N/A</v>
      </c>
      <c r="EP107" s="57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7" t="e">
        <f t="shared" si="77"/>
        <v>#N/A</v>
      </c>
      <c r="FJ107" s="57" t="e">
        <f ca="1">AVERAGE(OFFSET($FI$3,0,0,'Données projet'!$E$16+1,1))-AVERAGE(OFFSET($H$3,0,0,'Données projet'!$E$16+1,1))</f>
        <v>#N/A</v>
      </c>
      <c r="FK107" s="57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7" t="e">
        <f t="shared" si="80"/>
        <v>#N/A</v>
      </c>
      <c r="GE107" s="57" t="e">
        <f ca="1">AVERAGE(OFFSET($GD$3,0,0,'Données projet'!$E$17+1,1))-AVERAGE(OFFSET($H$3,0,0,'Données projet'!$E$17+1,1))</f>
        <v>#N/A</v>
      </c>
      <c r="GF107" s="57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7" t="e">
        <f t="shared" si="83"/>
        <v>#N/A</v>
      </c>
      <c r="GZ107" s="57" t="e">
        <f ca="1">AVERAGE(OFFSET($GY$3,0,0,'Données projet'!$E$18+1,1))-AVERAGE(OFFSET($H$3,0,0,'Données projet'!$E$18+1,1))</f>
        <v>#N/A</v>
      </c>
      <c r="HA107" s="57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0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4">
        <f t="shared" si="56"/>
        <v>433.81928733301731</v>
      </c>
      <c r="I108" s="6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7" t="e">
        <f t="shared" si="55"/>
        <v>#NUM!</v>
      </c>
      <c r="S108" s="57">
        <f ca="1">AVERAGE(OFFSET($R$3,0,0,'Données projet'!$E$9+1,1))-AVERAGE(OFFSET($H$3,0,0,'Données projet'!$E$9+1,1))</f>
        <v>148.39628895278571</v>
      </c>
      <c r="T108" s="57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325.55519999999984</v>
      </c>
      <c r="AJ108" s="13">
        <f>AI108*VLOOKUP('Données projet'!$B$10,Paramètres!$A$1:$I$89,3,0)*VLOOKUP('Données projet'!$B$10,Paramètres!$A$1:$I$89,5,0)</f>
        <v>355.50627839999981</v>
      </c>
      <c r="AK108" s="13">
        <f t="shared" si="89"/>
        <v>82.695279049034994</v>
      </c>
      <c r="AL108" s="20">
        <f t="shared" si="58"/>
        <v>763.20104589040227</v>
      </c>
      <c r="AM108" s="57">
        <f t="shared" si="59"/>
        <v>1056.5343792237356</v>
      </c>
      <c r="AN108" s="57">
        <f ca="1">AVERAGE(OFFSET($AM$3,0,0,'Données projet'!$E$10+1,1))-AVERAGE(OFFSET($H$3,0,0,'Données projet'!$E$10+1,1))</f>
        <v>245.5026179711341</v>
      </c>
      <c r="AO108" s="57">
        <f t="shared" si="90"/>
        <v>204.32077840562567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325.55519999999984</v>
      </c>
      <c r="BE108" s="13">
        <f>BD108*VLOOKUP('Données projet'!$B$11,Paramètres!$A$1:$I$89,3,0)*VLOOKUP('Données projet'!$B$11,Paramètres!$A$1:$I$89,5,0)</f>
        <v>325.03431167999986</v>
      </c>
      <c r="BF108" s="13">
        <f t="shared" si="91"/>
        <v>76.399886588103072</v>
      </c>
      <c r="BG108" s="20">
        <f t="shared" si="61"/>
        <v>699.16456198361254</v>
      </c>
      <c r="BH108" s="57">
        <f t="shared" si="62"/>
        <v>992.49789531694591</v>
      </c>
      <c r="BI108" s="57">
        <f ca="1">AVERAGE(OFFSET($BH$3,0,0,'Données projet'!$E$11+1,1))-AVERAGE(OFFSET($H$3,0,0,'Données projet'!$E$11+1,1))</f>
        <v>221.46841827695107</v>
      </c>
      <c r="BJ108" s="57">
        <f t="shared" si="92"/>
        <v>183.74298297204564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266.99999999999983</v>
      </c>
      <c r="BZ108" s="13">
        <f>BY108*VLOOKUP('Données projet'!$B$12,Paramètres!$A$1:$I$89,3,0)*VLOOKUP('Données projet'!$B$12,Paramètres!$A$1:$I$89,5,0)</f>
        <v>216.59039999999987</v>
      </c>
      <c r="CA108" s="13">
        <f t="shared" si="93"/>
        <v>53.373153688190904</v>
      </c>
      <c r="CB108" s="20">
        <f t="shared" si="64"/>
        <v>470.18652267359886</v>
      </c>
      <c r="CC108" s="57">
        <f t="shared" si="65"/>
        <v>763.51985600693217</v>
      </c>
      <c r="CD108" s="57">
        <f ca="1">AVERAGE(OFFSET($CC$3,0,0,'Données projet'!$E$12+1,1))-AVERAGE(OFFSET($H$3,0,0,'Données projet'!$E$12+1,1))</f>
        <v>219.96569743439244</v>
      </c>
      <c r="CE108" s="57">
        <f t="shared" si="94"/>
        <v>219.27079214454579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21.875687799871987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21.875687799871987</v>
      </c>
      <c r="CO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236.00000000000003</v>
      </c>
      <c r="CU108" s="17">
        <f>CT108*VLOOKUP('Données projet'!$B$13,Paramètres!$A$1:$I$89,3,0)*VLOOKUP('Données projet'!$B$13,Paramètres!$A$1:$I$89,5,0)</f>
        <v>206.16960000000006</v>
      </c>
      <c r="CV108" s="13">
        <f t="shared" si="95"/>
        <v>51.097652263007333</v>
      </c>
      <c r="CW108" s="20">
        <f t="shared" si="67"/>
        <v>448.07379769140448</v>
      </c>
      <c r="CX108" s="57">
        <f t="shared" si="68"/>
        <v>741.40713102473774</v>
      </c>
      <c r="CY108" s="57">
        <f ca="1">AVERAGE(OFFSET($CX$3,0,0,'Données projet'!$E$13+1,1))-AVERAGE(OFFSET($H$3,0,0,'Données projet'!$E$13+1,1))</f>
        <v>235.92135862353973</v>
      </c>
      <c r="CZ108" s="57">
        <f t="shared" si="96"/>
        <v>270.64539221029258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40.333064503321388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40.333064503321388</v>
      </c>
      <c r="DJ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7" t="e">
        <f t="shared" si="71"/>
        <v>#N/A</v>
      </c>
      <c r="DT108" s="57" t="e">
        <f ca="1">AVERAGE(OFFSET($DS$3,0,0,'Données projet'!$E$14+1,1))-AVERAGE(OFFSET($H$3,0,0,'Données projet'!$E$14+1,1))</f>
        <v>#N/A</v>
      </c>
      <c r="DU108" s="57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7" t="e">
        <f t="shared" si="74"/>
        <v>#N/A</v>
      </c>
      <c r="EO108" s="57" t="e">
        <f ca="1">AVERAGE(OFFSET($EN$3,0,0,'Données projet'!$E$15+1,1))-AVERAGE(OFFSET($H$3,0,0,'Données projet'!$E$15+1,1))</f>
        <v>#N/A</v>
      </c>
      <c r="EP108" s="57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7" t="e">
        <f t="shared" si="77"/>
        <v>#N/A</v>
      </c>
      <c r="FJ108" s="57" t="e">
        <f ca="1">AVERAGE(OFFSET($FI$3,0,0,'Données projet'!$E$16+1,1))-AVERAGE(OFFSET($H$3,0,0,'Données projet'!$E$16+1,1))</f>
        <v>#N/A</v>
      </c>
      <c r="FK108" s="57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7" t="e">
        <f t="shared" si="80"/>
        <v>#N/A</v>
      </c>
      <c r="GE108" s="57" t="e">
        <f ca="1">AVERAGE(OFFSET($GD$3,0,0,'Données projet'!$E$17+1,1))-AVERAGE(OFFSET($H$3,0,0,'Données projet'!$E$17+1,1))</f>
        <v>#N/A</v>
      </c>
      <c r="GF108" s="57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7" t="e">
        <f t="shared" si="83"/>
        <v>#N/A</v>
      </c>
      <c r="GZ108" s="57" t="e">
        <f ca="1">AVERAGE(OFFSET($GY$3,0,0,'Données projet'!$E$18+1,1))-AVERAGE(OFFSET($H$3,0,0,'Données projet'!$E$18+1,1))</f>
        <v>#N/A</v>
      </c>
      <c r="HA108" s="57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0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4">
        <f t="shared" si="56"/>
        <v>435.12259794811337</v>
      </c>
      <c r="I109" s="6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7" t="e">
        <f t="shared" si="55"/>
        <v>#NUM!</v>
      </c>
      <c r="S109" s="57">
        <f ca="1">AVERAGE(OFFSET($R$3,0,0,'Données projet'!$E$9+1,1))-AVERAGE(OFFSET($H$3,0,0,'Données projet'!$E$9+1,1))</f>
        <v>148.39628895278571</v>
      </c>
      <c r="T109" s="57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325.55519999999984</v>
      </c>
      <c r="AJ109" s="13">
        <f>AI109*VLOOKUP('Données projet'!$B$10,Paramètres!$A$1:$I$89,3,0)*VLOOKUP('Données projet'!$B$10,Paramètres!$A$1:$I$89,5,0)</f>
        <v>355.50627839999981</v>
      </c>
      <c r="AK109" s="13">
        <f t="shared" si="89"/>
        <v>82.695279049034994</v>
      </c>
      <c r="AL109" s="20">
        <f t="shared" si="58"/>
        <v>763.20104589040227</v>
      </c>
      <c r="AM109" s="57">
        <f t="shared" si="59"/>
        <v>1056.5343792237356</v>
      </c>
      <c r="AN109" s="57">
        <f ca="1">AVERAGE(OFFSET($AM$3,0,0,'Données projet'!$E$10+1,1))-AVERAGE(OFFSET($H$3,0,0,'Données projet'!$E$10+1,1))</f>
        <v>245.5026179711341</v>
      </c>
      <c r="AO109" s="57">
        <f t="shared" si="90"/>
        <v>204.32077840562567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325.55519999999984</v>
      </c>
      <c r="BE109" s="13">
        <f>BD109*VLOOKUP('Données projet'!$B$11,Paramètres!$A$1:$I$89,3,0)*VLOOKUP('Données projet'!$B$11,Paramètres!$A$1:$I$89,5,0)</f>
        <v>325.03431167999986</v>
      </c>
      <c r="BF109" s="13">
        <f t="shared" si="91"/>
        <v>76.399886588103072</v>
      </c>
      <c r="BG109" s="20">
        <f t="shared" si="61"/>
        <v>699.16456198361254</v>
      </c>
      <c r="BH109" s="57">
        <f t="shared" si="62"/>
        <v>992.49789531694591</v>
      </c>
      <c r="BI109" s="57">
        <f ca="1">AVERAGE(OFFSET($BH$3,0,0,'Données projet'!$E$11+1,1))-AVERAGE(OFFSET($H$3,0,0,'Données projet'!$E$11+1,1))</f>
        <v>221.46841827695107</v>
      </c>
      <c r="BJ109" s="57">
        <f t="shared" si="92"/>
        <v>183.74298297204564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266.99999999999983</v>
      </c>
      <c r="BZ109" s="13">
        <f>BY109*VLOOKUP('Données projet'!$B$12,Paramètres!$A$1:$I$89,3,0)*VLOOKUP('Données projet'!$B$12,Paramètres!$A$1:$I$89,5,0)</f>
        <v>216.59039999999987</v>
      </c>
      <c r="CA109" s="13">
        <f t="shared" si="93"/>
        <v>53.373153688190904</v>
      </c>
      <c r="CB109" s="20">
        <f t="shared" si="64"/>
        <v>470.18652267359886</v>
      </c>
      <c r="CC109" s="57">
        <f t="shared" si="65"/>
        <v>763.51985600693217</v>
      </c>
      <c r="CD109" s="57">
        <f ca="1">AVERAGE(OFFSET($CC$3,0,0,'Données projet'!$E$12+1,1))-AVERAGE(OFFSET($H$3,0,0,'Données projet'!$E$12+1,1))</f>
        <v>219.96569743439244</v>
      </c>
      <c r="CE109" s="57">
        <f t="shared" si="94"/>
        <v>219.27079214454579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21.446718904968556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21.446718904968556</v>
      </c>
      <c r="CO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236.00000000000003</v>
      </c>
      <c r="CU109" s="17">
        <f>CT109*VLOOKUP('Données projet'!$B$13,Paramètres!$A$1:$I$89,3,0)*VLOOKUP('Données projet'!$B$13,Paramètres!$A$1:$I$89,5,0)</f>
        <v>206.16960000000006</v>
      </c>
      <c r="CV109" s="13">
        <f t="shared" si="95"/>
        <v>51.097652263007333</v>
      </c>
      <c r="CW109" s="20">
        <f t="shared" si="67"/>
        <v>448.07379769140448</v>
      </c>
      <c r="CX109" s="57">
        <f t="shared" si="68"/>
        <v>741.40713102473774</v>
      </c>
      <c r="CY109" s="57">
        <f ca="1">AVERAGE(OFFSET($CX$3,0,0,'Données projet'!$E$13+1,1))-AVERAGE(OFFSET($H$3,0,0,'Données projet'!$E$13+1,1))</f>
        <v>235.92135862353973</v>
      </c>
      <c r="CZ109" s="57">
        <f t="shared" si="96"/>
        <v>270.64539221029258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39.542157709151482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39.542157709151482</v>
      </c>
      <c r="DJ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7" t="e">
        <f t="shared" si="71"/>
        <v>#N/A</v>
      </c>
      <c r="DT109" s="57" t="e">
        <f ca="1">AVERAGE(OFFSET($DS$3,0,0,'Données projet'!$E$14+1,1))-AVERAGE(OFFSET($H$3,0,0,'Données projet'!$E$14+1,1))</f>
        <v>#N/A</v>
      </c>
      <c r="DU109" s="57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7" t="e">
        <f t="shared" si="74"/>
        <v>#N/A</v>
      </c>
      <c r="EO109" s="57" t="e">
        <f ca="1">AVERAGE(OFFSET($EN$3,0,0,'Données projet'!$E$15+1,1))-AVERAGE(OFFSET($H$3,0,0,'Données projet'!$E$15+1,1))</f>
        <v>#N/A</v>
      </c>
      <c r="EP109" s="57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7" t="e">
        <f t="shared" si="77"/>
        <v>#N/A</v>
      </c>
      <c r="FJ109" s="57" t="e">
        <f ca="1">AVERAGE(OFFSET($FI$3,0,0,'Données projet'!$E$16+1,1))-AVERAGE(OFFSET($H$3,0,0,'Données projet'!$E$16+1,1))</f>
        <v>#N/A</v>
      </c>
      <c r="FK109" s="57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7" t="e">
        <f t="shared" si="80"/>
        <v>#N/A</v>
      </c>
      <c r="GE109" s="57" t="e">
        <f ca="1">AVERAGE(OFFSET($GD$3,0,0,'Données projet'!$E$17+1,1))-AVERAGE(OFFSET($H$3,0,0,'Données projet'!$E$17+1,1))</f>
        <v>#N/A</v>
      </c>
      <c r="GF109" s="57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7" t="e">
        <f t="shared" si="83"/>
        <v>#N/A</v>
      </c>
      <c r="GZ109" s="57" t="e">
        <f ca="1">AVERAGE(OFFSET($GY$3,0,0,'Données projet'!$E$18+1,1))-AVERAGE(OFFSET($H$3,0,0,'Données projet'!$E$18+1,1))</f>
        <v>#N/A</v>
      </c>
      <c r="HA109" s="57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0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4">
        <f t="shared" si="56"/>
        <v>436.42562123709399</v>
      </c>
      <c r="I110" s="6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7" t="e">
        <f t="shared" si="55"/>
        <v>#NUM!</v>
      </c>
      <c r="S110" s="57">
        <f ca="1">AVERAGE(OFFSET($R$3,0,0,'Données projet'!$E$9+1,1))-AVERAGE(OFFSET($H$3,0,0,'Données projet'!$E$9+1,1))</f>
        <v>148.39628895278571</v>
      </c>
      <c r="T110" s="57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325.55519999999984</v>
      </c>
      <c r="AJ110" s="13">
        <f>AI110*VLOOKUP('Données projet'!$B$10,Paramètres!$A$1:$I$89,3,0)*VLOOKUP('Données projet'!$B$10,Paramètres!$A$1:$I$89,5,0)</f>
        <v>355.50627839999981</v>
      </c>
      <c r="AK110" s="13">
        <f t="shared" si="89"/>
        <v>82.695279049034994</v>
      </c>
      <c r="AL110" s="20">
        <f t="shared" si="58"/>
        <v>763.20104589040227</v>
      </c>
      <c r="AM110" s="57">
        <f t="shared" si="59"/>
        <v>1056.5343792237356</v>
      </c>
      <c r="AN110" s="57">
        <f ca="1">AVERAGE(OFFSET($AM$3,0,0,'Données projet'!$E$10+1,1))-AVERAGE(OFFSET($H$3,0,0,'Données projet'!$E$10+1,1))</f>
        <v>245.5026179711341</v>
      </c>
      <c r="AO110" s="57">
        <f t="shared" si="90"/>
        <v>204.32077840562567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325.55519999999984</v>
      </c>
      <c r="BE110" s="13">
        <f>BD110*VLOOKUP('Données projet'!$B$11,Paramètres!$A$1:$I$89,3,0)*VLOOKUP('Données projet'!$B$11,Paramètres!$A$1:$I$89,5,0)</f>
        <v>325.03431167999986</v>
      </c>
      <c r="BF110" s="13">
        <f t="shared" si="91"/>
        <v>76.399886588103072</v>
      </c>
      <c r="BG110" s="20">
        <f t="shared" si="61"/>
        <v>699.16456198361254</v>
      </c>
      <c r="BH110" s="57">
        <f t="shared" si="62"/>
        <v>992.49789531694591</v>
      </c>
      <c r="BI110" s="57">
        <f ca="1">AVERAGE(OFFSET($BH$3,0,0,'Données projet'!$E$11+1,1))-AVERAGE(OFFSET($H$3,0,0,'Données projet'!$E$11+1,1))</f>
        <v>221.46841827695107</v>
      </c>
      <c r="BJ110" s="57">
        <f t="shared" si="92"/>
        <v>183.74298297204564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266.99999999999983</v>
      </c>
      <c r="BZ110" s="13">
        <f>BY110*VLOOKUP('Données projet'!$B$12,Paramètres!$A$1:$I$89,3,0)*VLOOKUP('Données projet'!$B$12,Paramètres!$A$1:$I$89,5,0)</f>
        <v>216.59039999999987</v>
      </c>
      <c r="CA110" s="13">
        <f t="shared" si="93"/>
        <v>53.373153688190904</v>
      </c>
      <c r="CB110" s="20">
        <f t="shared" si="64"/>
        <v>470.18652267359886</v>
      </c>
      <c r="CC110" s="57">
        <f t="shared" si="65"/>
        <v>763.51985600693217</v>
      </c>
      <c r="CD110" s="57">
        <f ca="1">AVERAGE(OFFSET($CC$3,0,0,'Données projet'!$E$12+1,1))-AVERAGE(OFFSET($H$3,0,0,'Données projet'!$E$12+1,1))</f>
        <v>219.96569743439244</v>
      </c>
      <c r="CE110" s="57">
        <f t="shared" si="94"/>
        <v>219.27079214454579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21.026161828448991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21.026161828448991</v>
      </c>
      <c r="CO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236.00000000000003</v>
      </c>
      <c r="CU110" s="17">
        <f>CT110*VLOOKUP('Données projet'!$B$13,Paramètres!$A$1:$I$89,3,0)*VLOOKUP('Données projet'!$B$13,Paramètres!$A$1:$I$89,5,0)</f>
        <v>206.16960000000006</v>
      </c>
      <c r="CV110" s="13">
        <f t="shared" si="95"/>
        <v>51.097652263007333</v>
      </c>
      <c r="CW110" s="20">
        <f t="shared" si="67"/>
        <v>448.07379769140448</v>
      </c>
      <c r="CX110" s="57">
        <f t="shared" si="68"/>
        <v>741.40713102473774</v>
      </c>
      <c r="CY110" s="57">
        <f ca="1">AVERAGE(OFFSET($CX$3,0,0,'Données projet'!$E$13+1,1))-AVERAGE(OFFSET($H$3,0,0,'Données projet'!$E$13+1,1))</f>
        <v>235.92135862353973</v>
      </c>
      <c r="CZ110" s="57">
        <f t="shared" si="96"/>
        <v>270.64539221029258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38.766760114809735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38.766760114809735</v>
      </c>
      <c r="DJ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7" t="e">
        <f t="shared" si="71"/>
        <v>#N/A</v>
      </c>
      <c r="DT110" s="57" t="e">
        <f ca="1">AVERAGE(OFFSET($DS$3,0,0,'Données projet'!$E$14+1,1))-AVERAGE(OFFSET($H$3,0,0,'Données projet'!$E$14+1,1))</f>
        <v>#N/A</v>
      </c>
      <c r="DU110" s="57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7" t="e">
        <f t="shared" si="74"/>
        <v>#N/A</v>
      </c>
      <c r="EO110" s="57" t="e">
        <f ca="1">AVERAGE(OFFSET($EN$3,0,0,'Données projet'!$E$15+1,1))-AVERAGE(OFFSET($H$3,0,0,'Données projet'!$E$15+1,1))</f>
        <v>#N/A</v>
      </c>
      <c r="EP110" s="57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7" t="e">
        <f t="shared" si="77"/>
        <v>#N/A</v>
      </c>
      <c r="FJ110" s="57" t="e">
        <f ca="1">AVERAGE(OFFSET($FI$3,0,0,'Données projet'!$E$16+1,1))-AVERAGE(OFFSET($H$3,0,0,'Données projet'!$E$16+1,1))</f>
        <v>#N/A</v>
      </c>
      <c r="FK110" s="57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7" t="e">
        <f t="shared" si="80"/>
        <v>#N/A</v>
      </c>
      <c r="GE110" s="57" t="e">
        <f ca="1">AVERAGE(OFFSET($GD$3,0,0,'Données projet'!$E$17+1,1))-AVERAGE(OFFSET($H$3,0,0,'Données projet'!$E$17+1,1))</f>
        <v>#N/A</v>
      </c>
      <c r="GF110" s="57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7" t="e">
        <f t="shared" si="83"/>
        <v>#N/A</v>
      </c>
      <c r="GZ110" s="57" t="e">
        <f ca="1">AVERAGE(OFFSET($GY$3,0,0,'Données projet'!$E$18+1,1))-AVERAGE(OFFSET($H$3,0,0,'Données projet'!$E$18+1,1))</f>
        <v>#N/A</v>
      </c>
      <c r="HA110" s="57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0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4">
        <f t="shared" si="56"/>
        <v>437.7283601962755</v>
      </c>
      <c r="I111" s="6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7" t="e">
        <f t="shared" si="55"/>
        <v>#NUM!</v>
      </c>
      <c r="S111" s="57">
        <f ca="1">AVERAGE(OFFSET($R$3,0,0,'Données projet'!$E$9+1,1))-AVERAGE(OFFSET($H$3,0,0,'Données projet'!$E$9+1,1))</f>
        <v>148.39628895278571</v>
      </c>
      <c r="T111" s="57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325.55519999999984</v>
      </c>
      <c r="AJ111" s="13">
        <f>AI111*VLOOKUP('Données projet'!$B$10,Paramètres!$A$1:$I$89,3,0)*VLOOKUP('Données projet'!$B$10,Paramètres!$A$1:$I$89,5,0)</f>
        <v>355.50627839999981</v>
      </c>
      <c r="AK111" s="13">
        <f t="shared" si="89"/>
        <v>82.695279049034994</v>
      </c>
      <c r="AL111" s="20">
        <f t="shared" si="58"/>
        <v>763.20104589040227</v>
      </c>
      <c r="AM111" s="57">
        <f t="shared" si="59"/>
        <v>1056.5343792237356</v>
      </c>
      <c r="AN111" s="57">
        <f ca="1">AVERAGE(OFFSET($AM$3,0,0,'Données projet'!$E$10+1,1))-AVERAGE(OFFSET($H$3,0,0,'Données projet'!$E$10+1,1))</f>
        <v>245.5026179711341</v>
      </c>
      <c r="AO111" s="57">
        <f t="shared" si="90"/>
        <v>204.32077840562567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325.55519999999984</v>
      </c>
      <c r="BE111" s="13">
        <f>BD111*VLOOKUP('Données projet'!$B$11,Paramètres!$A$1:$I$89,3,0)*VLOOKUP('Données projet'!$B$11,Paramètres!$A$1:$I$89,5,0)</f>
        <v>325.03431167999986</v>
      </c>
      <c r="BF111" s="13">
        <f t="shared" si="91"/>
        <v>76.399886588103072</v>
      </c>
      <c r="BG111" s="20">
        <f t="shared" si="61"/>
        <v>699.16456198361254</v>
      </c>
      <c r="BH111" s="57">
        <f t="shared" si="62"/>
        <v>992.49789531694591</v>
      </c>
      <c r="BI111" s="57">
        <f ca="1">AVERAGE(OFFSET($BH$3,0,0,'Données projet'!$E$11+1,1))-AVERAGE(OFFSET($H$3,0,0,'Données projet'!$E$11+1,1))</f>
        <v>221.46841827695107</v>
      </c>
      <c r="BJ111" s="57">
        <f t="shared" si="92"/>
        <v>183.74298297204564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266.99999999999983</v>
      </c>
      <c r="BZ111" s="13">
        <f>BY111*VLOOKUP('Données projet'!$B$12,Paramètres!$A$1:$I$89,3,0)*VLOOKUP('Données projet'!$B$12,Paramètres!$A$1:$I$89,5,0)</f>
        <v>216.59039999999987</v>
      </c>
      <c r="CA111" s="13">
        <f t="shared" si="93"/>
        <v>53.373153688190904</v>
      </c>
      <c r="CB111" s="20">
        <f t="shared" si="64"/>
        <v>470.18652267359886</v>
      </c>
      <c r="CC111" s="57">
        <f t="shared" si="65"/>
        <v>763.51985600693217</v>
      </c>
      <c r="CD111" s="57">
        <f ca="1">AVERAGE(OFFSET($CC$3,0,0,'Données projet'!$E$12+1,1))-AVERAGE(OFFSET($H$3,0,0,'Données projet'!$E$12+1,1))</f>
        <v>219.96569743439244</v>
      </c>
      <c r="CE111" s="57">
        <f t="shared" si="94"/>
        <v>219.27079214454579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20.613851619685487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20.613851619685487</v>
      </c>
      <c r="CO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236.00000000000003</v>
      </c>
      <c r="CU111" s="17">
        <f>CT111*VLOOKUP('Données projet'!$B$13,Paramètres!$A$1:$I$89,3,0)*VLOOKUP('Données projet'!$B$13,Paramètres!$A$1:$I$89,5,0)</f>
        <v>206.16960000000006</v>
      </c>
      <c r="CV111" s="13">
        <f t="shared" si="95"/>
        <v>51.097652263007333</v>
      </c>
      <c r="CW111" s="20">
        <f t="shared" si="67"/>
        <v>448.07379769140448</v>
      </c>
      <c r="CX111" s="57">
        <f t="shared" si="68"/>
        <v>741.40713102473774</v>
      </c>
      <c r="CY111" s="57">
        <f ca="1">AVERAGE(OFFSET($CX$3,0,0,'Données projet'!$E$13+1,1))-AVERAGE(OFFSET($H$3,0,0,'Données projet'!$E$13+1,1))</f>
        <v>235.92135862353973</v>
      </c>
      <c r="CZ111" s="57">
        <f t="shared" si="96"/>
        <v>270.64539221029258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38.006567594347196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38.006567594347196</v>
      </c>
      <c r="DJ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7" t="e">
        <f t="shared" si="71"/>
        <v>#N/A</v>
      </c>
      <c r="DT111" s="57" t="e">
        <f ca="1">AVERAGE(OFFSET($DS$3,0,0,'Données projet'!$E$14+1,1))-AVERAGE(OFFSET($H$3,0,0,'Données projet'!$E$14+1,1))</f>
        <v>#N/A</v>
      </c>
      <c r="DU111" s="57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7" t="e">
        <f t="shared" si="74"/>
        <v>#N/A</v>
      </c>
      <c r="EO111" s="57" t="e">
        <f ca="1">AVERAGE(OFFSET($EN$3,0,0,'Données projet'!$E$15+1,1))-AVERAGE(OFFSET($H$3,0,0,'Données projet'!$E$15+1,1))</f>
        <v>#N/A</v>
      </c>
      <c r="EP111" s="57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7" t="e">
        <f t="shared" si="77"/>
        <v>#N/A</v>
      </c>
      <c r="FJ111" s="57" t="e">
        <f ca="1">AVERAGE(OFFSET($FI$3,0,0,'Données projet'!$E$16+1,1))-AVERAGE(OFFSET($H$3,0,0,'Données projet'!$E$16+1,1))</f>
        <v>#N/A</v>
      </c>
      <c r="FK111" s="57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7" t="e">
        <f t="shared" si="80"/>
        <v>#N/A</v>
      </c>
      <c r="GE111" s="57" t="e">
        <f ca="1">AVERAGE(OFFSET($GD$3,0,0,'Données projet'!$E$17+1,1))-AVERAGE(OFFSET($H$3,0,0,'Données projet'!$E$17+1,1))</f>
        <v>#N/A</v>
      </c>
      <c r="GF111" s="57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7" t="e">
        <f t="shared" si="83"/>
        <v>#N/A</v>
      </c>
      <c r="GZ111" s="57" t="e">
        <f ca="1">AVERAGE(OFFSET($GY$3,0,0,'Données projet'!$E$18+1,1))-AVERAGE(OFFSET($H$3,0,0,'Données projet'!$E$18+1,1))</f>
        <v>#N/A</v>
      </c>
      <c r="HA111" s="57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0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4">
        <f t="shared" si="56"/>
        <v>439.03081776328651</v>
      </c>
      <c r="I112" s="6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7" t="e">
        <f t="shared" si="55"/>
        <v>#NUM!</v>
      </c>
      <c r="S112" s="57">
        <f ca="1">AVERAGE(OFFSET($R$3,0,0,'Données projet'!$E$9+1,1))-AVERAGE(OFFSET($H$3,0,0,'Données projet'!$E$9+1,1))</f>
        <v>148.39628895278571</v>
      </c>
      <c r="T112" s="57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325.55519999999984</v>
      </c>
      <c r="AJ112" s="13">
        <f>AI112*VLOOKUP('Données projet'!$B$10,Paramètres!$A$1:$I$89,3,0)*VLOOKUP('Données projet'!$B$10,Paramètres!$A$1:$I$89,5,0)</f>
        <v>355.50627839999981</v>
      </c>
      <c r="AK112" s="13">
        <f t="shared" si="89"/>
        <v>82.695279049034994</v>
      </c>
      <c r="AL112" s="20">
        <f t="shared" si="58"/>
        <v>763.20104589040227</v>
      </c>
      <c r="AM112" s="57">
        <f t="shared" si="59"/>
        <v>1056.5343792237356</v>
      </c>
      <c r="AN112" s="57">
        <f ca="1">AVERAGE(OFFSET($AM$3,0,0,'Données projet'!$E$10+1,1))-AVERAGE(OFFSET($H$3,0,0,'Données projet'!$E$10+1,1))</f>
        <v>245.5026179711341</v>
      </c>
      <c r="AO112" s="57">
        <f t="shared" si="90"/>
        <v>204.32077840562567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325.55519999999984</v>
      </c>
      <c r="BE112" s="13">
        <f>BD112*VLOOKUP('Données projet'!$B$11,Paramètres!$A$1:$I$89,3,0)*VLOOKUP('Données projet'!$B$11,Paramètres!$A$1:$I$89,5,0)</f>
        <v>325.03431167999986</v>
      </c>
      <c r="BF112" s="13">
        <f t="shared" si="91"/>
        <v>76.399886588103072</v>
      </c>
      <c r="BG112" s="20">
        <f t="shared" si="61"/>
        <v>699.16456198361254</v>
      </c>
      <c r="BH112" s="57">
        <f t="shared" si="62"/>
        <v>992.49789531694591</v>
      </c>
      <c r="BI112" s="57">
        <f ca="1">AVERAGE(OFFSET($BH$3,0,0,'Données projet'!$E$11+1,1))-AVERAGE(OFFSET($H$3,0,0,'Données projet'!$E$11+1,1))</f>
        <v>221.46841827695107</v>
      </c>
      <c r="BJ112" s="57">
        <f t="shared" si="92"/>
        <v>183.74298297204564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266.99999999999983</v>
      </c>
      <c r="BZ112" s="13">
        <f>BY112*VLOOKUP('Données projet'!$B$12,Paramètres!$A$1:$I$89,3,0)*VLOOKUP('Données projet'!$B$12,Paramètres!$A$1:$I$89,5,0)</f>
        <v>216.59039999999987</v>
      </c>
      <c r="CA112" s="13">
        <f t="shared" si="93"/>
        <v>53.373153688190904</v>
      </c>
      <c r="CB112" s="20">
        <f t="shared" si="64"/>
        <v>470.18652267359886</v>
      </c>
      <c r="CC112" s="57">
        <f t="shared" si="65"/>
        <v>763.51985600693217</v>
      </c>
      <c r="CD112" s="57">
        <f ca="1">AVERAGE(OFFSET($CC$3,0,0,'Données projet'!$E$12+1,1))-AVERAGE(OFFSET($H$3,0,0,'Données projet'!$E$12+1,1))</f>
        <v>219.96569743439244</v>
      </c>
      <c r="CE112" s="57">
        <f t="shared" si="94"/>
        <v>219.27079214454579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20.209626562631442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20.209626562631442</v>
      </c>
      <c r="CO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236.00000000000003</v>
      </c>
      <c r="CU112" s="17">
        <f>CT112*VLOOKUP('Données projet'!$B$13,Paramètres!$A$1:$I$89,3,0)*VLOOKUP('Données projet'!$B$13,Paramètres!$A$1:$I$89,5,0)</f>
        <v>206.16960000000006</v>
      </c>
      <c r="CV112" s="13">
        <f t="shared" si="95"/>
        <v>51.097652263007333</v>
      </c>
      <c r="CW112" s="20">
        <f t="shared" si="67"/>
        <v>448.07379769140448</v>
      </c>
      <c r="CX112" s="57">
        <f t="shared" si="68"/>
        <v>741.40713102473774</v>
      </c>
      <c r="CY112" s="57">
        <f ca="1">AVERAGE(OFFSET($CX$3,0,0,'Données projet'!$E$13+1,1))-AVERAGE(OFFSET($H$3,0,0,'Données projet'!$E$13+1,1))</f>
        <v>235.92135862353973</v>
      </c>
      <c r="CZ112" s="57">
        <f t="shared" si="96"/>
        <v>270.64539221029258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37.261281985539277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37.261281985539277</v>
      </c>
      <c r="DJ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7" t="e">
        <f t="shared" si="71"/>
        <v>#N/A</v>
      </c>
      <c r="DT112" s="57" t="e">
        <f ca="1">AVERAGE(OFFSET($DS$3,0,0,'Données projet'!$E$14+1,1))-AVERAGE(OFFSET($H$3,0,0,'Données projet'!$E$14+1,1))</f>
        <v>#N/A</v>
      </c>
      <c r="DU112" s="57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7" t="e">
        <f t="shared" si="74"/>
        <v>#N/A</v>
      </c>
      <c r="EO112" s="57" t="e">
        <f ca="1">AVERAGE(OFFSET($EN$3,0,0,'Données projet'!$E$15+1,1))-AVERAGE(OFFSET($H$3,0,0,'Données projet'!$E$15+1,1))</f>
        <v>#N/A</v>
      </c>
      <c r="EP112" s="57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7" t="e">
        <f t="shared" si="77"/>
        <v>#N/A</v>
      </c>
      <c r="FJ112" s="57" t="e">
        <f ca="1">AVERAGE(OFFSET($FI$3,0,0,'Données projet'!$E$16+1,1))-AVERAGE(OFFSET($H$3,0,0,'Données projet'!$E$16+1,1))</f>
        <v>#N/A</v>
      </c>
      <c r="FK112" s="57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7" t="e">
        <f t="shared" si="80"/>
        <v>#N/A</v>
      </c>
      <c r="GE112" s="57" t="e">
        <f ca="1">AVERAGE(OFFSET($GD$3,0,0,'Données projet'!$E$17+1,1))-AVERAGE(OFFSET($H$3,0,0,'Données projet'!$E$17+1,1))</f>
        <v>#N/A</v>
      </c>
      <c r="GF112" s="57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7" t="e">
        <f t="shared" si="83"/>
        <v>#N/A</v>
      </c>
      <c r="GZ112" s="57" t="e">
        <f ca="1">AVERAGE(OFFSET($GY$3,0,0,'Données projet'!$E$18+1,1))-AVERAGE(OFFSET($H$3,0,0,'Données projet'!$E$18+1,1))</f>
        <v>#N/A</v>
      </c>
      <c r="HA112" s="57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0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4">
        <f t="shared" si="56"/>
        <v>440.3329968187453</v>
      </c>
      <c r="I113" s="6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7" t="e">
        <f t="shared" si="55"/>
        <v>#NUM!</v>
      </c>
      <c r="S113" s="57">
        <f ca="1">AVERAGE(OFFSET($R$3,0,0,'Données projet'!$E$9+1,1))-AVERAGE(OFFSET($H$3,0,0,'Données projet'!$E$9+1,1))</f>
        <v>148.39628895278571</v>
      </c>
      <c r="T113" s="57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325.55519999999984</v>
      </c>
      <c r="AJ113" s="13">
        <f>AI113*VLOOKUP('Données projet'!$B$10,Paramètres!$A$1:$I$89,3,0)*VLOOKUP('Données projet'!$B$10,Paramètres!$A$1:$I$89,5,0)</f>
        <v>355.50627839999981</v>
      </c>
      <c r="AK113" s="13">
        <f t="shared" si="89"/>
        <v>82.695279049034994</v>
      </c>
      <c r="AL113" s="20">
        <f t="shared" si="58"/>
        <v>763.20104589040227</v>
      </c>
      <c r="AM113" s="57">
        <f t="shared" si="59"/>
        <v>1056.5343792237356</v>
      </c>
      <c r="AN113" s="57">
        <f ca="1">AVERAGE(OFFSET($AM$3,0,0,'Données projet'!$E$10+1,1))-AVERAGE(OFFSET($H$3,0,0,'Données projet'!$E$10+1,1))</f>
        <v>245.5026179711341</v>
      </c>
      <c r="AO113" s="57">
        <f t="shared" si="90"/>
        <v>204.32077840562567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325.55519999999984</v>
      </c>
      <c r="BE113" s="13">
        <f>BD113*VLOOKUP('Données projet'!$B$11,Paramètres!$A$1:$I$89,3,0)*VLOOKUP('Données projet'!$B$11,Paramètres!$A$1:$I$89,5,0)</f>
        <v>325.03431167999986</v>
      </c>
      <c r="BF113" s="13">
        <f t="shared" si="91"/>
        <v>76.399886588103072</v>
      </c>
      <c r="BG113" s="20">
        <f t="shared" si="61"/>
        <v>699.16456198361254</v>
      </c>
      <c r="BH113" s="57">
        <f t="shared" si="62"/>
        <v>992.49789531694591</v>
      </c>
      <c r="BI113" s="57">
        <f ca="1">AVERAGE(OFFSET($BH$3,0,0,'Données projet'!$E$11+1,1))-AVERAGE(OFFSET($H$3,0,0,'Données projet'!$E$11+1,1))</f>
        <v>221.46841827695107</v>
      </c>
      <c r="BJ113" s="57">
        <f t="shared" si="92"/>
        <v>183.74298297204564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266.99999999999983</v>
      </c>
      <c r="BZ113" s="13">
        <f>BY113*VLOOKUP('Données projet'!$B$12,Paramètres!$A$1:$I$89,3,0)*VLOOKUP('Données projet'!$B$12,Paramètres!$A$1:$I$89,5,0)</f>
        <v>216.59039999999987</v>
      </c>
      <c r="CA113" s="13">
        <f t="shared" si="93"/>
        <v>53.373153688190904</v>
      </c>
      <c r="CB113" s="20">
        <f t="shared" si="64"/>
        <v>470.18652267359886</v>
      </c>
      <c r="CC113" s="57">
        <f t="shared" si="65"/>
        <v>763.51985600693217</v>
      </c>
      <c r="CD113" s="57">
        <f ca="1">AVERAGE(OFFSET($CC$3,0,0,'Données projet'!$E$12+1,1))-AVERAGE(OFFSET($H$3,0,0,'Données projet'!$E$12+1,1))</f>
        <v>219.96569743439244</v>
      </c>
      <c r="CE113" s="57">
        <f t="shared" si="94"/>
        <v>219.27079214454579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19.813328112393286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19.813328112393286</v>
      </c>
      <c r="CO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236.00000000000003</v>
      </c>
      <c r="CU113" s="17">
        <f>CT113*VLOOKUP('Données projet'!$B$13,Paramètres!$A$1:$I$89,3,0)*VLOOKUP('Données projet'!$B$13,Paramètres!$A$1:$I$89,5,0)</f>
        <v>206.16960000000006</v>
      </c>
      <c r="CV113" s="13">
        <f t="shared" si="95"/>
        <v>51.097652263007333</v>
      </c>
      <c r="CW113" s="20">
        <f t="shared" si="67"/>
        <v>448.07379769140448</v>
      </c>
      <c r="CX113" s="57">
        <f t="shared" si="68"/>
        <v>741.40713102473774</v>
      </c>
      <c r="CY113" s="57">
        <f ca="1">AVERAGE(OFFSET($CX$3,0,0,'Données projet'!$E$13+1,1))-AVERAGE(OFFSET($H$3,0,0,'Données projet'!$E$13+1,1))</f>
        <v>235.92135862353973</v>
      </c>
      <c r="CZ113" s="57">
        <f t="shared" si="96"/>
        <v>270.64539221029258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36.530610972940742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36.530610972940742</v>
      </c>
      <c r="DJ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7" t="e">
        <f t="shared" si="71"/>
        <v>#N/A</v>
      </c>
      <c r="DT113" s="57" t="e">
        <f ca="1">AVERAGE(OFFSET($DS$3,0,0,'Données projet'!$E$14+1,1))-AVERAGE(OFFSET($H$3,0,0,'Données projet'!$E$14+1,1))</f>
        <v>#N/A</v>
      </c>
      <c r="DU113" s="57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7" t="e">
        <f t="shared" si="74"/>
        <v>#N/A</v>
      </c>
      <c r="EO113" s="57" t="e">
        <f ca="1">AVERAGE(OFFSET($EN$3,0,0,'Données projet'!$E$15+1,1))-AVERAGE(OFFSET($H$3,0,0,'Données projet'!$E$15+1,1))</f>
        <v>#N/A</v>
      </c>
      <c r="EP113" s="57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7" t="e">
        <f t="shared" si="77"/>
        <v>#N/A</v>
      </c>
      <c r="FJ113" s="57" t="e">
        <f ca="1">AVERAGE(OFFSET($FI$3,0,0,'Données projet'!$E$16+1,1))-AVERAGE(OFFSET($H$3,0,0,'Données projet'!$E$16+1,1))</f>
        <v>#N/A</v>
      </c>
      <c r="FK113" s="57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7" t="e">
        <f t="shared" si="80"/>
        <v>#N/A</v>
      </c>
      <c r="GE113" s="57" t="e">
        <f ca="1">AVERAGE(OFFSET($GD$3,0,0,'Données projet'!$E$17+1,1))-AVERAGE(OFFSET($H$3,0,0,'Données projet'!$E$17+1,1))</f>
        <v>#N/A</v>
      </c>
      <c r="GF113" s="57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7" t="e">
        <f t="shared" si="83"/>
        <v>#N/A</v>
      </c>
      <c r="GZ113" s="57" t="e">
        <f ca="1">AVERAGE(OFFSET($GY$3,0,0,'Données projet'!$E$18+1,1))-AVERAGE(OFFSET($H$3,0,0,'Données projet'!$E$18+1,1))</f>
        <v>#N/A</v>
      </c>
      <c r="HA113" s="57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0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4">
        <f t="shared" si="56"/>
        <v>441.634900187874</v>
      </c>
      <c r="I114" s="6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7" t="e">
        <f t="shared" si="55"/>
        <v>#NUM!</v>
      </c>
      <c r="S114" s="57">
        <f ca="1">AVERAGE(OFFSET($R$3,0,0,'Données projet'!$E$9+1,1))-AVERAGE(OFFSET($H$3,0,0,'Données projet'!$E$9+1,1))</f>
        <v>148.39628895278571</v>
      </c>
      <c r="T114" s="57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325.55519999999984</v>
      </c>
      <c r="AJ114" s="13">
        <f>AI114*VLOOKUP('Données projet'!$B$10,Paramètres!$A$1:$I$89,3,0)*VLOOKUP('Données projet'!$B$10,Paramètres!$A$1:$I$89,5,0)</f>
        <v>355.50627839999981</v>
      </c>
      <c r="AK114" s="13">
        <f t="shared" si="89"/>
        <v>82.695279049034994</v>
      </c>
      <c r="AL114" s="20">
        <f t="shared" si="58"/>
        <v>763.20104589040227</v>
      </c>
      <c r="AM114" s="57">
        <f t="shared" si="59"/>
        <v>1056.5343792237356</v>
      </c>
      <c r="AN114" s="57">
        <f ca="1">AVERAGE(OFFSET($AM$3,0,0,'Données projet'!$E$10+1,1))-AVERAGE(OFFSET($H$3,0,0,'Données projet'!$E$10+1,1))</f>
        <v>245.5026179711341</v>
      </c>
      <c r="AO114" s="57">
        <f t="shared" si="90"/>
        <v>204.32077840562567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325.55519999999984</v>
      </c>
      <c r="BE114" s="13">
        <f>BD114*VLOOKUP('Données projet'!$B$11,Paramètres!$A$1:$I$89,3,0)*VLOOKUP('Données projet'!$B$11,Paramètres!$A$1:$I$89,5,0)</f>
        <v>325.03431167999986</v>
      </c>
      <c r="BF114" s="13">
        <f t="shared" si="91"/>
        <v>76.399886588103072</v>
      </c>
      <c r="BG114" s="20">
        <f t="shared" si="61"/>
        <v>699.16456198361254</v>
      </c>
      <c r="BH114" s="57">
        <f t="shared" si="62"/>
        <v>992.49789531694591</v>
      </c>
      <c r="BI114" s="57">
        <f ca="1">AVERAGE(OFFSET($BH$3,0,0,'Données projet'!$E$11+1,1))-AVERAGE(OFFSET($H$3,0,0,'Données projet'!$E$11+1,1))</f>
        <v>221.46841827695107</v>
      </c>
      <c r="BJ114" s="57">
        <f t="shared" si="92"/>
        <v>183.74298297204564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266.99999999999983</v>
      </c>
      <c r="BZ114" s="13">
        <f>BY114*VLOOKUP('Données projet'!$B$12,Paramètres!$A$1:$I$89,3,0)*VLOOKUP('Données projet'!$B$12,Paramètres!$A$1:$I$89,5,0)</f>
        <v>216.59039999999987</v>
      </c>
      <c r="CA114" s="13">
        <f t="shared" si="93"/>
        <v>53.373153688190904</v>
      </c>
      <c r="CB114" s="20">
        <f t="shared" si="64"/>
        <v>470.18652267359886</v>
      </c>
      <c r="CC114" s="57">
        <f t="shared" si="65"/>
        <v>763.51985600693217</v>
      </c>
      <c r="CD114" s="57">
        <f ca="1">AVERAGE(OFFSET($CC$3,0,0,'Données projet'!$E$12+1,1))-AVERAGE(OFFSET($H$3,0,0,'Données projet'!$E$12+1,1))</f>
        <v>219.96569743439244</v>
      </c>
      <c r="CE114" s="57">
        <f t="shared" si="94"/>
        <v>219.27079214454579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19.424800833046113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19.424800833046113</v>
      </c>
      <c r="CO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236.00000000000003</v>
      </c>
      <c r="CU114" s="17">
        <f>CT114*VLOOKUP('Données projet'!$B$13,Paramètres!$A$1:$I$89,3,0)*VLOOKUP('Données projet'!$B$13,Paramètres!$A$1:$I$89,5,0)</f>
        <v>206.16960000000006</v>
      </c>
      <c r="CV114" s="13">
        <f t="shared" si="95"/>
        <v>51.097652263007333</v>
      </c>
      <c r="CW114" s="20">
        <f t="shared" si="67"/>
        <v>448.07379769140448</v>
      </c>
      <c r="CX114" s="57">
        <f t="shared" si="68"/>
        <v>741.40713102473774</v>
      </c>
      <c r="CY114" s="57">
        <f ca="1">AVERAGE(OFFSET($CX$3,0,0,'Données projet'!$E$13+1,1))-AVERAGE(OFFSET($H$3,0,0,'Données projet'!$E$13+1,1))</f>
        <v>235.92135862353973</v>
      </c>
      <c r="CZ114" s="57">
        <f t="shared" si="96"/>
        <v>270.64539221029258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35.814267973233953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35.814267973233953</v>
      </c>
      <c r="DJ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7" t="e">
        <f t="shared" si="71"/>
        <v>#N/A</v>
      </c>
      <c r="DT114" s="57" t="e">
        <f ca="1">AVERAGE(OFFSET($DS$3,0,0,'Données projet'!$E$14+1,1))-AVERAGE(OFFSET($H$3,0,0,'Données projet'!$E$14+1,1))</f>
        <v>#N/A</v>
      </c>
      <c r="DU114" s="57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7" t="e">
        <f t="shared" si="74"/>
        <v>#N/A</v>
      </c>
      <c r="EO114" s="57" t="e">
        <f ca="1">AVERAGE(OFFSET($EN$3,0,0,'Données projet'!$E$15+1,1))-AVERAGE(OFFSET($H$3,0,0,'Données projet'!$E$15+1,1))</f>
        <v>#N/A</v>
      </c>
      <c r="EP114" s="57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7" t="e">
        <f t="shared" si="77"/>
        <v>#N/A</v>
      </c>
      <c r="FJ114" s="57" t="e">
        <f ca="1">AVERAGE(OFFSET($FI$3,0,0,'Données projet'!$E$16+1,1))-AVERAGE(OFFSET($H$3,0,0,'Données projet'!$E$16+1,1))</f>
        <v>#N/A</v>
      </c>
      <c r="FK114" s="57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7" t="e">
        <f t="shared" si="80"/>
        <v>#N/A</v>
      </c>
      <c r="GE114" s="57" t="e">
        <f ca="1">AVERAGE(OFFSET($GD$3,0,0,'Données projet'!$E$17+1,1))-AVERAGE(OFFSET($H$3,0,0,'Données projet'!$E$17+1,1))</f>
        <v>#N/A</v>
      </c>
      <c r="GF114" s="57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7" t="e">
        <f t="shared" si="83"/>
        <v>#N/A</v>
      </c>
      <c r="GZ114" s="57" t="e">
        <f ca="1">AVERAGE(OFFSET($GY$3,0,0,'Données projet'!$E$18+1,1))-AVERAGE(OFFSET($H$3,0,0,'Données projet'!$E$18+1,1))</f>
        <v>#N/A</v>
      </c>
      <c r="HA114" s="57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0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4">
        <f t="shared" si="56"/>
        <v>442.9365306420533</v>
      </c>
      <c r="I115" s="6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7" t="e">
        <f t="shared" si="55"/>
        <v>#NUM!</v>
      </c>
      <c r="S115" s="57">
        <f ca="1">AVERAGE(OFFSET($R$3,0,0,'Données projet'!$E$9+1,1))-AVERAGE(OFFSET($H$3,0,0,'Données projet'!$E$9+1,1))</f>
        <v>148.39628895278571</v>
      </c>
      <c r="T115" s="57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325.55519999999984</v>
      </c>
      <c r="AJ115" s="13">
        <f>AI115*VLOOKUP('Données projet'!$B$10,Paramètres!$A$1:$I$89,3,0)*VLOOKUP('Données projet'!$B$10,Paramètres!$A$1:$I$89,5,0)</f>
        <v>355.50627839999981</v>
      </c>
      <c r="AK115" s="13">
        <f t="shared" si="89"/>
        <v>82.695279049034994</v>
      </c>
      <c r="AL115" s="20">
        <f t="shared" si="58"/>
        <v>763.20104589040227</v>
      </c>
      <c r="AM115" s="57">
        <f t="shared" si="59"/>
        <v>1056.5343792237356</v>
      </c>
      <c r="AN115" s="57">
        <f ca="1">AVERAGE(OFFSET($AM$3,0,0,'Données projet'!$E$10+1,1))-AVERAGE(OFFSET($H$3,0,0,'Données projet'!$E$10+1,1))</f>
        <v>245.5026179711341</v>
      </c>
      <c r="AO115" s="57">
        <f t="shared" si="90"/>
        <v>204.32077840562567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325.55519999999984</v>
      </c>
      <c r="BE115" s="13">
        <f>BD115*VLOOKUP('Données projet'!$B$11,Paramètres!$A$1:$I$89,3,0)*VLOOKUP('Données projet'!$B$11,Paramètres!$A$1:$I$89,5,0)</f>
        <v>325.03431167999986</v>
      </c>
      <c r="BF115" s="13">
        <f t="shared" si="91"/>
        <v>76.399886588103072</v>
      </c>
      <c r="BG115" s="20">
        <f t="shared" si="61"/>
        <v>699.16456198361254</v>
      </c>
      <c r="BH115" s="57">
        <f t="shared" si="62"/>
        <v>992.49789531694591</v>
      </c>
      <c r="BI115" s="57">
        <f ca="1">AVERAGE(OFFSET($BH$3,0,0,'Données projet'!$E$11+1,1))-AVERAGE(OFFSET($H$3,0,0,'Données projet'!$E$11+1,1))</f>
        <v>221.46841827695107</v>
      </c>
      <c r="BJ115" s="57">
        <f t="shared" si="92"/>
        <v>183.74298297204564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266.99999999999983</v>
      </c>
      <c r="BZ115" s="13">
        <f>BY115*VLOOKUP('Données projet'!$B$12,Paramètres!$A$1:$I$89,3,0)*VLOOKUP('Données projet'!$B$12,Paramètres!$A$1:$I$89,5,0)</f>
        <v>216.59039999999987</v>
      </c>
      <c r="CA115" s="13">
        <f t="shared" si="93"/>
        <v>53.373153688190904</v>
      </c>
      <c r="CB115" s="20">
        <f t="shared" si="64"/>
        <v>470.18652267359886</v>
      </c>
      <c r="CC115" s="57">
        <f t="shared" si="65"/>
        <v>763.51985600693217</v>
      </c>
      <c r="CD115" s="57">
        <f ca="1">AVERAGE(OFFSET($CC$3,0,0,'Données projet'!$E$12+1,1))-AVERAGE(OFFSET($H$3,0,0,'Données projet'!$E$12+1,1))</f>
        <v>219.96569743439244</v>
      </c>
      <c r="CE115" s="57">
        <f t="shared" si="94"/>
        <v>219.27079214454579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19.043892336668698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19.043892336668698</v>
      </c>
      <c r="CO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236.00000000000003</v>
      </c>
      <c r="CU115" s="17">
        <f>CT115*VLOOKUP('Données projet'!$B$13,Paramètres!$A$1:$I$89,3,0)*VLOOKUP('Données projet'!$B$13,Paramètres!$A$1:$I$89,5,0)</f>
        <v>206.16960000000006</v>
      </c>
      <c r="CV115" s="13">
        <f t="shared" si="95"/>
        <v>51.097652263007333</v>
      </c>
      <c r="CW115" s="20">
        <f t="shared" si="67"/>
        <v>448.07379769140448</v>
      </c>
      <c r="CX115" s="57">
        <f t="shared" si="68"/>
        <v>741.40713102473774</v>
      </c>
      <c r="CY115" s="57">
        <f ca="1">AVERAGE(OFFSET($CX$3,0,0,'Données projet'!$E$13+1,1))-AVERAGE(OFFSET($H$3,0,0,'Données projet'!$E$13+1,1))</f>
        <v>235.92135862353973</v>
      </c>
      <c r="CZ115" s="57">
        <f t="shared" si="96"/>
        <v>270.64539221029258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35.111972022825327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35.111972022825327</v>
      </c>
      <c r="DJ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7" t="e">
        <f t="shared" si="71"/>
        <v>#N/A</v>
      </c>
      <c r="DT115" s="57" t="e">
        <f ca="1">AVERAGE(OFFSET($DS$3,0,0,'Données projet'!$E$14+1,1))-AVERAGE(OFFSET($H$3,0,0,'Données projet'!$E$14+1,1))</f>
        <v>#N/A</v>
      </c>
      <c r="DU115" s="57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7" t="e">
        <f t="shared" si="74"/>
        <v>#N/A</v>
      </c>
      <c r="EO115" s="57" t="e">
        <f ca="1">AVERAGE(OFFSET($EN$3,0,0,'Données projet'!$E$15+1,1))-AVERAGE(OFFSET($H$3,0,0,'Données projet'!$E$15+1,1))</f>
        <v>#N/A</v>
      </c>
      <c r="EP115" s="57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7" t="e">
        <f t="shared" si="77"/>
        <v>#N/A</v>
      </c>
      <c r="FJ115" s="57" t="e">
        <f ca="1">AVERAGE(OFFSET($FI$3,0,0,'Données projet'!$E$16+1,1))-AVERAGE(OFFSET($H$3,0,0,'Données projet'!$E$16+1,1))</f>
        <v>#N/A</v>
      </c>
      <c r="FK115" s="57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7" t="e">
        <f t="shared" si="80"/>
        <v>#N/A</v>
      </c>
      <c r="GE115" s="57" t="e">
        <f ca="1">AVERAGE(OFFSET($GD$3,0,0,'Données projet'!$E$17+1,1))-AVERAGE(OFFSET($H$3,0,0,'Données projet'!$E$17+1,1))</f>
        <v>#N/A</v>
      </c>
      <c r="GF115" s="57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7" t="e">
        <f t="shared" si="83"/>
        <v>#N/A</v>
      </c>
      <c r="GZ115" s="57" t="e">
        <f ca="1">AVERAGE(OFFSET($GY$3,0,0,'Données projet'!$E$18+1,1))-AVERAGE(OFFSET($H$3,0,0,'Données projet'!$E$18+1,1))</f>
        <v>#N/A</v>
      </c>
      <c r="HA115" s="57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0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4">
        <f t="shared" si="56"/>
        <v>444.23789090031983</v>
      </c>
      <c r="I116" s="6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7" t="e">
        <f t="shared" si="55"/>
        <v>#NUM!</v>
      </c>
      <c r="S116" s="57">
        <f ca="1">AVERAGE(OFFSET($R$3,0,0,'Données projet'!$E$9+1,1))-AVERAGE(OFFSET($H$3,0,0,'Données projet'!$E$9+1,1))</f>
        <v>148.39628895278571</v>
      </c>
      <c r="T116" s="57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325.55519999999984</v>
      </c>
      <c r="AJ116" s="13">
        <f>AI116*VLOOKUP('Données projet'!$B$10,Paramètres!$A$1:$I$89,3,0)*VLOOKUP('Données projet'!$B$10,Paramètres!$A$1:$I$89,5,0)</f>
        <v>355.50627839999981</v>
      </c>
      <c r="AK116" s="13">
        <f t="shared" si="89"/>
        <v>82.695279049034994</v>
      </c>
      <c r="AL116" s="20">
        <f t="shared" si="58"/>
        <v>763.20104589040227</v>
      </c>
      <c r="AM116" s="57">
        <f t="shared" si="59"/>
        <v>1056.5343792237356</v>
      </c>
      <c r="AN116" s="57">
        <f ca="1">AVERAGE(OFFSET($AM$3,0,0,'Données projet'!$E$10+1,1))-AVERAGE(OFFSET($H$3,0,0,'Données projet'!$E$10+1,1))</f>
        <v>245.5026179711341</v>
      </c>
      <c r="AO116" s="57">
        <f t="shared" si="90"/>
        <v>204.32077840562567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325.55519999999984</v>
      </c>
      <c r="BE116" s="13">
        <f>BD116*VLOOKUP('Données projet'!$B$11,Paramètres!$A$1:$I$89,3,0)*VLOOKUP('Données projet'!$B$11,Paramètres!$A$1:$I$89,5,0)</f>
        <v>325.03431167999986</v>
      </c>
      <c r="BF116" s="13">
        <f t="shared" si="91"/>
        <v>76.399886588103072</v>
      </c>
      <c r="BG116" s="20">
        <f t="shared" si="61"/>
        <v>699.16456198361254</v>
      </c>
      <c r="BH116" s="57">
        <f t="shared" si="62"/>
        <v>992.49789531694591</v>
      </c>
      <c r="BI116" s="57">
        <f ca="1">AVERAGE(OFFSET($BH$3,0,0,'Données projet'!$E$11+1,1))-AVERAGE(OFFSET($H$3,0,0,'Données projet'!$E$11+1,1))</f>
        <v>221.46841827695107</v>
      </c>
      <c r="BJ116" s="57">
        <f t="shared" si="92"/>
        <v>183.74298297204564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266.99999999999983</v>
      </c>
      <c r="BZ116" s="13">
        <f>BY116*VLOOKUP('Données projet'!$B$12,Paramètres!$A$1:$I$89,3,0)*VLOOKUP('Données projet'!$B$12,Paramètres!$A$1:$I$89,5,0)</f>
        <v>216.59039999999987</v>
      </c>
      <c r="CA116" s="13">
        <f t="shared" si="93"/>
        <v>53.373153688190904</v>
      </c>
      <c r="CB116" s="20">
        <f t="shared" si="64"/>
        <v>470.18652267359886</v>
      </c>
      <c r="CC116" s="57">
        <f t="shared" si="65"/>
        <v>763.51985600693217</v>
      </c>
      <c r="CD116" s="57">
        <f ca="1">AVERAGE(OFFSET($CC$3,0,0,'Données projet'!$E$12+1,1))-AVERAGE(OFFSET($H$3,0,0,'Données projet'!$E$12+1,1))</f>
        <v>219.96569743439244</v>
      </c>
      <c r="CE116" s="57">
        <f t="shared" si="94"/>
        <v>219.27079214454579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18.670453223574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18.670453223574</v>
      </c>
      <c r="CO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236.00000000000003</v>
      </c>
      <c r="CU116" s="17">
        <f>CT116*VLOOKUP('Données projet'!$B$13,Paramètres!$A$1:$I$89,3,0)*VLOOKUP('Données projet'!$B$13,Paramètres!$A$1:$I$89,5,0)</f>
        <v>206.16960000000006</v>
      </c>
      <c r="CV116" s="13">
        <f t="shared" si="95"/>
        <v>51.097652263007333</v>
      </c>
      <c r="CW116" s="20">
        <f t="shared" si="67"/>
        <v>448.07379769140448</v>
      </c>
      <c r="CX116" s="57">
        <f t="shared" si="68"/>
        <v>741.40713102473774</v>
      </c>
      <c r="CY116" s="57">
        <f ca="1">AVERAGE(OFFSET($CX$3,0,0,'Données projet'!$E$13+1,1))-AVERAGE(OFFSET($H$3,0,0,'Données projet'!$E$13+1,1))</f>
        <v>235.92135862353973</v>
      </c>
      <c r="CZ116" s="57">
        <f t="shared" si="96"/>
        <v>270.64539221029258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34.423447667645981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34.423447667645981</v>
      </c>
      <c r="DJ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7" t="e">
        <f t="shared" si="71"/>
        <v>#N/A</v>
      </c>
      <c r="DT116" s="57" t="e">
        <f ca="1">AVERAGE(OFFSET($DS$3,0,0,'Données projet'!$E$14+1,1))-AVERAGE(OFFSET($H$3,0,0,'Données projet'!$E$14+1,1))</f>
        <v>#N/A</v>
      </c>
      <c r="DU116" s="57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7" t="e">
        <f t="shared" si="74"/>
        <v>#N/A</v>
      </c>
      <c r="EO116" s="57" t="e">
        <f ca="1">AVERAGE(OFFSET($EN$3,0,0,'Données projet'!$E$15+1,1))-AVERAGE(OFFSET($H$3,0,0,'Données projet'!$E$15+1,1))</f>
        <v>#N/A</v>
      </c>
      <c r="EP116" s="57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7" t="e">
        <f t="shared" si="77"/>
        <v>#N/A</v>
      </c>
      <c r="FJ116" s="57" t="e">
        <f ca="1">AVERAGE(OFFSET($FI$3,0,0,'Données projet'!$E$16+1,1))-AVERAGE(OFFSET($H$3,0,0,'Données projet'!$E$16+1,1))</f>
        <v>#N/A</v>
      </c>
      <c r="FK116" s="57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7" t="e">
        <f t="shared" si="80"/>
        <v>#N/A</v>
      </c>
      <c r="GE116" s="57" t="e">
        <f ca="1">AVERAGE(OFFSET($GD$3,0,0,'Données projet'!$E$17+1,1))-AVERAGE(OFFSET($H$3,0,0,'Données projet'!$E$17+1,1))</f>
        <v>#N/A</v>
      </c>
      <c r="GF116" s="57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7" t="e">
        <f t="shared" si="83"/>
        <v>#N/A</v>
      </c>
      <c r="GZ116" s="57" t="e">
        <f ca="1">AVERAGE(OFFSET($GY$3,0,0,'Données projet'!$E$18+1,1))-AVERAGE(OFFSET($H$3,0,0,'Données projet'!$E$18+1,1))</f>
        <v>#N/A</v>
      </c>
      <c r="HA116" s="57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0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4">
        <f t="shared" si="56"/>
        <v>445.53898363080918</v>
      </c>
      <c r="I117" s="6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7" t="e">
        <f t="shared" si="55"/>
        <v>#NUM!</v>
      </c>
      <c r="S117" s="57">
        <f ca="1">AVERAGE(OFFSET($R$3,0,0,'Données projet'!$E$9+1,1))-AVERAGE(OFFSET($H$3,0,0,'Données projet'!$E$9+1,1))</f>
        <v>148.39628895278571</v>
      </c>
      <c r="T117" s="57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325.55519999999984</v>
      </c>
      <c r="AJ117" s="13">
        <f>AI117*VLOOKUP('Données projet'!$B$10,Paramètres!$A$1:$I$89,3,0)*VLOOKUP('Données projet'!$B$10,Paramètres!$A$1:$I$89,5,0)</f>
        <v>355.50627839999981</v>
      </c>
      <c r="AK117" s="13">
        <f t="shared" si="89"/>
        <v>82.695279049034994</v>
      </c>
      <c r="AL117" s="20">
        <f t="shared" si="58"/>
        <v>763.20104589040227</v>
      </c>
      <c r="AM117" s="57">
        <f t="shared" si="59"/>
        <v>1056.5343792237356</v>
      </c>
      <c r="AN117" s="57">
        <f ca="1">AVERAGE(OFFSET($AM$3,0,0,'Données projet'!$E$10+1,1))-AVERAGE(OFFSET($H$3,0,0,'Données projet'!$E$10+1,1))</f>
        <v>245.5026179711341</v>
      </c>
      <c r="AO117" s="57">
        <f t="shared" si="90"/>
        <v>204.32077840562567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325.55519999999984</v>
      </c>
      <c r="BE117" s="13">
        <f>BD117*VLOOKUP('Données projet'!$B$11,Paramètres!$A$1:$I$89,3,0)*VLOOKUP('Données projet'!$B$11,Paramètres!$A$1:$I$89,5,0)</f>
        <v>325.03431167999986</v>
      </c>
      <c r="BF117" s="13">
        <f t="shared" si="91"/>
        <v>76.399886588103072</v>
      </c>
      <c r="BG117" s="20">
        <f t="shared" si="61"/>
        <v>699.16456198361254</v>
      </c>
      <c r="BH117" s="57">
        <f t="shared" si="62"/>
        <v>992.49789531694591</v>
      </c>
      <c r="BI117" s="57">
        <f ca="1">AVERAGE(OFFSET($BH$3,0,0,'Données projet'!$E$11+1,1))-AVERAGE(OFFSET($H$3,0,0,'Données projet'!$E$11+1,1))</f>
        <v>221.46841827695107</v>
      </c>
      <c r="BJ117" s="57">
        <f t="shared" si="92"/>
        <v>183.74298297204564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266.99999999999983</v>
      </c>
      <c r="BZ117" s="13">
        <f>BY117*VLOOKUP('Données projet'!$B$12,Paramètres!$A$1:$I$89,3,0)*VLOOKUP('Données projet'!$B$12,Paramètres!$A$1:$I$89,5,0)</f>
        <v>216.59039999999987</v>
      </c>
      <c r="CA117" s="13">
        <f t="shared" si="93"/>
        <v>53.373153688190904</v>
      </c>
      <c r="CB117" s="20">
        <f t="shared" si="64"/>
        <v>470.18652267359886</v>
      </c>
      <c r="CC117" s="57">
        <f t="shared" si="65"/>
        <v>763.51985600693217</v>
      </c>
      <c r="CD117" s="57">
        <f ca="1">AVERAGE(OFFSET($CC$3,0,0,'Données projet'!$E$12+1,1))-AVERAGE(OFFSET($H$3,0,0,'Données projet'!$E$12+1,1))</f>
        <v>219.96569743439244</v>
      </c>
      <c r="CE117" s="57">
        <f t="shared" si="94"/>
        <v>219.27079214454579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18.304337023711724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18.304337023711724</v>
      </c>
      <c r="CO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236.00000000000003</v>
      </c>
      <c r="CU117" s="17">
        <f>CT117*VLOOKUP('Données projet'!$B$13,Paramètres!$A$1:$I$89,3,0)*VLOOKUP('Données projet'!$B$13,Paramètres!$A$1:$I$89,5,0)</f>
        <v>206.16960000000006</v>
      </c>
      <c r="CV117" s="13">
        <f t="shared" si="95"/>
        <v>51.097652263007333</v>
      </c>
      <c r="CW117" s="20">
        <f t="shared" si="67"/>
        <v>448.07379769140448</v>
      </c>
      <c r="CX117" s="57">
        <f t="shared" si="68"/>
        <v>741.40713102473774</v>
      </c>
      <c r="CY117" s="57">
        <f ca="1">AVERAGE(OFFSET($CX$3,0,0,'Données projet'!$E$13+1,1))-AVERAGE(OFFSET($H$3,0,0,'Données projet'!$E$13+1,1))</f>
        <v>235.92135862353973</v>
      </c>
      <c r="CZ117" s="57">
        <f t="shared" si="96"/>
        <v>270.64539221029258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33.748424855113313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33.748424855113313</v>
      </c>
      <c r="DJ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7" t="e">
        <f t="shared" si="71"/>
        <v>#N/A</v>
      </c>
      <c r="DT117" s="57" t="e">
        <f ca="1">AVERAGE(OFFSET($DS$3,0,0,'Données projet'!$E$14+1,1))-AVERAGE(OFFSET($H$3,0,0,'Données projet'!$E$14+1,1))</f>
        <v>#N/A</v>
      </c>
      <c r="DU117" s="57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7" t="e">
        <f t="shared" si="74"/>
        <v>#N/A</v>
      </c>
      <c r="EO117" s="57" t="e">
        <f ca="1">AVERAGE(OFFSET($EN$3,0,0,'Données projet'!$E$15+1,1))-AVERAGE(OFFSET($H$3,0,0,'Données projet'!$E$15+1,1))</f>
        <v>#N/A</v>
      </c>
      <c r="EP117" s="57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7" t="e">
        <f t="shared" si="77"/>
        <v>#N/A</v>
      </c>
      <c r="FJ117" s="57" t="e">
        <f ca="1">AVERAGE(OFFSET($FI$3,0,0,'Données projet'!$E$16+1,1))-AVERAGE(OFFSET($H$3,0,0,'Données projet'!$E$16+1,1))</f>
        <v>#N/A</v>
      </c>
      <c r="FK117" s="57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7" t="e">
        <f t="shared" si="80"/>
        <v>#N/A</v>
      </c>
      <c r="GE117" s="57" t="e">
        <f ca="1">AVERAGE(OFFSET($GD$3,0,0,'Données projet'!$E$17+1,1))-AVERAGE(OFFSET($H$3,0,0,'Données projet'!$E$17+1,1))</f>
        <v>#N/A</v>
      </c>
      <c r="GF117" s="57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7" t="e">
        <f t="shared" si="83"/>
        <v>#N/A</v>
      </c>
      <c r="GZ117" s="57" t="e">
        <f ca="1">AVERAGE(OFFSET($GY$3,0,0,'Données projet'!$E$18+1,1))-AVERAGE(OFFSET($H$3,0,0,'Données projet'!$E$18+1,1))</f>
        <v>#N/A</v>
      </c>
      <c r="HA117" s="57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0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4">
        <f t="shared" si="56"/>
        <v>446.83981145214648</v>
      </c>
      <c r="I118" s="6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7" t="e">
        <f t="shared" si="55"/>
        <v>#NUM!</v>
      </c>
      <c r="S118" s="57">
        <f ca="1">AVERAGE(OFFSET($R$3,0,0,'Données projet'!$E$9+1,1))-AVERAGE(OFFSET($H$3,0,0,'Données projet'!$E$9+1,1))</f>
        <v>148.39628895278571</v>
      </c>
      <c r="T118" s="57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325.55519999999984</v>
      </c>
      <c r="AJ118" s="13">
        <f>AI118*VLOOKUP('Données projet'!$B$10,Paramètres!$A$1:$I$89,3,0)*VLOOKUP('Données projet'!$B$10,Paramètres!$A$1:$I$89,5,0)</f>
        <v>355.50627839999981</v>
      </c>
      <c r="AK118" s="13">
        <f t="shared" si="89"/>
        <v>82.695279049034994</v>
      </c>
      <c r="AL118" s="20">
        <f t="shared" si="58"/>
        <v>763.20104589040227</v>
      </c>
      <c r="AM118" s="57">
        <f t="shared" si="59"/>
        <v>1056.5343792237356</v>
      </c>
      <c r="AN118" s="57">
        <f ca="1">AVERAGE(OFFSET($AM$3,0,0,'Données projet'!$E$10+1,1))-AVERAGE(OFFSET($H$3,0,0,'Données projet'!$E$10+1,1))</f>
        <v>245.5026179711341</v>
      </c>
      <c r="AO118" s="57">
        <f t="shared" si="90"/>
        <v>204.32077840562567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325.55519999999984</v>
      </c>
      <c r="BE118" s="13">
        <f>BD118*VLOOKUP('Données projet'!$B$11,Paramètres!$A$1:$I$89,3,0)*VLOOKUP('Données projet'!$B$11,Paramètres!$A$1:$I$89,5,0)</f>
        <v>325.03431167999986</v>
      </c>
      <c r="BF118" s="13">
        <f t="shared" si="91"/>
        <v>76.399886588103072</v>
      </c>
      <c r="BG118" s="20">
        <f t="shared" si="61"/>
        <v>699.16456198361254</v>
      </c>
      <c r="BH118" s="57">
        <f t="shared" si="62"/>
        <v>992.49789531694591</v>
      </c>
      <c r="BI118" s="57">
        <f ca="1">AVERAGE(OFFSET($BH$3,0,0,'Données projet'!$E$11+1,1))-AVERAGE(OFFSET($H$3,0,0,'Données projet'!$E$11+1,1))</f>
        <v>221.46841827695107</v>
      </c>
      <c r="BJ118" s="57">
        <f t="shared" si="92"/>
        <v>183.74298297204564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266.99999999999983</v>
      </c>
      <c r="BZ118" s="13">
        <f>BY118*VLOOKUP('Données projet'!$B$12,Paramètres!$A$1:$I$89,3,0)*VLOOKUP('Données projet'!$B$12,Paramètres!$A$1:$I$89,5,0)</f>
        <v>216.59039999999987</v>
      </c>
      <c r="CA118" s="13">
        <f t="shared" si="93"/>
        <v>53.373153688190904</v>
      </c>
      <c r="CB118" s="20">
        <f t="shared" si="64"/>
        <v>470.18652267359886</v>
      </c>
      <c r="CC118" s="57">
        <f t="shared" si="65"/>
        <v>763.51985600693217</v>
      </c>
      <c r="CD118" s="57">
        <f ca="1">AVERAGE(OFFSET($CC$3,0,0,'Données projet'!$E$12+1,1))-AVERAGE(OFFSET($H$3,0,0,'Données projet'!$E$12+1,1))</f>
        <v>219.96569743439244</v>
      </c>
      <c r="CE118" s="57">
        <f t="shared" si="94"/>
        <v>219.27079214454579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17.945400139219913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17.945400139219913</v>
      </c>
      <c r="CO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236.00000000000003</v>
      </c>
      <c r="CU118" s="17">
        <f>CT118*VLOOKUP('Données projet'!$B$13,Paramètres!$A$1:$I$89,3,0)*VLOOKUP('Données projet'!$B$13,Paramètres!$A$1:$I$89,5,0)</f>
        <v>206.16960000000006</v>
      </c>
      <c r="CV118" s="13">
        <f t="shared" si="95"/>
        <v>51.097652263007333</v>
      </c>
      <c r="CW118" s="20">
        <f t="shared" si="67"/>
        <v>448.07379769140448</v>
      </c>
      <c r="CX118" s="57">
        <f t="shared" si="68"/>
        <v>741.40713102473774</v>
      </c>
      <c r="CY118" s="57">
        <f ca="1">AVERAGE(OFFSET($CX$3,0,0,'Données projet'!$E$13+1,1))-AVERAGE(OFFSET($H$3,0,0,'Données projet'!$E$13+1,1))</f>
        <v>235.92135862353973</v>
      </c>
      <c r="CZ118" s="57">
        <f t="shared" si="96"/>
        <v>270.64539221029258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33.08663882821115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33.08663882821115</v>
      </c>
      <c r="DJ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7" t="e">
        <f t="shared" si="71"/>
        <v>#N/A</v>
      </c>
      <c r="DT118" s="57" t="e">
        <f ca="1">AVERAGE(OFFSET($DS$3,0,0,'Données projet'!$E$14+1,1))-AVERAGE(OFFSET($H$3,0,0,'Données projet'!$E$14+1,1))</f>
        <v>#N/A</v>
      </c>
      <c r="DU118" s="57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7" t="e">
        <f t="shared" si="74"/>
        <v>#N/A</v>
      </c>
      <c r="EO118" s="57" t="e">
        <f ca="1">AVERAGE(OFFSET($EN$3,0,0,'Données projet'!$E$15+1,1))-AVERAGE(OFFSET($H$3,0,0,'Données projet'!$E$15+1,1))</f>
        <v>#N/A</v>
      </c>
      <c r="EP118" s="57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7" t="e">
        <f t="shared" si="77"/>
        <v>#N/A</v>
      </c>
      <c r="FJ118" s="57" t="e">
        <f ca="1">AVERAGE(OFFSET($FI$3,0,0,'Données projet'!$E$16+1,1))-AVERAGE(OFFSET($H$3,0,0,'Données projet'!$E$16+1,1))</f>
        <v>#N/A</v>
      </c>
      <c r="FK118" s="57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7" t="e">
        <f t="shared" si="80"/>
        <v>#N/A</v>
      </c>
      <c r="GE118" s="57" t="e">
        <f ca="1">AVERAGE(OFFSET($GD$3,0,0,'Données projet'!$E$17+1,1))-AVERAGE(OFFSET($H$3,0,0,'Données projet'!$E$17+1,1))</f>
        <v>#N/A</v>
      </c>
      <c r="GF118" s="57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7" t="e">
        <f t="shared" si="83"/>
        <v>#N/A</v>
      </c>
      <c r="GZ118" s="57" t="e">
        <f ca="1">AVERAGE(OFFSET($GY$3,0,0,'Données projet'!$E$18+1,1))-AVERAGE(OFFSET($H$3,0,0,'Données projet'!$E$18+1,1))</f>
        <v>#N/A</v>
      </c>
      <c r="HA118" s="57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0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4">
        <f t="shared" si="56"/>
        <v>448.14037693478764</v>
      </c>
      <c r="I119" s="6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7" t="e">
        <f t="shared" si="55"/>
        <v>#NUM!</v>
      </c>
      <c r="S119" s="57">
        <f ca="1">AVERAGE(OFFSET($R$3,0,0,'Données projet'!$E$9+1,1))-AVERAGE(OFFSET($H$3,0,0,'Données projet'!$E$9+1,1))</f>
        <v>148.39628895278571</v>
      </c>
      <c r="T119" s="57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325.55519999999984</v>
      </c>
      <c r="AJ119" s="13">
        <f>AI119*VLOOKUP('Données projet'!$B$10,Paramètres!$A$1:$I$89,3,0)*VLOOKUP('Données projet'!$B$10,Paramètres!$A$1:$I$89,5,0)</f>
        <v>355.50627839999981</v>
      </c>
      <c r="AK119" s="13">
        <f t="shared" si="89"/>
        <v>82.695279049034994</v>
      </c>
      <c r="AL119" s="20">
        <f t="shared" si="58"/>
        <v>763.20104589040227</v>
      </c>
      <c r="AM119" s="57">
        <f t="shared" si="59"/>
        <v>1056.5343792237356</v>
      </c>
      <c r="AN119" s="57">
        <f ca="1">AVERAGE(OFFSET($AM$3,0,0,'Données projet'!$E$10+1,1))-AVERAGE(OFFSET($H$3,0,0,'Données projet'!$E$10+1,1))</f>
        <v>245.5026179711341</v>
      </c>
      <c r="AO119" s="57">
        <f t="shared" si="90"/>
        <v>204.32077840562567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325.55519999999984</v>
      </c>
      <c r="BE119" s="13">
        <f>BD119*VLOOKUP('Données projet'!$B$11,Paramètres!$A$1:$I$89,3,0)*VLOOKUP('Données projet'!$B$11,Paramètres!$A$1:$I$89,5,0)</f>
        <v>325.03431167999986</v>
      </c>
      <c r="BF119" s="13">
        <f t="shared" si="91"/>
        <v>76.399886588103072</v>
      </c>
      <c r="BG119" s="20">
        <f t="shared" si="61"/>
        <v>699.16456198361254</v>
      </c>
      <c r="BH119" s="57">
        <f t="shared" si="62"/>
        <v>992.49789531694591</v>
      </c>
      <c r="BI119" s="57">
        <f ca="1">AVERAGE(OFFSET($BH$3,0,0,'Données projet'!$E$11+1,1))-AVERAGE(OFFSET($H$3,0,0,'Données projet'!$E$11+1,1))</f>
        <v>221.46841827695107</v>
      </c>
      <c r="BJ119" s="57">
        <f t="shared" si="92"/>
        <v>183.74298297204564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266.99999999999983</v>
      </c>
      <c r="BZ119" s="13">
        <f>BY119*VLOOKUP('Données projet'!$B$12,Paramètres!$A$1:$I$89,3,0)*VLOOKUP('Données projet'!$B$12,Paramètres!$A$1:$I$89,5,0)</f>
        <v>216.59039999999987</v>
      </c>
      <c r="CA119" s="13">
        <f t="shared" si="93"/>
        <v>53.373153688190904</v>
      </c>
      <c r="CB119" s="20">
        <f t="shared" si="64"/>
        <v>470.18652267359886</v>
      </c>
      <c r="CC119" s="57">
        <f t="shared" si="65"/>
        <v>763.51985600693217</v>
      </c>
      <c r="CD119" s="57">
        <f ca="1">AVERAGE(OFFSET($CC$3,0,0,'Données projet'!$E$12+1,1))-AVERAGE(OFFSET($H$3,0,0,'Données projet'!$E$12+1,1))</f>
        <v>219.96569743439244</v>
      </c>
      <c r="CE119" s="57">
        <f t="shared" si="94"/>
        <v>219.27079214454579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17.593501788103104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17.593501788103104</v>
      </c>
      <c r="CO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236.00000000000003</v>
      </c>
      <c r="CU119" s="17">
        <f>CT119*VLOOKUP('Données projet'!$B$13,Paramètres!$A$1:$I$89,3,0)*VLOOKUP('Données projet'!$B$13,Paramètres!$A$1:$I$89,5,0)</f>
        <v>206.16960000000006</v>
      </c>
      <c r="CV119" s="13">
        <f t="shared" si="95"/>
        <v>51.097652263007333</v>
      </c>
      <c r="CW119" s="20">
        <f t="shared" si="67"/>
        <v>448.07379769140448</v>
      </c>
      <c r="CX119" s="57">
        <f t="shared" si="68"/>
        <v>741.40713102473774</v>
      </c>
      <c r="CY119" s="57">
        <f ca="1">AVERAGE(OFFSET($CX$3,0,0,'Données projet'!$E$13+1,1))-AVERAGE(OFFSET($H$3,0,0,'Données projet'!$E$13+1,1))</f>
        <v>235.92135862353973</v>
      </c>
      <c r="CZ119" s="57">
        <f t="shared" si="96"/>
        <v>270.64539221029258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32.437830021646917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32.437830021646917</v>
      </c>
      <c r="DJ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7" t="e">
        <f t="shared" si="71"/>
        <v>#N/A</v>
      </c>
      <c r="DT119" s="57" t="e">
        <f ca="1">AVERAGE(OFFSET($DS$3,0,0,'Données projet'!$E$14+1,1))-AVERAGE(OFFSET($H$3,0,0,'Données projet'!$E$14+1,1))</f>
        <v>#N/A</v>
      </c>
      <c r="DU119" s="57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7" t="e">
        <f t="shared" si="74"/>
        <v>#N/A</v>
      </c>
      <c r="EO119" s="57" t="e">
        <f ca="1">AVERAGE(OFFSET($EN$3,0,0,'Données projet'!$E$15+1,1))-AVERAGE(OFFSET($H$3,0,0,'Données projet'!$E$15+1,1))</f>
        <v>#N/A</v>
      </c>
      <c r="EP119" s="57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7" t="e">
        <f t="shared" si="77"/>
        <v>#N/A</v>
      </c>
      <c r="FJ119" s="57" t="e">
        <f ca="1">AVERAGE(OFFSET($FI$3,0,0,'Données projet'!$E$16+1,1))-AVERAGE(OFFSET($H$3,0,0,'Données projet'!$E$16+1,1))</f>
        <v>#N/A</v>
      </c>
      <c r="FK119" s="57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7" t="e">
        <f t="shared" si="80"/>
        <v>#N/A</v>
      </c>
      <c r="GE119" s="57" t="e">
        <f ca="1">AVERAGE(OFFSET($GD$3,0,0,'Données projet'!$E$17+1,1))-AVERAGE(OFFSET($H$3,0,0,'Données projet'!$E$17+1,1))</f>
        <v>#N/A</v>
      </c>
      <c r="GF119" s="57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7" t="e">
        <f t="shared" si="83"/>
        <v>#N/A</v>
      </c>
      <c r="GZ119" s="57" t="e">
        <f ca="1">AVERAGE(OFFSET($GY$3,0,0,'Données projet'!$E$18+1,1))-AVERAGE(OFFSET($H$3,0,0,'Données projet'!$E$18+1,1))</f>
        <v>#N/A</v>
      </c>
      <c r="HA119" s="57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0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4">
        <f t="shared" si="56"/>
        <v>449.4406826023129</v>
      </c>
      <c r="I120" s="6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7" t="e">
        <f t="shared" si="55"/>
        <v>#NUM!</v>
      </c>
      <c r="S120" s="57">
        <f ca="1">AVERAGE(OFFSET($R$3,0,0,'Données projet'!$E$9+1,1))-AVERAGE(OFFSET($H$3,0,0,'Données projet'!$E$9+1,1))</f>
        <v>148.39628895278571</v>
      </c>
      <c r="T120" s="57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325.55519999999984</v>
      </c>
      <c r="AJ120" s="13">
        <f>AI120*VLOOKUP('Données projet'!$B$10,Paramètres!$A$1:$I$89,3,0)*VLOOKUP('Données projet'!$B$10,Paramètres!$A$1:$I$89,5,0)</f>
        <v>355.50627839999981</v>
      </c>
      <c r="AK120" s="13">
        <f t="shared" si="89"/>
        <v>82.695279049034994</v>
      </c>
      <c r="AL120" s="20">
        <f t="shared" si="58"/>
        <v>763.20104589040227</v>
      </c>
      <c r="AM120" s="57">
        <f t="shared" si="59"/>
        <v>1056.5343792237356</v>
      </c>
      <c r="AN120" s="57">
        <f ca="1">AVERAGE(OFFSET($AM$3,0,0,'Données projet'!$E$10+1,1))-AVERAGE(OFFSET($H$3,0,0,'Données projet'!$E$10+1,1))</f>
        <v>245.5026179711341</v>
      </c>
      <c r="AO120" s="57">
        <f t="shared" si="90"/>
        <v>204.32077840562567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325.55519999999984</v>
      </c>
      <c r="BE120" s="13">
        <f>BD120*VLOOKUP('Données projet'!$B$11,Paramètres!$A$1:$I$89,3,0)*VLOOKUP('Données projet'!$B$11,Paramètres!$A$1:$I$89,5,0)</f>
        <v>325.03431167999986</v>
      </c>
      <c r="BF120" s="13">
        <f t="shared" si="91"/>
        <v>76.399886588103072</v>
      </c>
      <c r="BG120" s="20">
        <f t="shared" si="61"/>
        <v>699.16456198361254</v>
      </c>
      <c r="BH120" s="57">
        <f t="shared" si="62"/>
        <v>992.49789531694591</v>
      </c>
      <c r="BI120" s="57">
        <f ca="1">AVERAGE(OFFSET($BH$3,0,0,'Données projet'!$E$11+1,1))-AVERAGE(OFFSET($H$3,0,0,'Données projet'!$E$11+1,1))</f>
        <v>221.46841827695107</v>
      </c>
      <c r="BJ120" s="57">
        <f t="shared" si="92"/>
        <v>183.74298297204564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266.99999999999983</v>
      </c>
      <c r="BZ120" s="13">
        <f>BY120*VLOOKUP('Données projet'!$B$12,Paramètres!$A$1:$I$89,3,0)*VLOOKUP('Données projet'!$B$12,Paramètres!$A$1:$I$89,5,0)</f>
        <v>216.59039999999987</v>
      </c>
      <c r="CA120" s="13">
        <f t="shared" si="93"/>
        <v>53.373153688190904</v>
      </c>
      <c r="CB120" s="20">
        <f t="shared" si="64"/>
        <v>470.18652267359886</v>
      </c>
      <c r="CC120" s="57">
        <f t="shared" si="65"/>
        <v>763.51985600693217</v>
      </c>
      <c r="CD120" s="57">
        <f ca="1">AVERAGE(OFFSET($CC$3,0,0,'Données projet'!$E$12+1,1))-AVERAGE(OFFSET($H$3,0,0,'Données projet'!$E$12+1,1))</f>
        <v>219.96569743439244</v>
      </c>
      <c r="CE120" s="57">
        <f t="shared" si="94"/>
        <v>219.27079214454579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17.248503949014896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17.248503949014896</v>
      </c>
      <c r="CO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236.00000000000003</v>
      </c>
      <c r="CU120" s="17">
        <f>CT120*VLOOKUP('Données projet'!$B$13,Paramètres!$A$1:$I$89,3,0)*VLOOKUP('Données projet'!$B$13,Paramètres!$A$1:$I$89,5,0)</f>
        <v>206.16960000000006</v>
      </c>
      <c r="CV120" s="13">
        <f t="shared" si="95"/>
        <v>51.097652263007333</v>
      </c>
      <c r="CW120" s="20">
        <f t="shared" si="67"/>
        <v>448.07379769140448</v>
      </c>
      <c r="CX120" s="57">
        <f t="shared" si="68"/>
        <v>741.40713102473774</v>
      </c>
      <c r="CY120" s="57">
        <f ca="1">AVERAGE(OFFSET($CX$3,0,0,'Données projet'!$E$13+1,1))-AVERAGE(OFFSET($H$3,0,0,'Données projet'!$E$13+1,1))</f>
        <v>235.92135862353973</v>
      </c>
      <c r="CZ120" s="57">
        <f t="shared" si="96"/>
        <v>270.64539221029258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31.801743960045116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31.801743960045116</v>
      </c>
      <c r="DJ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7" t="e">
        <f t="shared" si="71"/>
        <v>#N/A</v>
      </c>
      <c r="DT120" s="57" t="e">
        <f ca="1">AVERAGE(OFFSET($DS$3,0,0,'Données projet'!$E$14+1,1))-AVERAGE(OFFSET($H$3,0,0,'Données projet'!$E$14+1,1))</f>
        <v>#N/A</v>
      </c>
      <c r="DU120" s="57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7" t="e">
        <f t="shared" si="74"/>
        <v>#N/A</v>
      </c>
      <c r="EO120" s="57" t="e">
        <f ca="1">AVERAGE(OFFSET($EN$3,0,0,'Données projet'!$E$15+1,1))-AVERAGE(OFFSET($H$3,0,0,'Données projet'!$E$15+1,1))</f>
        <v>#N/A</v>
      </c>
      <c r="EP120" s="57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7" t="e">
        <f t="shared" si="77"/>
        <v>#N/A</v>
      </c>
      <c r="FJ120" s="57" t="e">
        <f ca="1">AVERAGE(OFFSET($FI$3,0,0,'Données projet'!$E$16+1,1))-AVERAGE(OFFSET($H$3,0,0,'Données projet'!$E$16+1,1))</f>
        <v>#N/A</v>
      </c>
      <c r="FK120" s="57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7" t="e">
        <f t="shared" si="80"/>
        <v>#N/A</v>
      </c>
      <c r="GE120" s="57" t="e">
        <f ca="1">AVERAGE(OFFSET($GD$3,0,0,'Données projet'!$E$17+1,1))-AVERAGE(OFFSET($H$3,0,0,'Données projet'!$E$17+1,1))</f>
        <v>#N/A</v>
      </c>
      <c r="GF120" s="57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7" t="e">
        <f t="shared" si="83"/>
        <v>#N/A</v>
      </c>
      <c r="GZ120" s="57" t="e">
        <f ca="1">AVERAGE(OFFSET($GY$3,0,0,'Données projet'!$E$18+1,1))-AVERAGE(OFFSET($H$3,0,0,'Données projet'!$E$18+1,1))</f>
        <v>#N/A</v>
      </c>
      <c r="HA120" s="57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0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4">
        <f t="shared" si="56"/>
        <v>450.74073093267486</v>
      </c>
      <c r="I121" s="6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7" t="e">
        <f t="shared" si="55"/>
        <v>#NUM!</v>
      </c>
      <c r="S121" s="57">
        <f ca="1">AVERAGE(OFFSET($R$3,0,0,'Données projet'!$E$9+1,1))-AVERAGE(OFFSET($H$3,0,0,'Données projet'!$E$9+1,1))</f>
        <v>148.39628895278571</v>
      </c>
      <c r="T121" s="57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325.55519999999984</v>
      </c>
      <c r="AJ121" s="13">
        <f>AI121*VLOOKUP('Données projet'!$B$10,Paramètres!$A$1:$I$89,3,0)*VLOOKUP('Données projet'!$B$10,Paramètres!$A$1:$I$89,5,0)</f>
        <v>355.50627839999981</v>
      </c>
      <c r="AK121" s="13">
        <f t="shared" si="89"/>
        <v>82.695279049034994</v>
      </c>
      <c r="AL121" s="20">
        <f t="shared" si="58"/>
        <v>763.20104589040227</v>
      </c>
      <c r="AM121" s="57">
        <f t="shared" si="59"/>
        <v>1056.5343792237356</v>
      </c>
      <c r="AN121" s="57">
        <f ca="1">AVERAGE(OFFSET($AM$3,0,0,'Données projet'!$E$10+1,1))-AVERAGE(OFFSET($H$3,0,0,'Données projet'!$E$10+1,1))</f>
        <v>245.5026179711341</v>
      </c>
      <c r="AO121" s="57">
        <f t="shared" si="90"/>
        <v>204.32077840562567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325.55519999999984</v>
      </c>
      <c r="BE121" s="13">
        <f>BD121*VLOOKUP('Données projet'!$B$11,Paramètres!$A$1:$I$89,3,0)*VLOOKUP('Données projet'!$B$11,Paramètres!$A$1:$I$89,5,0)</f>
        <v>325.03431167999986</v>
      </c>
      <c r="BF121" s="13">
        <f t="shared" si="91"/>
        <v>76.399886588103072</v>
      </c>
      <c r="BG121" s="20">
        <f t="shared" si="61"/>
        <v>699.16456198361254</v>
      </c>
      <c r="BH121" s="57">
        <f t="shared" si="62"/>
        <v>992.49789531694591</v>
      </c>
      <c r="BI121" s="57">
        <f ca="1">AVERAGE(OFFSET($BH$3,0,0,'Données projet'!$E$11+1,1))-AVERAGE(OFFSET($H$3,0,0,'Données projet'!$E$11+1,1))</f>
        <v>221.46841827695107</v>
      </c>
      <c r="BJ121" s="57">
        <f t="shared" si="92"/>
        <v>183.74298297204564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266.99999999999983</v>
      </c>
      <c r="BZ121" s="13">
        <f>BY121*VLOOKUP('Données projet'!$B$12,Paramètres!$A$1:$I$89,3,0)*VLOOKUP('Données projet'!$B$12,Paramètres!$A$1:$I$89,5,0)</f>
        <v>216.59039999999987</v>
      </c>
      <c r="CA121" s="13">
        <f t="shared" si="93"/>
        <v>53.373153688190904</v>
      </c>
      <c r="CB121" s="20">
        <f t="shared" si="64"/>
        <v>470.18652267359886</v>
      </c>
      <c r="CC121" s="57">
        <f t="shared" si="65"/>
        <v>763.51985600693217</v>
      </c>
      <c r="CD121" s="57">
        <f ca="1">AVERAGE(OFFSET($CC$3,0,0,'Données projet'!$E$12+1,1))-AVERAGE(OFFSET($H$3,0,0,'Données projet'!$E$12+1,1))</f>
        <v>219.96569743439244</v>
      </c>
      <c r="CE121" s="57">
        <f t="shared" si="94"/>
        <v>219.27079214454579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16.910271307123306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16.910271307123306</v>
      </c>
      <c r="CO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236.00000000000003</v>
      </c>
      <c r="CU121" s="17">
        <f>CT121*VLOOKUP('Données projet'!$B$13,Paramètres!$A$1:$I$89,3,0)*VLOOKUP('Données projet'!$B$13,Paramètres!$A$1:$I$89,5,0)</f>
        <v>206.16960000000006</v>
      </c>
      <c r="CV121" s="13">
        <f t="shared" si="95"/>
        <v>51.097652263007333</v>
      </c>
      <c r="CW121" s="20">
        <f t="shared" si="67"/>
        <v>448.07379769140448</v>
      </c>
      <c r="CX121" s="57">
        <f t="shared" si="68"/>
        <v>741.40713102473774</v>
      </c>
      <c r="CY121" s="57">
        <f ca="1">AVERAGE(OFFSET($CX$3,0,0,'Données projet'!$E$13+1,1))-AVERAGE(OFFSET($H$3,0,0,'Données projet'!$E$13+1,1))</f>
        <v>235.92135862353973</v>
      </c>
      <c r="CZ121" s="57">
        <f t="shared" si="96"/>
        <v>270.64539221029258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31.178131158137138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31.178131158137138</v>
      </c>
      <c r="DJ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7" t="e">
        <f t="shared" si="71"/>
        <v>#N/A</v>
      </c>
      <c r="DT121" s="57" t="e">
        <f ca="1">AVERAGE(OFFSET($DS$3,0,0,'Données projet'!$E$14+1,1))-AVERAGE(OFFSET($H$3,0,0,'Données projet'!$E$14+1,1))</f>
        <v>#N/A</v>
      </c>
      <c r="DU121" s="57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7" t="e">
        <f t="shared" si="74"/>
        <v>#N/A</v>
      </c>
      <c r="EO121" s="57" t="e">
        <f ca="1">AVERAGE(OFFSET($EN$3,0,0,'Données projet'!$E$15+1,1))-AVERAGE(OFFSET($H$3,0,0,'Données projet'!$E$15+1,1))</f>
        <v>#N/A</v>
      </c>
      <c r="EP121" s="57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7" t="e">
        <f t="shared" si="77"/>
        <v>#N/A</v>
      </c>
      <c r="FJ121" s="57" t="e">
        <f ca="1">AVERAGE(OFFSET($FI$3,0,0,'Données projet'!$E$16+1,1))-AVERAGE(OFFSET($H$3,0,0,'Données projet'!$E$16+1,1))</f>
        <v>#N/A</v>
      </c>
      <c r="FK121" s="57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7" t="e">
        <f t="shared" si="80"/>
        <v>#N/A</v>
      </c>
      <c r="GE121" s="57" t="e">
        <f ca="1">AVERAGE(OFFSET($GD$3,0,0,'Données projet'!$E$17+1,1))-AVERAGE(OFFSET($H$3,0,0,'Données projet'!$E$17+1,1))</f>
        <v>#N/A</v>
      </c>
      <c r="GF121" s="57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7" t="e">
        <f t="shared" si="83"/>
        <v>#N/A</v>
      </c>
      <c r="GZ121" s="57" t="e">
        <f ca="1">AVERAGE(OFFSET($GY$3,0,0,'Données projet'!$E$18+1,1))-AVERAGE(OFFSET($H$3,0,0,'Données projet'!$E$18+1,1))</f>
        <v>#N/A</v>
      </c>
      <c r="HA121" s="57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0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4">
        <f t="shared" si="56"/>
        <v>452.04052435940275</v>
      </c>
      <c r="I122" s="6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7" t="e">
        <f t="shared" si="55"/>
        <v>#NUM!</v>
      </c>
      <c r="S122" s="57">
        <f ca="1">AVERAGE(OFFSET($R$3,0,0,'Données projet'!$E$9+1,1))-AVERAGE(OFFSET($H$3,0,0,'Données projet'!$E$9+1,1))</f>
        <v>148.39628895278571</v>
      </c>
      <c r="T122" s="57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325.55519999999984</v>
      </c>
      <c r="AJ122" s="13">
        <f>AI122*VLOOKUP('Données projet'!$B$10,Paramètres!$A$1:$I$89,3,0)*VLOOKUP('Données projet'!$B$10,Paramètres!$A$1:$I$89,5,0)</f>
        <v>355.50627839999981</v>
      </c>
      <c r="AK122" s="13">
        <f t="shared" si="89"/>
        <v>82.695279049034994</v>
      </c>
      <c r="AL122" s="20">
        <f t="shared" si="58"/>
        <v>763.20104589040227</v>
      </c>
      <c r="AM122" s="57">
        <f t="shared" si="59"/>
        <v>1056.5343792237356</v>
      </c>
      <c r="AN122" s="57">
        <f ca="1">AVERAGE(OFFSET($AM$3,0,0,'Données projet'!$E$10+1,1))-AVERAGE(OFFSET($H$3,0,0,'Données projet'!$E$10+1,1))</f>
        <v>245.5026179711341</v>
      </c>
      <c r="AO122" s="57">
        <f t="shared" si="90"/>
        <v>204.32077840562567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325.55519999999984</v>
      </c>
      <c r="BE122" s="13">
        <f>BD122*VLOOKUP('Données projet'!$B$11,Paramètres!$A$1:$I$89,3,0)*VLOOKUP('Données projet'!$B$11,Paramètres!$A$1:$I$89,5,0)</f>
        <v>325.03431167999986</v>
      </c>
      <c r="BF122" s="13">
        <f t="shared" si="91"/>
        <v>76.399886588103072</v>
      </c>
      <c r="BG122" s="20">
        <f t="shared" si="61"/>
        <v>699.16456198361254</v>
      </c>
      <c r="BH122" s="57">
        <f t="shared" si="62"/>
        <v>992.49789531694591</v>
      </c>
      <c r="BI122" s="57">
        <f ca="1">AVERAGE(OFFSET($BH$3,0,0,'Données projet'!$E$11+1,1))-AVERAGE(OFFSET($H$3,0,0,'Données projet'!$E$11+1,1))</f>
        <v>221.46841827695107</v>
      </c>
      <c r="BJ122" s="57">
        <f t="shared" si="92"/>
        <v>183.74298297204564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266.99999999999983</v>
      </c>
      <c r="BZ122" s="13">
        <f>BY122*VLOOKUP('Données projet'!$B$12,Paramètres!$A$1:$I$89,3,0)*VLOOKUP('Données projet'!$B$12,Paramètres!$A$1:$I$89,5,0)</f>
        <v>216.59039999999987</v>
      </c>
      <c r="CA122" s="13">
        <f t="shared" si="93"/>
        <v>53.373153688190904</v>
      </c>
      <c r="CB122" s="20">
        <f t="shared" si="64"/>
        <v>470.18652267359886</v>
      </c>
      <c r="CC122" s="57">
        <f t="shared" si="65"/>
        <v>763.51985600693217</v>
      </c>
      <c r="CD122" s="57">
        <f ca="1">AVERAGE(OFFSET($CC$3,0,0,'Données projet'!$E$12+1,1))-AVERAGE(OFFSET($H$3,0,0,'Données projet'!$E$12+1,1))</f>
        <v>219.96569743439244</v>
      </c>
      <c r="CE122" s="57">
        <f t="shared" si="94"/>
        <v>219.27079214454579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16.578671201037668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16.578671201037668</v>
      </c>
      <c r="CO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236.00000000000003</v>
      </c>
      <c r="CU122" s="17">
        <f>CT122*VLOOKUP('Données projet'!$B$13,Paramètres!$A$1:$I$89,3,0)*VLOOKUP('Données projet'!$B$13,Paramètres!$A$1:$I$89,5,0)</f>
        <v>206.16960000000006</v>
      </c>
      <c r="CV122" s="13">
        <f t="shared" si="95"/>
        <v>51.097652263007333</v>
      </c>
      <c r="CW122" s="20">
        <f t="shared" si="67"/>
        <v>448.07379769140448</v>
      </c>
      <c r="CX122" s="57">
        <f t="shared" si="68"/>
        <v>741.40713102473774</v>
      </c>
      <c r="CY122" s="57">
        <f ca="1">AVERAGE(OFFSET($CX$3,0,0,'Données projet'!$E$13+1,1))-AVERAGE(OFFSET($H$3,0,0,'Données projet'!$E$13+1,1))</f>
        <v>235.92135862353973</v>
      </c>
      <c r="CZ122" s="57">
        <f t="shared" si="96"/>
        <v>270.64539221029258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30.566747022908324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30.566747022908324</v>
      </c>
      <c r="DJ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7" t="e">
        <f t="shared" si="71"/>
        <v>#N/A</v>
      </c>
      <c r="DT122" s="57" t="e">
        <f ca="1">AVERAGE(OFFSET($DS$3,0,0,'Données projet'!$E$14+1,1))-AVERAGE(OFFSET($H$3,0,0,'Données projet'!$E$14+1,1))</f>
        <v>#N/A</v>
      </c>
      <c r="DU122" s="57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7" t="e">
        <f t="shared" si="74"/>
        <v>#N/A</v>
      </c>
      <c r="EO122" s="57" t="e">
        <f ca="1">AVERAGE(OFFSET($EN$3,0,0,'Données projet'!$E$15+1,1))-AVERAGE(OFFSET($H$3,0,0,'Données projet'!$E$15+1,1))</f>
        <v>#N/A</v>
      </c>
      <c r="EP122" s="57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7" t="e">
        <f t="shared" si="77"/>
        <v>#N/A</v>
      </c>
      <c r="FJ122" s="57" t="e">
        <f ca="1">AVERAGE(OFFSET($FI$3,0,0,'Données projet'!$E$16+1,1))-AVERAGE(OFFSET($H$3,0,0,'Données projet'!$E$16+1,1))</f>
        <v>#N/A</v>
      </c>
      <c r="FK122" s="57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7" t="e">
        <f t="shared" si="80"/>
        <v>#N/A</v>
      </c>
      <c r="GE122" s="57" t="e">
        <f ca="1">AVERAGE(OFFSET($GD$3,0,0,'Données projet'!$E$17+1,1))-AVERAGE(OFFSET($H$3,0,0,'Données projet'!$E$17+1,1))</f>
        <v>#N/A</v>
      </c>
      <c r="GF122" s="57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7" t="e">
        <f t="shared" si="83"/>
        <v>#N/A</v>
      </c>
      <c r="GZ122" s="57" t="e">
        <f ca="1">AVERAGE(OFFSET($GY$3,0,0,'Données projet'!$E$18+1,1))-AVERAGE(OFFSET($H$3,0,0,'Données projet'!$E$18+1,1))</f>
        <v>#N/A</v>
      </c>
      <c r="HA122" s="57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0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4">
        <f t="shared" si="56"/>
        <v>453.34006527276551</v>
      </c>
      <c r="I123" s="6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7" t="e">
        <f t="shared" si="55"/>
        <v>#NUM!</v>
      </c>
      <c r="S123" s="57">
        <f ca="1">AVERAGE(OFFSET($R$3,0,0,'Données projet'!$E$9+1,1))-AVERAGE(OFFSET($H$3,0,0,'Données projet'!$E$9+1,1))</f>
        <v>148.39628895278571</v>
      </c>
      <c r="T123" s="57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325.55519999999984</v>
      </c>
      <c r="AJ123" s="13">
        <f>AI123*VLOOKUP('Données projet'!$B$10,Paramètres!$A$1:$I$89,3,0)*VLOOKUP('Données projet'!$B$10,Paramètres!$A$1:$I$89,5,0)</f>
        <v>355.50627839999981</v>
      </c>
      <c r="AK123" s="13">
        <f t="shared" si="89"/>
        <v>82.695279049034994</v>
      </c>
      <c r="AL123" s="20">
        <f t="shared" si="58"/>
        <v>763.20104589040227</v>
      </c>
      <c r="AM123" s="57">
        <f t="shared" si="59"/>
        <v>1056.5343792237356</v>
      </c>
      <c r="AN123" s="57">
        <f ca="1">AVERAGE(OFFSET($AM$3,0,0,'Données projet'!$E$10+1,1))-AVERAGE(OFFSET($H$3,0,0,'Données projet'!$E$10+1,1))</f>
        <v>245.5026179711341</v>
      </c>
      <c r="AO123" s="57">
        <f t="shared" si="90"/>
        <v>204.32077840562567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325.55519999999984</v>
      </c>
      <c r="BE123" s="13">
        <f>BD123*VLOOKUP('Données projet'!$B$11,Paramètres!$A$1:$I$89,3,0)*VLOOKUP('Données projet'!$B$11,Paramètres!$A$1:$I$89,5,0)</f>
        <v>325.03431167999986</v>
      </c>
      <c r="BF123" s="13">
        <f t="shared" si="91"/>
        <v>76.399886588103072</v>
      </c>
      <c r="BG123" s="20">
        <f t="shared" si="61"/>
        <v>699.16456198361254</v>
      </c>
      <c r="BH123" s="57">
        <f t="shared" si="62"/>
        <v>992.49789531694591</v>
      </c>
      <c r="BI123" s="57">
        <f ca="1">AVERAGE(OFFSET($BH$3,0,0,'Données projet'!$E$11+1,1))-AVERAGE(OFFSET($H$3,0,0,'Données projet'!$E$11+1,1))</f>
        <v>221.46841827695107</v>
      </c>
      <c r="BJ123" s="57">
        <f t="shared" si="92"/>
        <v>183.74298297204564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266.99999999999983</v>
      </c>
      <c r="BZ123" s="13">
        <f>BY123*VLOOKUP('Données projet'!$B$12,Paramètres!$A$1:$I$89,3,0)*VLOOKUP('Données projet'!$B$12,Paramètres!$A$1:$I$89,5,0)</f>
        <v>216.59039999999987</v>
      </c>
      <c r="CA123" s="13">
        <f t="shared" si="93"/>
        <v>53.373153688190904</v>
      </c>
      <c r="CB123" s="20">
        <f t="shared" si="64"/>
        <v>470.18652267359886</v>
      </c>
      <c r="CC123" s="57">
        <f t="shared" si="65"/>
        <v>763.51985600693217</v>
      </c>
      <c r="CD123" s="57">
        <f ca="1">AVERAGE(OFFSET($CC$3,0,0,'Données projet'!$E$12+1,1))-AVERAGE(OFFSET($H$3,0,0,'Données projet'!$E$12+1,1))</f>
        <v>219.96569743439244</v>
      </c>
      <c r="CE123" s="57">
        <f t="shared" si="94"/>
        <v>219.27079214454579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16.253573570776275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16.253573570776275</v>
      </c>
      <c r="CO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236.00000000000003</v>
      </c>
      <c r="CU123" s="17">
        <f>CT123*VLOOKUP('Données projet'!$B$13,Paramètres!$A$1:$I$89,3,0)*VLOOKUP('Données projet'!$B$13,Paramètres!$A$1:$I$89,5,0)</f>
        <v>206.16960000000006</v>
      </c>
      <c r="CV123" s="13">
        <f t="shared" si="95"/>
        <v>51.097652263007333</v>
      </c>
      <c r="CW123" s="20">
        <f t="shared" si="67"/>
        <v>448.07379769140448</v>
      </c>
      <c r="CX123" s="57">
        <f t="shared" si="68"/>
        <v>741.40713102473774</v>
      </c>
      <c r="CY123" s="57">
        <f ca="1">AVERAGE(OFFSET($CX$3,0,0,'Données projet'!$E$13+1,1))-AVERAGE(OFFSET($H$3,0,0,'Données projet'!$E$13+1,1))</f>
        <v>235.92135862353973</v>
      </c>
      <c r="CZ123" s="57">
        <f t="shared" si="96"/>
        <v>270.64539221029258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29.967351757663845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29.967351757663845</v>
      </c>
      <c r="DJ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7" t="e">
        <f t="shared" si="71"/>
        <v>#N/A</v>
      </c>
      <c r="DT123" s="57" t="e">
        <f ca="1">AVERAGE(OFFSET($DS$3,0,0,'Données projet'!$E$14+1,1))-AVERAGE(OFFSET($H$3,0,0,'Données projet'!$E$14+1,1))</f>
        <v>#N/A</v>
      </c>
      <c r="DU123" s="57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7" t="e">
        <f t="shared" si="74"/>
        <v>#N/A</v>
      </c>
      <c r="EO123" s="57" t="e">
        <f ca="1">AVERAGE(OFFSET($EN$3,0,0,'Données projet'!$E$15+1,1))-AVERAGE(OFFSET($H$3,0,0,'Données projet'!$E$15+1,1))</f>
        <v>#N/A</v>
      </c>
      <c r="EP123" s="57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7" t="e">
        <f t="shared" si="77"/>
        <v>#N/A</v>
      </c>
      <c r="FJ123" s="57" t="e">
        <f ca="1">AVERAGE(OFFSET($FI$3,0,0,'Données projet'!$E$16+1,1))-AVERAGE(OFFSET($H$3,0,0,'Données projet'!$E$16+1,1))</f>
        <v>#N/A</v>
      </c>
      <c r="FK123" s="57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7" t="e">
        <f t="shared" si="80"/>
        <v>#N/A</v>
      </c>
      <c r="GE123" s="57" t="e">
        <f ca="1">AVERAGE(OFFSET($GD$3,0,0,'Données projet'!$E$17+1,1))-AVERAGE(OFFSET($H$3,0,0,'Données projet'!$E$17+1,1))</f>
        <v>#N/A</v>
      </c>
      <c r="GF123" s="57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7" t="e">
        <f t="shared" si="83"/>
        <v>#N/A</v>
      </c>
      <c r="GZ123" s="57" t="e">
        <f ca="1">AVERAGE(OFFSET($GY$3,0,0,'Données projet'!$E$18+1,1))-AVERAGE(OFFSET($H$3,0,0,'Données projet'!$E$18+1,1))</f>
        <v>#N/A</v>
      </c>
      <c r="HA123" s="57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0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4">
        <f t="shared" si="56"/>
        <v>454.63935602089481</v>
      </c>
      <c r="I124" s="6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7" t="e">
        <f t="shared" si="55"/>
        <v>#NUM!</v>
      </c>
      <c r="S124" s="57">
        <f ca="1">AVERAGE(OFFSET($R$3,0,0,'Données projet'!$E$9+1,1))-AVERAGE(OFFSET($H$3,0,0,'Données projet'!$E$9+1,1))</f>
        <v>148.39628895278571</v>
      </c>
      <c r="T124" s="57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325.55519999999984</v>
      </c>
      <c r="AJ124" s="13">
        <f>AI124*VLOOKUP('Données projet'!$B$10,Paramètres!$A$1:$I$89,3,0)*VLOOKUP('Données projet'!$B$10,Paramètres!$A$1:$I$89,5,0)</f>
        <v>355.50627839999981</v>
      </c>
      <c r="AK124" s="13">
        <f t="shared" si="89"/>
        <v>82.695279049034994</v>
      </c>
      <c r="AL124" s="20">
        <f t="shared" si="58"/>
        <v>763.20104589040227</v>
      </c>
      <c r="AM124" s="57">
        <f t="shared" si="59"/>
        <v>1056.5343792237356</v>
      </c>
      <c r="AN124" s="57">
        <f ca="1">AVERAGE(OFFSET($AM$3,0,0,'Données projet'!$E$10+1,1))-AVERAGE(OFFSET($H$3,0,0,'Données projet'!$E$10+1,1))</f>
        <v>245.5026179711341</v>
      </c>
      <c r="AO124" s="57">
        <f t="shared" si="90"/>
        <v>204.32077840562567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325.55519999999984</v>
      </c>
      <c r="BE124" s="13">
        <f>BD124*VLOOKUP('Données projet'!$B$11,Paramètres!$A$1:$I$89,3,0)*VLOOKUP('Données projet'!$B$11,Paramètres!$A$1:$I$89,5,0)</f>
        <v>325.03431167999986</v>
      </c>
      <c r="BF124" s="13">
        <f t="shared" si="91"/>
        <v>76.399886588103072</v>
      </c>
      <c r="BG124" s="20">
        <f t="shared" si="61"/>
        <v>699.16456198361254</v>
      </c>
      <c r="BH124" s="57">
        <f t="shared" si="62"/>
        <v>992.49789531694591</v>
      </c>
      <c r="BI124" s="57">
        <f ca="1">AVERAGE(OFFSET($BH$3,0,0,'Données projet'!$E$11+1,1))-AVERAGE(OFFSET($H$3,0,0,'Données projet'!$E$11+1,1))</f>
        <v>221.46841827695107</v>
      </c>
      <c r="BJ124" s="57">
        <f t="shared" si="92"/>
        <v>183.74298297204564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266.99999999999983</v>
      </c>
      <c r="BZ124" s="13">
        <f>BY124*VLOOKUP('Données projet'!$B$12,Paramètres!$A$1:$I$89,3,0)*VLOOKUP('Données projet'!$B$12,Paramètres!$A$1:$I$89,5,0)</f>
        <v>216.59039999999987</v>
      </c>
      <c r="CA124" s="13">
        <f t="shared" si="93"/>
        <v>53.373153688190904</v>
      </c>
      <c r="CB124" s="20">
        <f t="shared" si="64"/>
        <v>470.18652267359886</v>
      </c>
      <c r="CC124" s="57">
        <f t="shared" si="65"/>
        <v>763.51985600693217</v>
      </c>
      <c r="CD124" s="57">
        <f ca="1">AVERAGE(OFFSET($CC$3,0,0,'Données projet'!$E$12+1,1))-AVERAGE(OFFSET($H$3,0,0,'Données projet'!$E$12+1,1))</f>
        <v>219.96569743439244</v>
      </c>
      <c r="CE124" s="57">
        <f t="shared" si="94"/>
        <v>219.27079214454579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15.934850906754335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15.934850906754335</v>
      </c>
      <c r="CO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236.00000000000003</v>
      </c>
      <c r="CU124" s="17">
        <f>CT124*VLOOKUP('Données projet'!$B$13,Paramètres!$A$1:$I$89,3,0)*VLOOKUP('Données projet'!$B$13,Paramètres!$A$1:$I$89,5,0)</f>
        <v>206.16960000000006</v>
      </c>
      <c r="CV124" s="13">
        <f t="shared" si="95"/>
        <v>51.097652263007333</v>
      </c>
      <c r="CW124" s="20">
        <f t="shared" si="67"/>
        <v>448.07379769140448</v>
      </c>
      <c r="CX124" s="57">
        <f t="shared" si="68"/>
        <v>741.40713102473774</v>
      </c>
      <c r="CY124" s="57">
        <f ca="1">AVERAGE(OFFSET($CX$3,0,0,'Données projet'!$E$13+1,1))-AVERAGE(OFFSET($H$3,0,0,'Données projet'!$E$13+1,1))</f>
        <v>235.92135862353973</v>
      </c>
      <c r="CZ124" s="57">
        <f t="shared" si="96"/>
        <v>270.64539221029258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29.379710267975799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29.379710267975799</v>
      </c>
      <c r="DJ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7" t="e">
        <f t="shared" si="71"/>
        <v>#N/A</v>
      </c>
      <c r="DT124" s="57" t="e">
        <f ca="1">AVERAGE(OFFSET($DS$3,0,0,'Données projet'!$E$14+1,1))-AVERAGE(OFFSET($H$3,0,0,'Données projet'!$E$14+1,1))</f>
        <v>#N/A</v>
      </c>
      <c r="DU124" s="57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7" t="e">
        <f t="shared" si="74"/>
        <v>#N/A</v>
      </c>
      <c r="EO124" s="57" t="e">
        <f ca="1">AVERAGE(OFFSET($EN$3,0,0,'Données projet'!$E$15+1,1))-AVERAGE(OFFSET($H$3,0,0,'Données projet'!$E$15+1,1))</f>
        <v>#N/A</v>
      </c>
      <c r="EP124" s="57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7" t="e">
        <f t="shared" si="77"/>
        <v>#N/A</v>
      </c>
      <c r="FJ124" s="57" t="e">
        <f ca="1">AVERAGE(OFFSET($FI$3,0,0,'Données projet'!$E$16+1,1))-AVERAGE(OFFSET($H$3,0,0,'Données projet'!$E$16+1,1))</f>
        <v>#N/A</v>
      </c>
      <c r="FK124" s="57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7" t="e">
        <f t="shared" si="80"/>
        <v>#N/A</v>
      </c>
      <c r="GE124" s="57" t="e">
        <f ca="1">AVERAGE(OFFSET($GD$3,0,0,'Données projet'!$E$17+1,1))-AVERAGE(OFFSET($H$3,0,0,'Données projet'!$E$17+1,1))</f>
        <v>#N/A</v>
      </c>
      <c r="GF124" s="57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7" t="e">
        <f t="shared" si="83"/>
        <v>#N/A</v>
      </c>
      <c r="GZ124" s="57" t="e">
        <f ca="1">AVERAGE(OFFSET($GY$3,0,0,'Données projet'!$E$18+1,1))-AVERAGE(OFFSET($H$3,0,0,'Données projet'!$E$18+1,1))</f>
        <v>#N/A</v>
      </c>
      <c r="HA124" s="57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0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4">
        <f t="shared" si="56"/>
        <v>455.93839891086952</v>
      </c>
      <c r="I125" s="6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7" t="e">
        <f t="shared" si="55"/>
        <v>#NUM!</v>
      </c>
      <c r="S125" s="57">
        <f ca="1">AVERAGE(OFFSET($R$3,0,0,'Données projet'!$E$9+1,1))-AVERAGE(OFFSET($H$3,0,0,'Données projet'!$E$9+1,1))</f>
        <v>148.39628895278571</v>
      </c>
      <c r="T125" s="57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325.55519999999984</v>
      </c>
      <c r="AJ125" s="13">
        <f>AI125*VLOOKUP('Données projet'!$B$10,Paramètres!$A$1:$I$89,3,0)*VLOOKUP('Données projet'!$B$10,Paramètres!$A$1:$I$89,5,0)</f>
        <v>355.50627839999981</v>
      </c>
      <c r="AK125" s="13">
        <f t="shared" si="89"/>
        <v>82.695279049034994</v>
      </c>
      <c r="AL125" s="20">
        <f t="shared" si="58"/>
        <v>763.20104589040227</v>
      </c>
      <c r="AM125" s="57">
        <f t="shared" si="59"/>
        <v>1056.5343792237356</v>
      </c>
      <c r="AN125" s="57">
        <f ca="1">AVERAGE(OFFSET($AM$3,0,0,'Données projet'!$E$10+1,1))-AVERAGE(OFFSET($H$3,0,0,'Données projet'!$E$10+1,1))</f>
        <v>245.5026179711341</v>
      </c>
      <c r="AO125" s="57">
        <f t="shared" si="90"/>
        <v>204.32077840562567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325.55519999999984</v>
      </c>
      <c r="BE125" s="13">
        <f>BD125*VLOOKUP('Données projet'!$B$11,Paramètres!$A$1:$I$89,3,0)*VLOOKUP('Données projet'!$B$11,Paramètres!$A$1:$I$89,5,0)</f>
        <v>325.03431167999986</v>
      </c>
      <c r="BF125" s="13">
        <f t="shared" si="91"/>
        <v>76.399886588103072</v>
      </c>
      <c r="BG125" s="20">
        <f t="shared" si="61"/>
        <v>699.16456198361254</v>
      </c>
      <c r="BH125" s="57">
        <f t="shared" si="62"/>
        <v>992.49789531694591</v>
      </c>
      <c r="BI125" s="57">
        <f ca="1">AVERAGE(OFFSET($BH$3,0,0,'Données projet'!$E$11+1,1))-AVERAGE(OFFSET($H$3,0,0,'Données projet'!$E$11+1,1))</f>
        <v>221.46841827695107</v>
      </c>
      <c r="BJ125" s="57">
        <f t="shared" si="92"/>
        <v>183.74298297204564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266.99999999999983</v>
      </c>
      <c r="BZ125" s="13">
        <f>BY125*VLOOKUP('Données projet'!$B$12,Paramètres!$A$1:$I$89,3,0)*VLOOKUP('Données projet'!$B$12,Paramètres!$A$1:$I$89,5,0)</f>
        <v>216.59039999999987</v>
      </c>
      <c r="CA125" s="13">
        <f t="shared" si="93"/>
        <v>53.373153688190904</v>
      </c>
      <c r="CB125" s="20">
        <f t="shared" si="64"/>
        <v>470.18652267359886</v>
      </c>
      <c r="CC125" s="57">
        <f t="shared" si="65"/>
        <v>763.51985600693217</v>
      </c>
      <c r="CD125" s="57">
        <f ca="1">AVERAGE(OFFSET($CC$3,0,0,'Données projet'!$E$12+1,1))-AVERAGE(OFFSET($H$3,0,0,'Données projet'!$E$12+1,1))</f>
        <v>219.96569743439244</v>
      </c>
      <c r="CE125" s="57">
        <f t="shared" si="94"/>
        <v>219.27079214454579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15.622378199772234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15.622378199772234</v>
      </c>
      <c r="CO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236.00000000000003</v>
      </c>
      <c r="CU125" s="17">
        <f>CT125*VLOOKUP('Données projet'!$B$13,Paramètres!$A$1:$I$89,3,0)*VLOOKUP('Données projet'!$B$13,Paramètres!$A$1:$I$89,5,0)</f>
        <v>206.16960000000006</v>
      </c>
      <c r="CV125" s="13">
        <f t="shared" si="95"/>
        <v>51.097652263007333</v>
      </c>
      <c r="CW125" s="20">
        <f t="shared" si="67"/>
        <v>448.07379769140448</v>
      </c>
      <c r="CX125" s="57">
        <f t="shared" si="68"/>
        <v>741.40713102473774</v>
      </c>
      <c r="CY125" s="57">
        <f ca="1">AVERAGE(OFFSET($CX$3,0,0,'Données projet'!$E$13+1,1))-AVERAGE(OFFSET($H$3,0,0,'Données projet'!$E$13+1,1))</f>
        <v>235.92135862353973</v>
      </c>
      <c r="CZ125" s="57">
        <f t="shared" si="96"/>
        <v>270.64539221029258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28.803592069474618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28.803592069474618</v>
      </c>
      <c r="DJ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7" t="e">
        <f t="shared" si="71"/>
        <v>#N/A</v>
      </c>
      <c r="DT125" s="57" t="e">
        <f ca="1">AVERAGE(OFFSET($DS$3,0,0,'Données projet'!$E$14+1,1))-AVERAGE(OFFSET($H$3,0,0,'Données projet'!$E$14+1,1))</f>
        <v>#N/A</v>
      </c>
      <c r="DU125" s="57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7" t="e">
        <f t="shared" si="74"/>
        <v>#N/A</v>
      </c>
      <c r="EO125" s="57" t="e">
        <f ca="1">AVERAGE(OFFSET($EN$3,0,0,'Données projet'!$E$15+1,1))-AVERAGE(OFFSET($H$3,0,0,'Données projet'!$E$15+1,1))</f>
        <v>#N/A</v>
      </c>
      <c r="EP125" s="57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7" t="e">
        <f t="shared" si="77"/>
        <v>#N/A</v>
      </c>
      <c r="FJ125" s="57" t="e">
        <f ca="1">AVERAGE(OFFSET($FI$3,0,0,'Données projet'!$E$16+1,1))-AVERAGE(OFFSET($H$3,0,0,'Données projet'!$E$16+1,1))</f>
        <v>#N/A</v>
      </c>
      <c r="FK125" s="57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7" t="e">
        <f t="shared" si="80"/>
        <v>#N/A</v>
      </c>
      <c r="GE125" s="57" t="e">
        <f ca="1">AVERAGE(OFFSET($GD$3,0,0,'Données projet'!$E$17+1,1))-AVERAGE(OFFSET($H$3,0,0,'Données projet'!$E$17+1,1))</f>
        <v>#N/A</v>
      </c>
      <c r="GF125" s="57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7" t="e">
        <f t="shared" si="83"/>
        <v>#N/A</v>
      </c>
      <c r="GZ125" s="57" t="e">
        <f ca="1">AVERAGE(OFFSET($GY$3,0,0,'Données projet'!$E$18+1,1))-AVERAGE(OFFSET($H$3,0,0,'Données projet'!$E$18+1,1))</f>
        <v>#N/A</v>
      </c>
      <c r="HA125" s="57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0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4">
        <f t="shared" si="56"/>
        <v>457.23719620976419</v>
      </c>
      <c r="I126" s="6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7" t="e">
        <f t="shared" si="55"/>
        <v>#NUM!</v>
      </c>
      <c r="S126" s="57">
        <f ca="1">AVERAGE(OFFSET($R$3,0,0,'Données projet'!$E$9+1,1))-AVERAGE(OFFSET($H$3,0,0,'Données projet'!$E$9+1,1))</f>
        <v>148.39628895278571</v>
      </c>
      <c r="T126" s="57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325.55519999999984</v>
      </c>
      <c r="AJ126" s="13">
        <f>AI126*VLOOKUP('Données projet'!$B$10,Paramètres!$A$1:$I$89,3,0)*VLOOKUP('Données projet'!$B$10,Paramètres!$A$1:$I$89,5,0)</f>
        <v>355.50627839999981</v>
      </c>
      <c r="AK126" s="13">
        <f t="shared" si="89"/>
        <v>82.695279049034994</v>
      </c>
      <c r="AL126" s="20">
        <f t="shared" si="58"/>
        <v>763.20104589040227</v>
      </c>
      <c r="AM126" s="57">
        <f t="shared" si="59"/>
        <v>1056.5343792237356</v>
      </c>
      <c r="AN126" s="57">
        <f ca="1">AVERAGE(OFFSET($AM$3,0,0,'Données projet'!$E$10+1,1))-AVERAGE(OFFSET($H$3,0,0,'Données projet'!$E$10+1,1))</f>
        <v>245.5026179711341</v>
      </c>
      <c r="AO126" s="57">
        <f t="shared" si="90"/>
        <v>204.32077840562567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325.55519999999984</v>
      </c>
      <c r="BE126" s="13">
        <f>BD126*VLOOKUP('Données projet'!$B$11,Paramètres!$A$1:$I$89,3,0)*VLOOKUP('Données projet'!$B$11,Paramètres!$A$1:$I$89,5,0)</f>
        <v>325.03431167999986</v>
      </c>
      <c r="BF126" s="13">
        <f t="shared" si="91"/>
        <v>76.399886588103072</v>
      </c>
      <c r="BG126" s="20">
        <f t="shared" si="61"/>
        <v>699.16456198361254</v>
      </c>
      <c r="BH126" s="57">
        <f t="shared" si="62"/>
        <v>992.49789531694591</v>
      </c>
      <c r="BI126" s="57">
        <f ca="1">AVERAGE(OFFSET($BH$3,0,0,'Données projet'!$E$11+1,1))-AVERAGE(OFFSET($H$3,0,0,'Données projet'!$E$11+1,1))</f>
        <v>221.46841827695107</v>
      </c>
      <c r="BJ126" s="57">
        <f t="shared" si="92"/>
        <v>183.74298297204564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266.99999999999983</v>
      </c>
      <c r="BZ126" s="13">
        <f>BY126*VLOOKUP('Données projet'!$B$12,Paramètres!$A$1:$I$89,3,0)*VLOOKUP('Données projet'!$B$12,Paramètres!$A$1:$I$89,5,0)</f>
        <v>216.59039999999987</v>
      </c>
      <c r="CA126" s="13">
        <f t="shared" si="93"/>
        <v>53.373153688190904</v>
      </c>
      <c r="CB126" s="20">
        <f t="shared" si="64"/>
        <v>470.18652267359886</v>
      </c>
      <c r="CC126" s="57">
        <f t="shared" si="65"/>
        <v>763.51985600693217</v>
      </c>
      <c r="CD126" s="57">
        <f ca="1">AVERAGE(OFFSET($CC$3,0,0,'Données projet'!$E$12+1,1))-AVERAGE(OFFSET($H$3,0,0,'Données projet'!$E$12+1,1))</f>
        <v>219.96569743439244</v>
      </c>
      <c r="CE126" s="57">
        <f t="shared" si="94"/>
        <v>219.27079214454579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15.31603289198452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15.31603289198452</v>
      </c>
      <c r="CO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236.00000000000003</v>
      </c>
      <c r="CU126" s="17">
        <f>CT126*VLOOKUP('Données projet'!$B$13,Paramètres!$A$1:$I$89,3,0)*VLOOKUP('Données projet'!$B$13,Paramètres!$A$1:$I$89,5,0)</f>
        <v>206.16960000000006</v>
      </c>
      <c r="CV126" s="13">
        <f t="shared" si="95"/>
        <v>51.097652263007333</v>
      </c>
      <c r="CW126" s="20">
        <f t="shared" si="67"/>
        <v>448.07379769140448</v>
      </c>
      <c r="CX126" s="57">
        <f t="shared" si="68"/>
        <v>741.40713102473774</v>
      </c>
      <c r="CY126" s="57">
        <f ca="1">AVERAGE(OFFSET($CX$3,0,0,'Données projet'!$E$13+1,1))-AVERAGE(OFFSET($H$3,0,0,'Données projet'!$E$13+1,1))</f>
        <v>235.92135862353973</v>
      </c>
      <c r="CZ126" s="57">
        <f t="shared" si="96"/>
        <v>270.64539221029258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28.238771197448642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28.238771197448642</v>
      </c>
      <c r="DJ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7" t="e">
        <f t="shared" si="71"/>
        <v>#N/A</v>
      </c>
      <c r="DT126" s="57" t="e">
        <f ca="1">AVERAGE(OFFSET($DS$3,0,0,'Données projet'!$E$14+1,1))-AVERAGE(OFFSET($H$3,0,0,'Données projet'!$E$14+1,1))</f>
        <v>#N/A</v>
      </c>
      <c r="DU126" s="57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7" t="e">
        <f t="shared" si="74"/>
        <v>#N/A</v>
      </c>
      <c r="EO126" s="57" t="e">
        <f ca="1">AVERAGE(OFFSET($EN$3,0,0,'Données projet'!$E$15+1,1))-AVERAGE(OFFSET($H$3,0,0,'Données projet'!$E$15+1,1))</f>
        <v>#N/A</v>
      </c>
      <c r="EP126" s="57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7" t="e">
        <f t="shared" si="77"/>
        <v>#N/A</v>
      </c>
      <c r="FJ126" s="57" t="e">
        <f ca="1">AVERAGE(OFFSET($FI$3,0,0,'Données projet'!$E$16+1,1))-AVERAGE(OFFSET($H$3,0,0,'Données projet'!$E$16+1,1))</f>
        <v>#N/A</v>
      </c>
      <c r="FK126" s="57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7" t="e">
        <f t="shared" si="80"/>
        <v>#N/A</v>
      </c>
      <c r="GE126" s="57" t="e">
        <f ca="1">AVERAGE(OFFSET($GD$3,0,0,'Données projet'!$E$17+1,1))-AVERAGE(OFFSET($H$3,0,0,'Données projet'!$E$17+1,1))</f>
        <v>#N/A</v>
      </c>
      <c r="GF126" s="57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7" t="e">
        <f t="shared" si="83"/>
        <v>#N/A</v>
      </c>
      <c r="GZ126" s="57" t="e">
        <f ca="1">AVERAGE(OFFSET($GY$3,0,0,'Données projet'!$E$18+1,1))-AVERAGE(OFFSET($H$3,0,0,'Données projet'!$E$18+1,1))</f>
        <v>#N/A</v>
      </c>
      <c r="HA126" s="57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0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4">
        <f t="shared" si="56"/>
        <v>458.53575014566229</v>
      </c>
      <c r="I127" s="6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7" t="e">
        <f t="shared" si="55"/>
        <v>#NUM!</v>
      </c>
      <c r="S127" s="57">
        <f ca="1">AVERAGE(OFFSET($R$3,0,0,'Données projet'!$E$9+1,1))-AVERAGE(OFFSET($H$3,0,0,'Données projet'!$E$9+1,1))</f>
        <v>148.39628895278571</v>
      </c>
      <c r="T127" s="57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325.55519999999984</v>
      </c>
      <c r="AJ127" s="13">
        <f>AI127*VLOOKUP('Données projet'!$B$10,Paramètres!$A$1:$I$89,3,0)*VLOOKUP('Données projet'!$B$10,Paramètres!$A$1:$I$89,5,0)</f>
        <v>355.50627839999981</v>
      </c>
      <c r="AK127" s="13">
        <f t="shared" si="89"/>
        <v>82.695279049034994</v>
      </c>
      <c r="AL127" s="20">
        <f t="shared" si="58"/>
        <v>763.20104589040227</v>
      </c>
      <c r="AM127" s="57">
        <f t="shared" si="59"/>
        <v>1056.5343792237356</v>
      </c>
      <c r="AN127" s="57">
        <f ca="1">AVERAGE(OFFSET($AM$3,0,0,'Données projet'!$E$10+1,1))-AVERAGE(OFFSET($H$3,0,0,'Données projet'!$E$10+1,1))</f>
        <v>245.5026179711341</v>
      </c>
      <c r="AO127" s="57">
        <f t="shared" si="90"/>
        <v>204.32077840562567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325.55519999999984</v>
      </c>
      <c r="BE127" s="13">
        <f>BD127*VLOOKUP('Données projet'!$B$11,Paramètres!$A$1:$I$89,3,0)*VLOOKUP('Données projet'!$B$11,Paramètres!$A$1:$I$89,5,0)</f>
        <v>325.03431167999986</v>
      </c>
      <c r="BF127" s="13">
        <f t="shared" si="91"/>
        <v>76.399886588103072</v>
      </c>
      <c r="BG127" s="20">
        <f t="shared" si="61"/>
        <v>699.16456198361254</v>
      </c>
      <c r="BH127" s="57">
        <f t="shared" si="62"/>
        <v>992.49789531694591</v>
      </c>
      <c r="BI127" s="57">
        <f ca="1">AVERAGE(OFFSET($BH$3,0,0,'Données projet'!$E$11+1,1))-AVERAGE(OFFSET($H$3,0,0,'Données projet'!$E$11+1,1))</f>
        <v>221.46841827695107</v>
      </c>
      <c r="BJ127" s="57">
        <f t="shared" si="92"/>
        <v>183.74298297204564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266.99999999999983</v>
      </c>
      <c r="BZ127" s="13">
        <f>BY127*VLOOKUP('Données projet'!$B$12,Paramètres!$A$1:$I$89,3,0)*VLOOKUP('Données projet'!$B$12,Paramètres!$A$1:$I$89,5,0)</f>
        <v>216.59039999999987</v>
      </c>
      <c r="CA127" s="13">
        <f t="shared" si="93"/>
        <v>53.373153688190904</v>
      </c>
      <c r="CB127" s="20">
        <f t="shared" si="64"/>
        <v>470.18652267359886</v>
      </c>
      <c r="CC127" s="57">
        <f t="shared" si="65"/>
        <v>763.51985600693217</v>
      </c>
      <c r="CD127" s="57">
        <f ca="1">AVERAGE(OFFSET($CC$3,0,0,'Données projet'!$E$12+1,1))-AVERAGE(OFFSET($H$3,0,0,'Données projet'!$E$12+1,1))</f>
        <v>219.96569743439244</v>
      </c>
      <c r="CE127" s="57">
        <f t="shared" si="94"/>
        <v>219.27079214454579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15.015694828830336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15.015694828830336</v>
      </c>
      <c r="CO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236.00000000000003</v>
      </c>
      <c r="CU127" s="17">
        <f>CT127*VLOOKUP('Données projet'!$B$13,Paramètres!$A$1:$I$89,3,0)*VLOOKUP('Données projet'!$B$13,Paramètres!$A$1:$I$89,5,0)</f>
        <v>206.16960000000006</v>
      </c>
      <c r="CV127" s="13">
        <f t="shared" si="95"/>
        <v>51.097652263007333</v>
      </c>
      <c r="CW127" s="20">
        <f t="shared" si="67"/>
        <v>448.07379769140448</v>
      </c>
      <c r="CX127" s="57">
        <f t="shared" si="68"/>
        <v>741.40713102473774</v>
      </c>
      <c r="CY127" s="57">
        <f ca="1">AVERAGE(OFFSET($CX$3,0,0,'Données projet'!$E$13+1,1))-AVERAGE(OFFSET($H$3,0,0,'Données projet'!$E$13+1,1))</f>
        <v>235.92135862353973</v>
      </c>
      <c r="CZ127" s="57">
        <f t="shared" si="96"/>
        <v>270.64539221029258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27.685026118216381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27.685026118216381</v>
      </c>
      <c r="DJ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7" t="e">
        <f t="shared" si="71"/>
        <v>#N/A</v>
      </c>
      <c r="DT127" s="57" t="e">
        <f ca="1">AVERAGE(OFFSET($DS$3,0,0,'Données projet'!$E$14+1,1))-AVERAGE(OFFSET($H$3,0,0,'Données projet'!$E$14+1,1))</f>
        <v>#N/A</v>
      </c>
      <c r="DU127" s="57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7" t="e">
        <f t="shared" si="74"/>
        <v>#N/A</v>
      </c>
      <c r="EO127" s="57" t="e">
        <f ca="1">AVERAGE(OFFSET($EN$3,0,0,'Données projet'!$E$15+1,1))-AVERAGE(OFFSET($H$3,0,0,'Données projet'!$E$15+1,1))</f>
        <v>#N/A</v>
      </c>
      <c r="EP127" s="57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7" t="e">
        <f t="shared" si="77"/>
        <v>#N/A</v>
      </c>
      <c r="FJ127" s="57" t="e">
        <f ca="1">AVERAGE(OFFSET($FI$3,0,0,'Données projet'!$E$16+1,1))-AVERAGE(OFFSET($H$3,0,0,'Données projet'!$E$16+1,1))</f>
        <v>#N/A</v>
      </c>
      <c r="FK127" s="57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7" t="e">
        <f t="shared" si="80"/>
        <v>#N/A</v>
      </c>
      <c r="GE127" s="57" t="e">
        <f ca="1">AVERAGE(OFFSET($GD$3,0,0,'Données projet'!$E$17+1,1))-AVERAGE(OFFSET($H$3,0,0,'Données projet'!$E$17+1,1))</f>
        <v>#N/A</v>
      </c>
      <c r="GF127" s="57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7" t="e">
        <f t="shared" si="83"/>
        <v>#N/A</v>
      </c>
      <c r="GZ127" s="57" t="e">
        <f ca="1">AVERAGE(OFFSET($GY$3,0,0,'Données projet'!$E$18+1,1))-AVERAGE(OFFSET($H$3,0,0,'Données projet'!$E$18+1,1))</f>
        <v>#N/A</v>
      </c>
      <c r="HA127" s="57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0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4">
        <f t="shared" si="56"/>
        <v>459.83406290863525</v>
      </c>
      <c r="I128" s="6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7" t="e">
        <f t="shared" si="55"/>
        <v>#NUM!</v>
      </c>
      <c r="S128" s="57">
        <f ca="1">AVERAGE(OFFSET($R$3,0,0,'Données projet'!$E$9+1,1))-AVERAGE(OFFSET($H$3,0,0,'Données projet'!$E$9+1,1))</f>
        <v>148.39628895278571</v>
      </c>
      <c r="T128" s="57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325.55519999999984</v>
      </c>
      <c r="AJ128" s="13">
        <f>AI128*VLOOKUP('Données projet'!$B$10,Paramètres!$A$1:$I$89,3,0)*VLOOKUP('Données projet'!$B$10,Paramètres!$A$1:$I$89,5,0)</f>
        <v>355.50627839999981</v>
      </c>
      <c r="AK128" s="13">
        <f t="shared" si="89"/>
        <v>82.695279049034994</v>
      </c>
      <c r="AL128" s="20">
        <f t="shared" si="58"/>
        <v>763.20104589040227</v>
      </c>
      <c r="AM128" s="57">
        <f t="shared" si="59"/>
        <v>1056.5343792237356</v>
      </c>
      <c r="AN128" s="57">
        <f ca="1">AVERAGE(OFFSET($AM$3,0,0,'Données projet'!$E$10+1,1))-AVERAGE(OFFSET($H$3,0,0,'Données projet'!$E$10+1,1))</f>
        <v>245.5026179711341</v>
      </c>
      <c r="AO128" s="57">
        <f t="shared" si="90"/>
        <v>204.32077840562567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325.55519999999984</v>
      </c>
      <c r="BE128" s="13">
        <f>BD128*VLOOKUP('Données projet'!$B$11,Paramètres!$A$1:$I$89,3,0)*VLOOKUP('Données projet'!$B$11,Paramètres!$A$1:$I$89,5,0)</f>
        <v>325.03431167999986</v>
      </c>
      <c r="BF128" s="13">
        <f t="shared" si="91"/>
        <v>76.399886588103072</v>
      </c>
      <c r="BG128" s="20">
        <f t="shared" si="61"/>
        <v>699.16456198361254</v>
      </c>
      <c r="BH128" s="57">
        <f t="shared" si="62"/>
        <v>992.49789531694591</v>
      </c>
      <c r="BI128" s="57">
        <f ca="1">AVERAGE(OFFSET($BH$3,0,0,'Données projet'!$E$11+1,1))-AVERAGE(OFFSET($H$3,0,0,'Données projet'!$E$11+1,1))</f>
        <v>221.46841827695107</v>
      </c>
      <c r="BJ128" s="57">
        <f t="shared" si="92"/>
        <v>183.74298297204564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266.99999999999983</v>
      </c>
      <c r="BZ128" s="13">
        <f>BY128*VLOOKUP('Données projet'!$B$12,Paramètres!$A$1:$I$89,3,0)*VLOOKUP('Données projet'!$B$12,Paramètres!$A$1:$I$89,5,0)</f>
        <v>216.59039999999987</v>
      </c>
      <c r="CA128" s="13">
        <f t="shared" si="93"/>
        <v>53.373153688190904</v>
      </c>
      <c r="CB128" s="20">
        <f t="shared" si="64"/>
        <v>470.18652267359886</v>
      </c>
      <c r="CC128" s="57">
        <f t="shared" si="65"/>
        <v>763.51985600693217</v>
      </c>
      <c r="CD128" s="57">
        <f ca="1">AVERAGE(OFFSET($CC$3,0,0,'Données projet'!$E$12+1,1))-AVERAGE(OFFSET($H$3,0,0,'Données projet'!$E$12+1,1))</f>
        <v>219.96569743439244</v>
      </c>
      <c r="CE128" s="57">
        <f t="shared" si="94"/>
        <v>219.27079214454579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14.721246211906475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14.721246211906475</v>
      </c>
      <c r="CO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236.00000000000003</v>
      </c>
      <c r="CU128" s="17">
        <f>CT128*VLOOKUP('Données projet'!$B$13,Paramètres!$A$1:$I$89,3,0)*VLOOKUP('Données projet'!$B$13,Paramètres!$A$1:$I$89,5,0)</f>
        <v>206.16960000000006</v>
      </c>
      <c r="CV128" s="13">
        <f t="shared" si="95"/>
        <v>51.097652263007333</v>
      </c>
      <c r="CW128" s="20">
        <f t="shared" si="67"/>
        <v>448.07379769140448</v>
      </c>
      <c r="CX128" s="57">
        <f t="shared" si="68"/>
        <v>741.40713102473774</v>
      </c>
      <c r="CY128" s="57">
        <f ca="1">AVERAGE(OFFSET($CX$3,0,0,'Données projet'!$E$13+1,1))-AVERAGE(OFFSET($H$3,0,0,'Données projet'!$E$13+1,1))</f>
        <v>235.92135862353973</v>
      </c>
      <c r="CZ128" s="57">
        <f t="shared" si="96"/>
        <v>270.64539221029258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27.142139642236717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27.142139642236717</v>
      </c>
      <c r="DJ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7" t="e">
        <f t="shared" si="71"/>
        <v>#N/A</v>
      </c>
      <c r="DT128" s="57" t="e">
        <f ca="1">AVERAGE(OFFSET($DS$3,0,0,'Données projet'!$E$14+1,1))-AVERAGE(OFFSET($H$3,0,0,'Données projet'!$E$14+1,1))</f>
        <v>#N/A</v>
      </c>
      <c r="DU128" s="57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7" t="e">
        <f t="shared" si="74"/>
        <v>#N/A</v>
      </c>
      <c r="EO128" s="57" t="e">
        <f ca="1">AVERAGE(OFFSET($EN$3,0,0,'Données projet'!$E$15+1,1))-AVERAGE(OFFSET($H$3,0,0,'Données projet'!$E$15+1,1))</f>
        <v>#N/A</v>
      </c>
      <c r="EP128" s="57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7" t="e">
        <f t="shared" si="77"/>
        <v>#N/A</v>
      </c>
      <c r="FJ128" s="57" t="e">
        <f ca="1">AVERAGE(OFFSET($FI$3,0,0,'Données projet'!$E$16+1,1))-AVERAGE(OFFSET($H$3,0,0,'Données projet'!$E$16+1,1))</f>
        <v>#N/A</v>
      </c>
      <c r="FK128" s="57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7" t="e">
        <f t="shared" si="80"/>
        <v>#N/A</v>
      </c>
      <c r="GE128" s="57" t="e">
        <f ca="1">AVERAGE(OFFSET($GD$3,0,0,'Données projet'!$E$17+1,1))-AVERAGE(OFFSET($H$3,0,0,'Données projet'!$E$17+1,1))</f>
        <v>#N/A</v>
      </c>
      <c r="GF128" s="57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7" t="e">
        <f t="shared" si="83"/>
        <v>#N/A</v>
      </c>
      <c r="GZ128" s="57" t="e">
        <f ca="1">AVERAGE(OFFSET($GY$3,0,0,'Données projet'!$E$18+1,1))-AVERAGE(OFFSET($H$3,0,0,'Données projet'!$E$18+1,1))</f>
        <v>#N/A</v>
      </c>
      <c r="HA128" s="57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0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4">
        <f t="shared" si="56"/>
        <v>461.1321366516903</v>
      </c>
      <c r="I129" s="6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7" t="e">
        <f t="shared" si="55"/>
        <v>#NUM!</v>
      </c>
      <c r="S129" s="57">
        <f ca="1">AVERAGE(OFFSET($R$3,0,0,'Données projet'!$E$9+1,1))-AVERAGE(OFFSET($H$3,0,0,'Données projet'!$E$9+1,1))</f>
        <v>148.39628895278571</v>
      </c>
      <c r="T129" s="57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325.55519999999984</v>
      </c>
      <c r="AJ129" s="13">
        <f>AI129*VLOOKUP('Données projet'!$B$10,Paramètres!$A$1:$I$89,3,0)*VLOOKUP('Données projet'!$B$10,Paramètres!$A$1:$I$89,5,0)</f>
        <v>355.50627839999981</v>
      </c>
      <c r="AK129" s="13">
        <f t="shared" si="89"/>
        <v>82.695279049034994</v>
      </c>
      <c r="AL129" s="20">
        <f t="shared" si="58"/>
        <v>763.20104589040227</v>
      </c>
      <c r="AM129" s="57">
        <f t="shared" si="59"/>
        <v>1056.5343792237356</v>
      </c>
      <c r="AN129" s="57">
        <f ca="1">AVERAGE(OFFSET($AM$3,0,0,'Données projet'!$E$10+1,1))-AVERAGE(OFFSET($H$3,0,0,'Données projet'!$E$10+1,1))</f>
        <v>245.5026179711341</v>
      </c>
      <c r="AO129" s="57">
        <f t="shared" si="90"/>
        <v>204.32077840562567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325.55519999999984</v>
      </c>
      <c r="BE129" s="13">
        <f>BD129*VLOOKUP('Données projet'!$B$11,Paramètres!$A$1:$I$89,3,0)*VLOOKUP('Données projet'!$B$11,Paramètres!$A$1:$I$89,5,0)</f>
        <v>325.03431167999986</v>
      </c>
      <c r="BF129" s="13">
        <f t="shared" si="91"/>
        <v>76.399886588103072</v>
      </c>
      <c r="BG129" s="20">
        <f t="shared" si="61"/>
        <v>699.16456198361254</v>
      </c>
      <c r="BH129" s="57">
        <f t="shared" si="62"/>
        <v>992.49789531694591</v>
      </c>
      <c r="BI129" s="57">
        <f ca="1">AVERAGE(OFFSET($BH$3,0,0,'Données projet'!$E$11+1,1))-AVERAGE(OFFSET($H$3,0,0,'Données projet'!$E$11+1,1))</f>
        <v>221.46841827695107</v>
      </c>
      <c r="BJ129" s="57">
        <f t="shared" si="92"/>
        <v>183.74298297204564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266.99999999999983</v>
      </c>
      <c r="BZ129" s="13">
        <f>BY129*VLOOKUP('Données projet'!$B$12,Paramètres!$A$1:$I$89,3,0)*VLOOKUP('Données projet'!$B$12,Paramètres!$A$1:$I$89,5,0)</f>
        <v>216.59039999999987</v>
      </c>
      <c r="CA129" s="13">
        <f t="shared" si="93"/>
        <v>53.373153688190904</v>
      </c>
      <c r="CB129" s="20">
        <f t="shared" si="64"/>
        <v>470.18652267359886</v>
      </c>
      <c r="CC129" s="57">
        <f t="shared" si="65"/>
        <v>763.51985600693217</v>
      </c>
      <c r="CD129" s="57">
        <f ca="1">AVERAGE(OFFSET($CC$3,0,0,'Données projet'!$E$12+1,1))-AVERAGE(OFFSET($H$3,0,0,'Données projet'!$E$12+1,1))</f>
        <v>219.96569743439244</v>
      </c>
      <c r="CE129" s="57">
        <f t="shared" si="94"/>
        <v>219.27079214454579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14.432571552764569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14.432571552764569</v>
      </c>
      <c r="CO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236.00000000000003</v>
      </c>
      <c r="CU129" s="17">
        <f>CT129*VLOOKUP('Données projet'!$B$13,Paramètres!$A$1:$I$89,3,0)*VLOOKUP('Données projet'!$B$13,Paramètres!$A$1:$I$89,5,0)</f>
        <v>206.16960000000006</v>
      </c>
      <c r="CV129" s="13">
        <f t="shared" si="95"/>
        <v>51.097652263007333</v>
      </c>
      <c r="CW129" s="20">
        <f t="shared" si="67"/>
        <v>448.07379769140448</v>
      </c>
      <c r="CX129" s="57">
        <f t="shared" si="68"/>
        <v>741.40713102473774</v>
      </c>
      <c r="CY129" s="57">
        <f ca="1">AVERAGE(OFFSET($CX$3,0,0,'Données projet'!$E$13+1,1))-AVERAGE(OFFSET($H$3,0,0,'Données projet'!$E$13+1,1))</f>
        <v>235.92135862353973</v>
      </c>
      <c r="CZ129" s="57">
        <f t="shared" si="96"/>
        <v>270.64539221029258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26.609898838922959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26.609898838922959</v>
      </c>
      <c r="DJ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7" t="e">
        <f t="shared" si="71"/>
        <v>#N/A</v>
      </c>
      <c r="DT129" s="57" t="e">
        <f ca="1">AVERAGE(OFFSET($DS$3,0,0,'Données projet'!$E$14+1,1))-AVERAGE(OFFSET($H$3,0,0,'Données projet'!$E$14+1,1))</f>
        <v>#N/A</v>
      </c>
      <c r="DU129" s="57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7" t="e">
        <f t="shared" si="74"/>
        <v>#N/A</v>
      </c>
      <c r="EO129" s="57" t="e">
        <f ca="1">AVERAGE(OFFSET($EN$3,0,0,'Données projet'!$E$15+1,1))-AVERAGE(OFFSET($H$3,0,0,'Données projet'!$E$15+1,1))</f>
        <v>#N/A</v>
      </c>
      <c r="EP129" s="57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7" t="e">
        <f t="shared" si="77"/>
        <v>#N/A</v>
      </c>
      <c r="FJ129" s="57" t="e">
        <f ca="1">AVERAGE(OFFSET($FI$3,0,0,'Données projet'!$E$16+1,1))-AVERAGE(OFFSET($H$3,0,0,'Données projet'!$E$16+1,1))</f>
        <v>#N/A</v>
      </c>
      <c r="FK129" s="57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7" t="e">
        <f t="shared" si="80"/>
        <v>#N/A</v>
      </c>
      <c r="GE129" s="57" t="e">
        <f ca="1">AVERAGE(OFFSET($GD$3,0,0,'Données projet'!$E$17+1,1))-AVERAGE(OFFSET($H$3,0,0,'Données projet'!$E$17+1,1))</f>
        <v>#N/A</v>
      </c>
      <c r="GF129" s="57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7" t="e">
        <f t="shared" si="83"/>
        <v>#N/A</v>
      </c>
      <c r="GZ129" s="57" t="e">
        <f ca="1">AVERAGE(OFFSET($GY$3,0,0,'Données projet'!$E$18+1,1))-AVERAGE(OFFSET($H$3,0,0,'Données projet'!$E$18+1,1))</f>
        <v>#N/A</v>
      </c>
      <c r="HA129" s="57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0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4">
        <f t="shared" si="56"/>
        <v>462.4299734916865</v>
      </c>
      <c r="I130" s="6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7" t="e">
        <f t="shared" si="55"/>
        <v>#NUM!</v>
      </c>
      <c r="S130" s="57">
        <f ca="1">AVERAGE(OFFSET($R$3,0,0,'Données projet'!$E$9+1,1))-AVERAGE(OFFSET($H$3,0,0,'Données projet'!$E$9+1,1))</f>
        <v>148.39628895278571</v>
      </c>
      <c r="T130" s="57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325.55519999999984</v>
      </c>
      <c r="AJ130" s="13">
        <f>AI130*VLOOKUP('Données projet'!$B$10,Paramètres!$A$1:$I$89,3,0)*VLOOKUP('Données projet'!$B$10,Paramètres!$A$1:$I$89,5,0)</f>
        <v>355.50627839999981</v>
      </c>
      <c r="AK130" s="13">
        <f t="shared" si="89"/>
        <v>82.695279049034994</v>
      </c>
      <c r="AL130" s="20">
        <f t="shared" si="58"/>
        <v>763.20104589040227</v>
      </c>
      <c r="AM130" s="57">
        <f t="shared" si="59"/>
        <v>1056.5343792237356</v>
      </c>
      <c r="AN130" s="57">
        <f ca="1">AVERAGE(OFFSET($AM$3,0,0,'Données projet'!$E$10+1,1))-AVERAGE(OFFSET($H$3,0,0,'Données projet'!$E$10+1,1))</f>
        <v>245.5026179711341</v>
      </c>
      <c r="AO130" s="57">
        <f t="shared" si="90"/>
        <v>204.32077840562567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325.55519999999984</v>
      </c>
      <c r="BE130" s="13">
        <f>BD130*VLOOKUP('Données projet'!$B$11,Paramètres!$A$1:$I$89,3,0)*VLOOKUP('Données projet'!$B$11,Paramètres!$A$1:$I$89,5,0)</f>
        <v>325.03431167999986</v>
      </c>
      <c r="BF130" s="13">
        <f t="shared" si="91"/>
        <v>76.399886588103072</v>
      </c>
      <c r="BG130" s="20">
        <f t="shared" si="61"/>
        <v>699.16456198361254</v>
      </c>
      <c r="BH130" s="57">
        <f t="shared" si="62"/>
        <v>992.49789531694591</v>
      </c>
      <c r="BI130" s="57">
        <f ca="1">AVERAGE(OFFSET($BH$3,0,0,'Données projet'!$E$11+1,1))-AVERAGE(OFFSET($H$3,0,0,'Données projet'!$E$11+1,1))</f>
        <v>221.46841827695107</v>
      </c>
      <c r="BJ130" s="57">
        <f t="shared" si="92"/>
        <v>183.74298297204564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266.99999999999983</v>
      </c>
      <c r="BZ130" s="13">
        <f>BY130*VLOOKUP('Données projet'!$B$12,Paramètres!$A$1:$I$89,3,0)*VLOOKUP('Données projet'!$B$12,Paramètres!$A$1:$I$89,5,0)</f>
        <v>216.59039999999987</v>
      </c>
      <c r="CA130" s="13">
        <f t="shared" si="93"/>
        <v>53.373153688190904</v>
      </c>
      <c r="CB130" s="20">
        <f t="shared" si="64"/>
        <v>470.18652267359886</v>
      </c>
      <c r="CC130" s="57">
        <f t="shared" si="65"/>
        <v>763.51985600693217</v>
      </c>
      <c r="CD130" s="57">
        <f ca="1">AVERAGE(OFFSET($CC$3,0,0,'Données projet'!$E$12+1,1))-AVERAGE(OFFSET($H$3,0,0,'Données projet'!$E$12+1,1))</f>
        <v>219.96569743439244</v>
      </c>
      <c r="CE130" s="57">
        <f t="shared" si="94"/>
        <v>219.27079214454579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14.14955762761428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14.14955762761428</v>
      </c>
      <c r="CO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236.00000000000003</v>
      </c>
      <c r="CU130" s="17">
        <f>CT130*VLOOKUP('Données projet'!$B$13,Paramètres!$A$1:$I$89,3,0)*VLOOKUP('Données projet'!$B$13,Paramètres!$A$1:$I$89,5,0)</f>
        <v>206.16960000000006</v>
      </c>
      <c r="CV130" s="13">
        <f t="shared" si="95"/>
        <v>51.097652263007333</v>
      </c>
      <c r="CW130" s="20">
        <f t="shared" si="67"/>
        <v>448.07379769140448</v>
      </c>
      <c r="CX130" s="57">
        <f t="shared" si="68"/>
        <v>741.40713102473774</v>
      </c>
      <c r="CY130" s="57">
        <f ca="1">AVERAGE(OFFSET($CX$3,0,0,'Données projet'!$E$13+1,1))-AVERAGE(OFFSET($H$3,0,0,'Données projet'!$E$13+1,1))</f>
        <v>235.92135862353973</v>
      </c>
      <c r="CZ130" s="57">
        <f t="shared" si="96"/>
        <v>270.64539221029258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26.088094953127349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26.088094953127349</v>
      </c>
      <c r="DJ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7" t="e">
        <f t="shared" si="71"/>
        <v>#N/A</v>
      </c>
      <c r="DT130" s="57" t="e">
        <f ca="1">AVERAGE(OFFSET($DS$3,0,0,'Données projet'!$E$14+1,1))-AVERAGE(OFFSET($H$3,0,0,'Données projet'!$E$14+1,1))</f>
        <v>#N/A</v>
      </c>
      <c r="DU130" s="57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7" t="e">
        <f t="shared" si="74"/>
        <v>#N/A</v>
      </c>
      <c r="EO130" s="57" t="e">
        <f ca="1">AVERAGE(OFFSET($EN$3,0,0,'Données projet'!$E$15+1,1))-AVERAGE(OFFSET($H$3,0,0,'Données projet'!$E$15+1,1))</f>
        <v>#N/A</v>
      </c>
      <c r="EP130" s="57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7" t="e">
        <f t="shared" si="77"/>
        <v>#N/A</v>
      </c>
      <c r="FJ130" s="57" t="e">
        <f ca="1">AVERAGE(OFFSET($FI$3,0,0,'Données projet'!$E$16+1,1))-AVERAGE(OFFSET($H$3,0,0,'Données projet'!$E$16+1,1))</f>
        <v>#N/A</v>
      </c>
      <c r="FK130" s="57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7" t="e">
        <f t="shared" si="80"/>
        <v>#N/A</v>
      </c>
      <c r="GE130" s="57" t="e">
        <f ca="1">AVERAGE(OFFSET($GD$3,0,0,'Données projet'!$E$17+1,1))-AVERAGE(OFFSET($H$3,0,0,'Données projet'!$E$17+1,1))</f>
        <v>#N/A</v>
      </c>
      <c r="GF130" s="57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7" t="e">
        <f t="shared" si="83"/>
        <v>#N/A</v>
      </c>
      <c r="GZ130" s="57" t="e">
        <f ca="1">AVERAGE(OFFSET($GY$3,0,0,'Données projet'!$E$18+1,1))-AVERAGE(OFFSET($H$3,0,0,'Données projet'!$E$18+1,1))</f>
        <v>#N/A</v>
      </c>
      <c r="HA130" s="57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0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4">
        <f t="shared" si="56"/>
        <v>463.72757551022141</v>
      </c>
      <c r="I131" s="6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7" t="e">
        <f t="shared" ref="R131:R194" si="109">Q131+(I131+J131)*44/12</f>
        <v>#NUM!</v>
      </c>
      <c r="S131" s="57">
        <f ca="1">AVERAGE(OFFSET($R$3,0,0,'Données projet'!$E$9+1,1))-AVERAGE(OFFSET($H$3,0,0,'Données projet'!$E$9+1,1))</f>
        <v>148.39628895278571</v>
      </c>
      <c r="T131" s="57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325.55519999999984</v>
      </c>
      <c r="AJ131" s="13">
        <f>AI131*VLOOKUP('Données projet'!$B$10,Paramètres!$A$1:$I$89,3,0)*VLOOKUP('Données projet'!$B$10,Paramètres!$A$1:$I$89,5,0)</f>
        <v>355.50627839999981</v>
      </c>
      <c r="AK131" s="13">
        <f t="shared" si="89"/>
        <v>82.695279049034994</v>
      </c>
      <c r="AL131" s="20">
        <f t="shared" si="58"/>
        <v>763.20104589040227</v>
      </c>
      <c r="AM131" s="57">
        <f t="shared" si="59"/>
        <v>1056.5343792237356</v>
      </c>
      <c r="AN131" s="57">
        <f ca="1">AVERAGE(OFFSET($AM$3,0,0,'Données projet'!$E$10+1,1))-AVERAGE(OFFSET($H$3,0,0,'Données projet'!$E$10+1,1))</f>
        <v>245.5026179711341</v>
      </c>
      <c r="AO131" s="57">
        <f t="shared" si="90"/>
        <v>204.32077840562567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325.55519999999984</v>
      </c>
      <c r="BE131" s="13">
        <f>BD131*VLOOKUP('Données projet'!$B$11,Paramètres!$A$1:$I$89,3,0)*VLOOKUP('Données projet'!$B$11,Paramètres!$A$1:$I$89,5,0)</f>
        <v>325.03431167999986</v>
      </c>
      <c r="BF131" s="13">
        <f t="shared" si="91"/>
        <v>76.399886588103072</v>
      </c>
      <c r="BG131" s="20">
        <f t="shared" si="61"/>
        <v>699.16456198361254</v>
      </c>
      <c r="BH131" s="57">
        <f t="shared" si="62"/>
        <v>992.49789531694591</v>
      </c>
      <c r="BI131" s="57">
        <f ca="1">AVERAGE(OFFSET($BH$3,0,0,'Données projet'!$E$11+1,1))-AVERAGE(OFFSET($H$3,0,0,'Données projet'!$E$11+1,1))</f>
        <v>221.46841827695107</v>
      </c>
      <c r="BJ131" s="57">
        <f t="shared" si="92"/>
        <v>183.74298297204564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266.99999999999983</v>
      </c>
      <c r="BZ131" s="13">
        <f>BY131*VLOOKUP('Données projet'!$B$12,Paramètres!$A$1:$I$89,3,0)*VLOOKUP('Données projet'!$B$12,Paramètres!$A$1:$I$89,5,0)</f>
        <v>216.59039999999987</v>
      </c>
      <c r="CA131" s="13">
        <f t="shared" si="93"/>
        <v>53.373153688190904</v>
      </c>
      <c r="CB131" s="20">
        <f t="shared" si="64"/>
        <v>470.18652267359886</v>
      </c>
      <c r="CC131" s="57">
        <f t="shared" si="65"/>
        <v>763.51985600693217</v>
      </c>
      <c r="CD131" s="57">
        <f ca="1">AVERAGE(OFFSET($CC$3,0,0,'Données projet'!$E$12+1,1))-AVERAGE(OFFSET($H$3,0,0,'Données projet'!$E$12+1,1))</f>
        <v>219.96569743439244</v>
      </c>
      <c r="CE131" s="57">
        <f t="shared" si="94"/>
        <v>219.27079214454579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13.872093432914738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13.872093432914738</v>
      </c>
      <c r="CO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236.00000000000003</v>
      </c>
      <c r="CU131" s="17">
        <f>CT131*VLOOKUP('Données projet'!$B$13,Paramètres!$A$1:$I$89,3,0)*VLOOKUP('Données projet'!$B$13,Paramètres!$A$1:$I$89,5,0)</f>
        <v>206.16960000000006</v>
      </c>
      <c r="CV131" s="13">
        <f t="shared" si="95"/>
        <v>51.097652263007333</v>
      </c>
      <c r="CW131" s="20">
        <f t="shared" si="67"/>
        <v>448.07379769140448</v>
      </c>
      <c r="CX131" s="57">
        <f t="shared" si="68"/>
        <v>741.40713102473774</v>
      </c>
      <c r="CY131" s="57">
        <f ca="1">AVERAGE(OFFSET($CX$3,0,0,'Données projet'!$E$13+1,1))-AVERAGE(OFFSET($H$3,0,0,'Données projet'!$E$13+1,1))</f>
        <v>235.92135862353973</v>
      </c>
      <c r="CZ131" s="57">
        <f t="shared" si="96"/>
        <v>270.64539221029258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25.576523323263249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25.576523323263249</v>
      </c>
      <c r="DJ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7" t="e">
        <f t="shared" si="71"/>
        <v>#N/A</v>
      </c>
      <c r="DT131" s="57" t="e">
        <f ca="1">AVERAGE(OFFSET($DS$3,0,0,'Données projet'!$E$14+1,1))-AVERAGE(OFFSET($H$3,0,0,'Données projet'!$E$14+1,1))</f>
        <v>#N/A</v>
      </c>
      <c r="DU131" s="57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7" t="e">
        <f t="shared" si="74"/>
        <v>#N/A</v>
      </c>
      <c r="EO131" s="57" t="e">
        <f ca="1">AVERAGE(OFFSET($EN$3,0,0,'Données projet'!$E$15+1,1))-AVERAGE(OFFSET($H$3,0,0,'Données projet'!$E$15+1,1))</f>
        <v>#N/A</v>
      </c>
      <c r="EP131" s="57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7" t="e">
        <f t="shared" si="77"/>
        <v>#N/A</v>
      </c>
      <c r="FJ131" s="57" t="e">
        <f ca="1">AVERAGE(OFFSET($FI$3,0,0,'Données projet'!$E$16+1,1))-AVERAGE(OFFSET($H$3,0,0,'Données projet'!$E$16+1,1))</f>
        <v>#N/A</v>
      </c>
      <c r="FK131" s="57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7" t="e">
        <f t="shared" si="80"/>
        <v>#N/A</v>
      </c>
      <c r="GE131" s="57" t="e">
        <f ca="1">AVERAGE(OFFSET($GD$3,0,0,'Données projet'!$E$17+1,1))-AVERAGE(OFFSET($H$3,0,0,'Données projet'!$E$17+1,1))</f>
        <v>#N/A</v>
      </c>
      <c r="GF131" s="57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7" t="e">
        <f t="shared" si="83"/>
        <v>#N/A</v>
      </c>
      <c r="GZ131" s="57" t="e">
        <f ca="1">AVERAGE(OFFSET($GY$3,0,0,'Données projet'!$E$18+1,1))-AVERAGE(OFFSET($H$3,0,0,'Données projet'!$E$18+1,1))</f>
        <v>#N/A</v>
      </c>
      <c r="HA131" s="57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0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4">
        <f t="shared" ref="H132:H195" si="110">(B132+E132+F132)*44/12+(C132+D132)*0.475*44/12</f>
        <v>465.0249447544893</v>
      </c>
      <c r="I132" s="6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7" t="e">
        <f t="shared" si="109"/>
        <v>#NUM!</v>
      </c>
      <c r="S132" s="57">
        <f ca="1">AVERAGE(OFFSET($R$3,0,0,'Données projet'!$E$9+1,1))-AVERAGE(OFFSET($H$3,0,0,'Données projet'!$E$9+1,1))</f>
        <v>148.39628895278571</v>
      </c>
      <c r="T132" s="57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325.55519999999984</v>
      </c>
      <c r="AJ132" s="13">
        <f>AI132*VLOOKUP('Données projet'!$B$10,Paramètres!$A$1:$I$89,3,0)*VLOOKUP('Données projet'!$B$10,Paramètres!$A$1:$I$89,5,0)</f>
        <v>355.50627839999981</v>
      </c>
      <c r="AK132" s="13">
        <f t="shared" si="89"/>
        <v>82.695279049034994</v>
      </c>
      <c r="AL132" s="20">
        <f t="shared" ref="AL132:AL153" si="112">(AJ132+AK132)*0.475*44/12</f>
        <v>763.20104589040227</v>
      </c>
      <c r="AM132" s="57">
        <f t="shared" ref="AM132:AM195" si="113">AL132+(AD132+AE132)*44/12</f>
        <v>1056.5343792237356</v>
      </c>
      <c r="AN132" s="57">
        <f ca="1">AVERAGE(OFFSET($AM$3,0,0,'Données projet'!$E$10+1,1))-AVERAGE(OFFSET($H$3,0,0,'Données projet'!$E$10+1,1))</f>
        <v>245.5026179711341</v>
      </c>
      <c r="AO132" s="57">
        <f t="shared" si="90"/>
        <v>204.32077840562567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325.55519999999984</v>
      </c>
      <c r="BE132" s="13">
        <f>BD132*VLOOKUP('Données projet'!$B$11,Paramètres!$A$1:$I$89,3,0)*VLOOKUP('Données projet'!$B$11,Paramètres!$A$1:$I$89,5,0)</f>
        <v>325.03431167999986</v>
      </c>
      <c r="BF132" s="13">
        <f t="shared" si="91"/>
        <v>76.399886588103072</v>
      </c>
      <c r="BG132" s="20">
        <f t="shared" ref="BG132:BG153" si="115">(BE132+BF132)*0.475*44/12</f>
        <v>699.16456198361254</v>
      </c>
      <c r="BH132" s="57">
        <f t="shared" ref="BH132:BH195" si="116">BG132+(AY132+AZ132)*44/12</f>
        <v>992.49789531694591</v>
      </c>
      <c r="BI132" s="57">
        <f ca="1">AVERAGE(OFFSET($BH$3,0,0,'Données projet'!$E$11+1,1))-AVERAGE(OFFSET($H$3,0,0,'Données projet'!$E$11+1,1))</f>
        <v>221.46841827695107</v>
      </c>
      <c r="BJ132" s="57">
        <f t="shared" si="92"/>
        <v>183.74298297204564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266.99999999999983</v>
      </c>
      <c r="BZ132" s="13">
        <f>BY132*VLOOKUP('Données projet'!$B$12,Paramètres!$A$1:$I$89,3,0)*VLOOKUP('Données projet'!$B$12,Paramètres!$A$1:$I$89,5,0)</f>
        <v>216.59039999999987</v>
      </c>
      <c r="CA132" s="13">
        <f t="shared" si="93"/>
        <v>53.373153688190904</v>
      </c>
      <c r="CB132" s="20">
        <f t="shared" ref="CB132:CB153" si="118">(BZ132+CA132)*0.475*44/12</f>
        <v>470.18652267359886</v>
      </c>
      <c r="CC132" s="57">
        <f t="shared" ref="CC132:CC195" si="119">CB132+(BT132+BU132)*44/12</f>
        <v>763.51985600693217</v>
      </c>
      <c r="CD132" s="57">
        <f ca="1">AVERAGE(OFFSET($CC$3,0,0,'Données projet'!$E$12+1,1))-AVERAGE(OFFSET($H$3,0,0,'Données projet'!$E$12+1,1))</f>
        <v>219.96569743439244</v>
      </c>
      <c r="CE132" s="57">
        <f t="shared" si="94"/>
        <v>219.27079214454579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13.600070141836806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13.600070141836806</v>
      </c>
      <c r="CO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236.00000000000003</v>
      </c>
      <c r="CU132" s="17">
        <f>CT132*VLOOKUP('Données projet'!$B$13,Paramètres!$A$1:$I$89,3,0)*VLOOKUP('Données projet'!$B$13,Paramètres!$A$1:$I$89,5,0)</f>
        <v>206.16960000000006</v>
      </c>
      <c r="CV132" s="13">
        <f t="shared" si="95"/>
        <v>51.097652263007333</v>
      </c>
      <c r="CW132" s="20">
        <f t="shared" ref="CW132:CW153" si="121">(CU132+CV132)*0.475*44/12</f>
        <v>448.07379769140448</v>
      </c>
      <c r="CX132" s="57">
        <f t="shared" ref="CX132:CX195" si="122">CW132+(CO132+CP132)*44/12</f>
        <v>741.40713102473774</v>
      </c>
      <c r="CY132" s="57">
        <f ca="1">AVERAGE(OFFSET($CX$3,0,0,'Données projet'!$E$13+1,1))-AVERAGE(OFFSET($H$3,0,0,'Données projet'!$E$13+1,1))</f>
        <v>235.92135862353973</v>
      </c>
      <c r="CZ132" s="57">
        <f t="shared" si="96"/>
        <v>270.64539221029258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25.074983301032898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25.074983301032898</v>
      </c>
      <c r="DJ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7" t="e">
        <f t="shared" ref="DS132:DS195" si="125">DR132+(DJ132+DK132)*44/12</f>
        <v>#N/A</v>
      </c>
      <c r="DT132" s="57" t="e">
        <f ca="1">AVERAGE(OFFSET($DS$3,0,0,'Données projet'!$E$14+1,1))-AVERAGE(OFFSET($H$3,0,0,'Données projet'!$E$14+1,1))</f>
        <v>#N/A</v>
      </c>
      <c r="DU132" s="57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7" t="e">
        <f t="shared" ref="EN132:EN195" si="128">EM132+(EE132+EF132)*44/12</f>
        <v>#N/A</v>
      </c>
      <c r="EO132" s="57" t="e">
        <f ca="1">AVERAGE(OFFSET($EN$3,0,0,'Données projet'!$E$15+1,1))-AVERAGE(OFFSET($H$3,0,0,'Données projet'!$E$15+1,1))</f>
        <v>#N/A</v>
      </c>
      <c r="EP132" s="57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7" t="e">
        <f t="shared" ref="FI132:FI195" si="131">FH132+(EZ132+FA132)*44/12</f>
        <v>#N/A</v>
      </c>
      <c r="FJ132" s="57" t="e">
        <f ca="1">AVERAGE(OFFSET($FI$3,0,0,'Données projet'!$E$16+1,1))-AVERAGE(OFFSET($H$3,0,0,'Données projet'!$E$16+1,1))</f>
        <v>#N/A</v>
      </c>
      <c r="FK132" s="57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7" t="e">
        <f t="shared" ref="GD132:GD195" si="134">GC132+(FU132+FV132)*44/12</f>
        <v>#N/A</v>
      </c>
      <c r="GE132" s="57" t="e">
        <f ca="1">AVERAGE(OFFSET($GD$3,0,0,'Données projet'!$E$17+1,1))-AVERAGE(OFFSET($H$3,0,0,'Données projet'!$E$17+1,1))</f>
        <v>#N/A</v>
      </c>
      <c r="GF132" s="57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7" t="e">
        <f t="shared" ref="GY132:GY195" si="137">GX132+(GP132+GQ132)*44/12</f>
        <v>#N/A</v>
      </c>
      <c r="GZ132" s="57" t="e">
        <f ca="1">AVERAGE(OFFSET($GY$3,0,0,'Données projet'!$E$18+1,1))-AVERAGE(OFFSET($H$3,0,0,'Données projet'!$E$18+1,1))</f>
        <v>#N/A</v>
      </c>
      <c r="HA132" s="57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0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4">
        <f t="shared" si="110"/>
        <v>466.32208323811199</v>
      </c>
      <c r="I133" s="6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7" t="e">
        <f t="shared" si="109"/>
        <v>#NUM!</v>
      </c>
      <c r="S133" s="57">
        <f ca="1">AVERAGE(OFFSET($R$3,0,0,'Données projet'!$E$9+1,1))-AVERAGE(OFFSET($H$3,0,0,'Données projet'!$E$9+1,1))</f>
        <v>148.39628895278571</v>
      </c>
      <c r="T133" s="57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325.55519999999984</v>
      </c>
      <c r="AJ133" s="13">
        <f>AI133*VLOOKUP('Données projet'!$B$10,Paramètres!$A$1:$I$89,3,0)*VLOOKUP('Données projet'!$B$10,Paramètres!$A$1:$I$89,5,0)</f>
        <v>355.50627839999981</v>
      </c>
      <c r="AK133" s="13">
        <f t="shared" ref="AK133:AK153" si="143">EXP(-1.0587+0.8836*LN(AJ133)+0.284)</f>
        <v>82.695279049034994</v>
      </c>
      <c r="AL133" s="20">
        <f t="shared" si="112"/>
        <v>763.20104589040227</v>
      </c>
      <c r="AM133" s="57">
        <f t="shared" si="113"/>
        <v>1056.5343792237356</v>
      </c>
      <c r="AN133" s="57">
        <f ca="1">AVERAGE(OFFSET($AM$3,0,0,'Données projet'!$E$10+1,1))-AVERAGE(OFFSET($H$3,0,0,'Données projet'!$E$10+1,1))</f>
        <v>245.5026179711341</v>
      </c>
      <c r="AO133" s="57">
        <f t="shared" ref="AO133:AO196" si="144">$AO$3</f>
        <v>204.32077840562567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325.55519999999984</v>
      </c>
      <c r="BE133" s="13">
        <f>BD133*VLOOKUP('Données projet'!$B$11,Paramètres!$A$1:$I$89,3,0)*VLOOKUP('Données projet'!$B$11,Paramètres!$A$1:$I$89,5,0)</f>
        <v>325.03431167999986</v>
      </c>
      <c r="BF133" s="13">
        <f t="shared" ref="BF133:BF153" si="145">EXP(-1.0587+0.8836*LN(BE133)+0.284)</f>
        <v>76.399886588103072</v>
      </c>
      <c r="BG133" s="20">
        <f t="shared" si="115"/>
        <v>699.16456198361254</v>
      </c>
      <c r="BH133" s="57">
        <f t="shared" si="116"/>
        <v>992.49789531694591</v>
      </c>
      <c r="BI133" s="57">
        <f ca="1">AVERAGE(OFFSET($BH$3,0,0,'Données projet'!$E$11+1,1))-AVERAGE(OFFSET($H$3,0,0,'Données projet'!$E$11+1,1))</f>
        <v>221.46841827695107</v>
      </c>
      <c r="BJ133" s="57">
        <f t="shared" ref="BJ133:BJ196" si="146">$BJ$3</f>
        <v>183.74298297204564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266.99999999999983</v>
      </c>
      <c r="BZ133" s="13">
        <f>BY133*VLOOKUP('Données projet'!$B$12,Paramètres!$A$1:$I$89,3,0)*VLOOKUP('Données projet'!$B$12,Paramètres!$A$1:$I$89,5,0)</f>
        <v>216.59039999999987</v>
      </c>
      <c r="CA133" s="13">
        <f t="shared" ref="CA133:CA153" si="147">EXP(-1.0587+0.8836*LN(BZ133)+0.284)</f>
        <v>53.373153688190904</v>
      </c>
      <c r="CB133" s="20">
        <f t="shared" si="118"/>
        <v>470.18652267359886</v>
      </c>
      <c r="CC133" s="57">
        <f t="shared" si="119"/>
        <v>763.51985600693217</v>
      </c>
      <c r="CD133" s="57">
        <f ca="1">AVERAGE(OFFSET($CC$3,0,0,'Données projet'!$E$12+1,1))-AVERAGE(OFFSET($H$3,0,0,'Données projet'!$E$12+1,1))</f>
        <v>219.96569743439244</v>
      </c>
      <c r="CE133" s="57">
        <f t="shared" ref="CE133:CE196" si="148">$CE$3</f>
        <v>219.27079214454579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13.333381061579088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13.333381061579088</v>
      </c>
      <c r="CO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236.00000000000003</v>
      </c>
      <c r="CU133" s="17">
        <f>CT133*VLOOKUP('Données projet'!$B$13,Paramètres!$A$1:$I$89,3,0)*VLOOKUP('Données projet'!$B$13,Paramètres!$A$1:$I$89,5,0)</f>
        <v>206.16960000000006</v>
      </c>
      <c r="CV133" s="13">
        <f t="shared" ref="CV133:CV153" si="149">EXP(-1.0587+0.8836*LN(CU133)+0.284)</f>
        <v>51.097652263007333</v>
      </c>
      <c r="CW133" s="20">
        <f t="shared" si="121"/>
        <v>448.07379769140448</v>
      </c>
      <c r="CX133" s="57">
        <f t="shared" si="122"/>
        <v>741.40713102473774</v>
      </c>
      <c r="CY133" s="57">
        <f ca="1">AVERAGE(OFFSET($CX$3,0,0,'Données projet'!$E$13+1,1))-AVERAGE(OFFSET($H$3,0,0,'Données projet'!$E$13+1,1))</f>
        <v>235.92135862353973</v>
      </c>
      <c r="CZ133" s="57">
        <f t="shared" ref="CZ133:CZ196" si="150">$CZ$3</f>
        <v>270.64539221029258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24.583278172729276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24.583278172729276</v>
      </c>
      <c r="DJ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7" t="e">
        <f t="shared" si="125"/>
        <v>#N/A</v>
      </c>
      <c r="DT133" s="57" t="e">
        <f ca="1">AVERAGE(OFFSET($DS$3,0,0,'Données projet'!$E$14+1,1))-AVERAGE(OFFSET($H$3,0,0,'Données projet'!$E$14+1,1))</f>
        <v>#N/A</v>
      </c>
      <c r="DU133" s="57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7" t="e">
        <f t="shared" si="128"/>
        <v>#N/A</v>
      </c>
      <c r="EO133" s="57" t="e">
        <f ca="1">AVERAGE(OFFSET($EN$3,0,0,'Données projet'!$E$15+1,1))-AVERAGE(OFFSET($H$3,0,0,'Données projet'!$E$15+1,1))</f>
        <v>#N/A</v>
      </c>
      <c r="EP133" s="57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7" t="e">
        <f t="shared" si="131"/>
        <v>#N/A</v>
      </c>
      <c r="FJ133" s="57" t="e">
        <f ca="1">AVERAGE(OFFSET($FI$3,0,0,'Données projet'!$E$16+1,1))-AVERAGE(OFFSET($H$3,0,0,'Données projet'!$E$16+1,1))</f>
        <v>#N/A</v>
      </c>
      <c r="FK133" s="57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7" t="e">
        <f t="shared" si="134"/>
        <v>#N/A</v>
      </c>
      <c r="GE133" s="57" t="e">
        <f ca="1">AVERAGE(OFFSET($GD$3,0,0,'Données projet'!$E$17+1,1))-AVERAGE(OFFSET($H$3,0,0,'Données projet'!$E$17+1,1))</f>
        <v>#N/A</v>
      </c>
      <c r="GF133" s="57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7" t="e">
        <f t="shared" si="137"/>
        <v>#N/A</v>
      </c>
      <c r="GZ133" s="57" t="e">
        <f ca="1">AVERAGE(OFFSET($GY$3,0,0,'Données projet'!$E$18+1,1))-AVERAGE(OFFSET($H$3,0,0,'Données projet'!$E$18+1,1))</f>
        <v>#N/A</v>
      </c>
      <c r="HA133" s="57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0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4">
        <f t="shared" si="110"/>
        <v>467.61899294194302</v>
      </c>
      <c r="I134" s="6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7" t="e">
        <f t="shared" si="109"/>
        <v>#NUM!</v>
      </c>
      <c r="S134" s="57">
        <f ca="1">AVERAGE(OFFSET($R$3,0,0,'Données projet'!$E$9+1,1))-AVERAGE(OFFSET($H$3,0,0,'Données projet'!$E$9+1,1))</f>
        <v>148.39628895278571</v>
      </c>
      <c r="T134" s="57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325.55519999999984</v>
      </c>
      <c r="AJ134" s="13">
        <f>AI134*VLOOKUP('Données projet'!$B$10,Paramètres!$A$1:$I$89,3,0)*VLOOKUP('Données projet'!$B$10,Paramètres!$A$1:$I$89,5,0)</f>
        <v>355.50627839999981</v>
      </c>
      <c r="AK134" s="13">
        <f t="shared" si="143"/>
        <v>82.695279049034994</v>
      </c>
      <c r="AL134" s="20">
        <f t="shared" si="112"/>
        <v>763.20104589040227</v>
      </c>
      <c r="AM134" s="57">
        <f t="shared" si="113"/>
        <v>1056.5343792237356</v>
      </c>
      <c r="AN134" s="57">
        <f ca="1">AVERAGE(OFFSET($AM$3,0,0,'Données projet'!$E$10+1,1))-AVERAGE(OFFSET($H$3,0,0,'Données projet'!$E$10+1,1))</f>
        <v>245.5026179711341</v>
      </c>
      <c r="AO134" s="57">
        <f t="shared" si="144"/>
        <v>204.32077840562567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325.55519999999984</v>
      </c>
      <c r="BE134" s="13">
        <f>BD134*VLOOKUP('Données projet'!$B$11,Paramètres!$A$1:$I$89,3,0)*VLOOKUP('Données projet'!$B$11,Paramètres!$A$1:$I$89,5,0)</f>
        <v>325.03431167999986</v>
      </c>
      <c r="BF134" s="13">
        <f t="shared" si="145"/>
        <v>76.399886588103072</v>
      </c>
      <c r="BG134" s="20">
        <f t="shared" si="115"/>
        <v>699.16456198361254</v>
      </c>
      <c r="BH134" s="57">
        <f t="shared" si="116"/>
        <v>992.49789531694591</v>
      </c>
      <c r="BI134" s="57">
        <f ca="1">AVERAGE(OFFSET($BH$3,0,0,'Données projet'!$E$11+1,1))-AVERAGE(OFFSET($H$3,0,0,'Données projet'!$E$11+1,1))</f>
        <v>221.46841827695107</v>
      </c>
      <c r="BJ134" s="57">
        <f t="shared" si="146"/>
        <v>183.74298297204564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266.99999999999983</v>
      </c>
      <c r="BZ134" s="13">
        <f>BY134*VLOOKUP('Données projet'!$B$12,Paramètres!$A$1:$I$89,3,0)*VLOOKUP('Données projet'!$B$12,Paramètres!$A$1:$I$89,5,0)</f>
        <v>216.59039999999987</v>
      </c>
      <c r="CA134" s="13">
        <f t="shared" si="147"/>
        <v>53.373153688190904</v>
      </c>
      <c r="CB134" s="20">
        <f t="shared" si="118"/>
        <v>470.18652267359886</v>
      </c>
      <c r="CC134" s="57">
        <f t="shared" si="119"/>
        <v>763.51985600693217</v>
      </c>
      <c r="CD134" s="57">
        <f ca="1">AVERAGE(OFFSET($CC$3,0,0,'Données projet'!$E$12+1,1))-AVERAGE(OFFSET($H$3,0,0,'Données projet'!$E$12+1,1))</f>
        <v>219.96569743439244</v>
      </c>
      <c r="CE134" s="57">
        <f t="shared" si="148"/>
        <v>219.27079214454579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13.071921591520946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13.071921591520946</v>
      </c>
      <c r="CO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236.00000000000003</v>
      </c>
      <c r="CU134" s="17">
        <f>CT134*VLOOKUP('Données projet'!$B$13,Paramètres!$A$1:$I$89,3,0)*VLOOKUP('Données projet'!$B$13,Paramètres!$A$1:$I$89,5,0)</f>
        <v>206.16960000000006</v>
      </c>
      <c r="CV134" s="13">
        <f t="shared" si="149"/>
        <v>51.097652263007333</v>
      </c>
      <c r="CW134" s="20">
        <f t="shared" si="121"/>
        <v>448.07379769140448</v>
      </c>
      <c r="CX134" s="57">
        <f t="shared" si="122"/>
        <v>741.40713102473774</v>
      </c>
      <c r="CY134" s="57">
        <f ca="1">AVERAGE(OFFSET($CX$3,0,0,'Données projet'!$E$13+1,1))-AVERAGE(OFFSET($H$3,0,0,'Données projet'!$E$13+1,1))</f>
        <v>235.92135862353973</v>
      </c>
      <c r="CZ134" s="57">
        <f t="shared" si="150"/>
        <v>270.64539221029258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24.101215082081175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24.101215082081175</v>
      </c>
      <c r="DJ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7" t="e">
        <f t="shared" si="125"/>
        <v>#N/A</v>
      </c>
      <c r="DT134" s="57" t="e">
        <f ca="1">AVERAGE(OFFSET($DS$3,0,0,'Données projet'!$E$14+1,1))-AVERAGE(OFFSET($H$3,0,0,'Données projet'!$E$14+1,1))</f>
        <v>#N/A</v>
      </c>
      <c r="DU134" s="57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7" t="e">
        <f t="shared" si="128"/>
        <v>#N/A</v>
      </c>
      <c r="EO134" s="57" t="e">
        <f ca="1">AVERAGE(OFFSET($EN$3,0,0,'Données projet'!$E$15+1,1))-AVERAGE(OFFSET($H$3,0,0,'Données projet'!$E$15+1,1))</f>
        <v>#N/A</v>
      </c>
      <c r="EP134" s="57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7" t="e">
        <f t="shared" si="131"/>
        <v>#N/A</v>
      </c>
      <c r="FJ134" s="57" t="e">
        <f ca="1">AVERAGE(OFFSET($FI$3,0,0,'Données projet'!$E$16+1,1))-AVERAGE(OFFSET($H$3,0,0,'Données projet'!$E$16+1,1))</f>
        <v>#N/A</v>
      </c>
      <c r="FK134" s="57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7" t="e">
        <f t="shared" si="134"/>
        <v>#N/A</v>
      </c>
      <c r="GE134" s="57" t="e">
        <f ca="1">AVERAGE(OFFSET($GD$3,0,0,'Données projet'!$E$17+1,1))-AVERAGE(OFFSET($H$3,0,0,'Données projet'!$E$17+1,1))</f>
        <v>#N/A</v>
      </c>
      <c r="GF134" s="57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7" t="e">
        <f t="shared" si="137"/>
        <v>#N/A</v>
      </c>
      <c r="GZ134" s="57" t="e">
        <f ca="1">AVERAGE(OFFSET($GY$3,0,0,'Données projet'!$E$18+1,1))-AVERAGE(OFFSET($H$3,0,0,'Données projet'!$E$18+1,1))</f>
        <v>#N/A</v>
      </c>
      <c r="HA134" s="57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0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4">
        <f t="shared" si="110"/>
        <v>468.91567581484742</v>
      </c>
      <c r="I135" s="6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7" t="e">
        <f t="shared" si="109"/>
        <v>#NUM!</v>
      </c>
      <c r="S135" s="57">
        <f ca="1">AVERAGE(OFFSET($R$3,0,0,'Données projet'!$E$9+1,1))-AVERAGE(OFFSET($H$3,0,0,'Données projet'!$E$9+1,1))</f>
        <v>148.39628895278571</v>
      </c>
      <c r="T135" s="57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325.55519999999984</v>
      </c>
      <c r="AJ135" s="13">
        <f>AI135*VLOOKUP('Données projet'!$B$10,Paramètres!$A$1:$I$89,3,0)*VLOOKUP('Données projet'!$B$10,Paramètres!$A$1:$I$89,5,0)</f>
        <v>355.50627839999981</v>
      </c>
      <c r="AK135" s="13">
        <f t="shared" si="143"/>
        <v>82.695279049034994</v>
      </c>
      <c r="AL135" s="20">
        <f t="shared" si="112"/>
        <v>763.20104589040227</v>
      </c>
      <c r="AM135" s="57">
        <f t="shared" si="113"/>
        <v>1056.5343792237356</v>
      </c>
      <c r="AN135" s="57">
        <f ca="1">AVERAGE(OFFSET($AM$3,0,0,'Données projet'!$E$10+1,1))-AVERAGE(OFFSET($H$3,0,0,'Données projet'!$E$10+1,1))</f>
        <v>245.5026179711341</v>
      </c>
      <c r="AO135" s="57">
        <f t="shared" si="144"/>
        <v>204.32077840562567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325.55519999999984</v>
      </c>
      <c r="BE135" s="13">
        <f>BD135*VLOOKUP('Données projet'!$B$11,Paramètres!$A$1:$I$89,3,0)*VLOOKUP('Données projet'!$B$11,Paramètres!$A$1:$I$89,5,0)</f>
        <v>325.03431167999986</v>
      </c>
      <c r="BF135" s="13">
        <f t="shared" si="145"/>
        <v>76.399886588103072</v>
      </c>
      <c r="BG135" s="20">
        <f t="shared" si="115"/>
        <v>699.16456198361254</v>
      </c>
      <c r="BH135" s="57">
        <f t="shared" si="116"/>
        <v>992.49789531694591</v>
      </c>
      <c r="BI135" s="57">
        <f ca="1">AVERAGE(OFFSET($BH$3,0,0,'Données projet'!$E$11+1,1))-AVERAGE(OFFSET($H$3,0,0,'Données projet'!$E$11+1,1))</f>
        <v>221.46841827695107</v>
      </c>
      <c r="BJ135" s="57">
        <f t="shared" si="146"/>
        <v>183.74298297204564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266.99999999999983</v>
      </c>
      <c r="BZ135" s="13">
        <f>BY135*VLOOKUP('Données projet'!$B$12,Paramètres!$A$1:$I$89,3,0)*VLOOKUP('Données projet'!$B$12,Paramètres!$A$1:$I$89,5,0)</f>
        <v>216.59039999999987</v>
      </c>
      <c r="CA135" s="13">
        <f t="shared" si="147"/>
        <v>53.373153688190904</v>
      </c>
      <c r="CB135" s="20">
        <f t="shared" si="118"/>
        <v>470.18652267359886</v>
      </c>
      <c r="CC135" s="57">
        <f t="shared" si="119"/>
        <v>763.51985600693217</v>
      </c>
      <c r="CD135" s="57">
        <f ca="1">AVERAGE(OFFSET($CC$3,0,0,'Données projet'!$E$12+1,1))-AVERAGE(OFFSET($H$3,0,0,'Données projet'!$E$12+1,1))</f>
        <v>219.96569743439244</v>
      </c>
      <c r="CE135" s="57">
        <f t="shared" si="148"/>
        <v>219.27079214454579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12.815589182196113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12.815589182196113</v>
      </c>
      <c r="CO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236.00000000000003</v>
      </c>
      <c r="CU135" s="17">
        <f>CT135*VLOOKUP('Données projet'!$B$13,Paramètres!$A$1:$I$89,3,0)*VLOOKUP('Données projet'!$B$13,Paramètres!$A$1:$I$89,5,0)</f>
        <v>206.16960000000006</v>
      </c>
      <c r="CV135" s="13">
        <f t="shared" si="149"/>
        <v>51.097652263007333</v>
      </c>
      <c r="CW135" s="20">
        <f t="shared" si="121"/>
        <v>448.07379769140448</v>
      </c>
      <c r="CX135" s="57">
        <f t="shared" si="122"/>
        <v>741.40713102473774</v>
      </c>
      <c r="CY135" s="57">
        <f ca="1">AVERAGE(OFFSET($CX$3,0,0,'Données projet'!$E$13+1,1))-AVERAGE(OFFSET($H$3,0,0,'Données projet'!$E$13+1,1))</f>
        <v>235.92135862353973</v>
      </c>
      <c r="CZ135" s="57">
        <f t="shared" si="150"/>
        <v>270.64539221029258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23.62860495461123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23.62860495461123</v>
      </c>
      <c r="DJ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7" t="e">
        <f t="shared" si="125"/>
        <v>#N/A</v>
      </c>
      <c r="DT135" s="57" t="e">
        <f ca="1">AVERAGE(OFFSET($DS$3,0,0,'Données projet'!$E$14+1,1))-AVERAGE(OFFSET($H$3,0,0,'Données projet'!$E$14+1,1))</f>
        <v>#N/A</v>
      </c>
      <c r="DU135" s="57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7" t="e">
        <f t="shared" si="128"/>
        <v>#N/A</v>
      </c>
      <c r="EO135" s="57" t="e">
        <f ca="1">AVERAGE(OFFSET($EN$3,0,0,'Données projet'!$E$15+1,1))-AVERAGE(OFFSET($H$3,0,0,'Données projet'!$E$15+1,1))</f>
        <v>#N/A</v>
      </c>
      <c r="EP135" s="57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7" t="e">
        <f t="shared" si="131"/>
        <v>#N/A</v>
      </c>
      <c r="FJ135" s="57" t="e">
        <f ca="1">AVERAGE(OFFSET($FI$3,0,0,'Données projet'!$E$16+1,1))-AVERAGE(OFFSET($H$3,0,0,'Données projet'!$E$16+1,1))</f>
        <v>#N/A</v>
      </c>
      <c r="FK135" s="57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7" t="e">
        <f t="shared" si="134"/>
        <v>#N/A</v>
      </c>
      <c r="GE135" s="57" t="e">
        <f ca="1">AVERAGE(OFFSET($GD$3,0,0,'Données projet'!$E$17+1,1))-AVERAGE(OFFSET($H$3,0,0,'Données projet'!$E$17+1,1))</f>
        <v>#N/A</v>
      </c>
      <c r="GF135" s="57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7" t="e">
        <f t="shared" si="137"/>
        <v>#N/A</v>
      </c>
      <c r="GZ135" s="57" t="e">
        <f ca="1">AVERAGE(OFFSET($GY$3,0,0,'Données projet'!$E$18+1,1))-AVERAGE(OFFSET($H$3,0,0,'Données projet'!$E$18+1,1))</f>
        <v>#N/A</v>
      </c>
      <c r="HA135" s="57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0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4">
        <f t="shared" si="110"/>
        <v>470.21213377445594</v>
      </c>
      <c r="I136" s="6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7" t="e">
        <f t="shared" si="109"/>
        <v>#NUM!</v>
      </c>
      <c r="S136" s="57">
        <f ca="1">AVERAGE(OFFSET($R$3,0,0,'Données projet'!$E$9+1,1))-AVERAGE(OFFSET($H$3,0,0,'Données projet'!$E$9+1,1))</f>
        <v>148.39628895278571</v>
      </c>
      <c r="T136" s="57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325.55519999999984</v>
      </c>
      <c r="AJ136" s="13">
        <f>AI136*VLOOKUP('Données projet'!$B$10,Paramètres!$A$1:$I$89,3,0)*VLOOKUP('Données projet'!$B$10,Paramètres!$A$1:$I$89,5,0)</f>
        <v>355.50627839999981</v>
      </c>
      <c r="AK136" s="13">
        <f t="shared" si="143"/>
        <v>82.695279049034994</v>
      </c>
      <c r="AL136" s="20">
        <f t="shared" si="112"/>
        <v>763.20104589040227</v>
      </c>
      <c r="AM136" s="57">
        <f t="shared" si="113"/>
        <v>1056.5343792237356</v>
      </c>
      <c r="AN136" s="57">
        <f ca="1">AVERAGE(OFFSET($AM$3,0,0,'Données projet'!$E$10+1,1))-AVERAGE(OFFSET($H$3,0,0,'Données projet'!$E$10+1,1))</f>
        <v>245.5026179711341</v>
      </c>
      <c r="AO136" s="57">
        <f t="shared" si="144"/>
        <v>204.32077840562567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325.55519999999984</v>
      </c>
      <c r="BE136" s="13">
        <f>BD136*VLOOKUP('Données projet'!$B$11,Paramètres!$A$1:$I$89,3,0)*VLOOKUP('Données projet'!$B$11,Paramètres!$A$1:$I$89,5,0)</f>
        <v>325.03431167999986</v>
      </c>
      <c r="BF136" s="13">
        <f t="shared" si="145"/>
        <v>76.399886588103072</v>
      </c>
      <c r="BG136" s="20">
        <f t="shared" si="115"/>
        <v>699.16456198361254</v>
      </c>
      <c r="BH136" s="57">
        <f t="shared" si="116"/>
        <v>992.49789531694591</v>
      </c>
      <c r="BI136" s="57">
        <f ca="1">AVERAGE(OFFSET($BH$3,0,0,'Données projet'!$E$11+1,1))-AVERAGE(OFFSET($H$3,0,0,'Données projet'!$E$11+1,1))</f>
        <v>221.46841827695107</v>
      </c>
      <c r="BJ136" s="57">
        <f t="shared" si="146"/>
        <v>183.74298297204564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266.99999999999983</v>
      </c>
      <c r="BZ136" s="13">
        <f>BY136*VLOOKUP('Données projet'!$B$12,Paramètres!$A$1:$I$89,3,0)*VLOOKUP('Données projet'!$B$12,Paramètres!$A$1:$I$89,5,0)</f>
        <v>216.59039999999987</v>
      </c>
      <c r="CA136" s="13">
        <f t="shared" si="147"/>
        <v>53.373153688190904</v>
      </c>
      <c r="CB136" s="20">
        <f t="shared" si="118"/>
        <v>470.18652267359886</v>
      </c>
      <c r="CC136" s="57">
        <f t="shared" si="119"/>
        <v>763.51985600693217</v>
      </c>
      <c r="CD136" s="57">
        <f ca="1">AVERAGE(OFFSET($CC$3,0,0,'Données projet'!$E$12+1,1))-AVERAGE(OFFSET($H$3,0,0,'Données projet'!$E$12+1,1))</f>
        <v>219.96569743439244</v>
      </c>
      <c r="CE136" s="57">
        <f t="shared" si="148"/>
        <v>219.27079214454579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12.56428329507081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12.56428329507081</v>
      </c>
      <c r="CO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236.00000000000003</v>
      </c>
      <c r="CU136" s="17">
        <f>CT136*VLOOKUP('Données projet'!$B$13,Paramètres!$A$1:$I$89,3,0)*VLOOKUP('Données projet'!$B$13,Paramètres!$A$1:$I$89,5,0)</f>
        <v>206.16960000000006</v>
      </c>
      <c r="CV136" s="13">
        <f t="shared" si="149"/>
        <v>51.097652263007333</v>
      </c>
      <c r="CW136" s="20">
        <f t="shared" si="121"/>
        <v>448.07379769140448</v>
      </c>
      <c r="CX136" s="57">
        <f t="shared" si="122"/>
        <v>741.40713102473774</v>
      </c>
      <c r="CY136" s="57">
        <f ca="1">AVERAGE(OFFSET($CX$3,0,0,'Données projet'!$E$13+1,1))-AVERAGE(OFFSET($H$3,0,0,'Données projet'!$E$13+1,1))</f>
        <v>235.92135862353973</v>
      </c>
      <c r="CZ136" s="57">
        <f t="shared" si="150"/>
        <v>270.64539221029258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23.165262423477255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23.165262423477255</v>
      </c>
      <c r="DJ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7" t="e">
        <f t="shared" si="125"/>
        <v>#N/A</v>
      </c>
      <c r="DT136" s="57" t="e">
        <f ca="1">AVERAGE(OFFSET($DS$3,0,0,'Données projet'!$E$14+1,1))-AVERAGE(OFFSET($H$3,0,0,'Données projet'!$E$14+1,1))</f>
        <v>#N/A</v>
      </c>
      <c r="DU136" s="57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7" t="e">
        <f t="shared" si="128"/>
        <v>#N/A</v>
      </c>
      <c r="EO136" s="57" t="e">
        <f ca="1">AVERAGE(OFFSET($EN$3,0,0,'Données projet'!$E$15+1,1))-AVERAGE(OFFSET($H$3,0,0,'Données projet'!$E$15+1,1))</f>
        <v>#N/A</v>
      </c>
      <c r="EP136" s="57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7" t="e">
        <f t="shared" si="131"/>
        <v>#N/A</v>
      </c>
      <c r="FJ136" s="57" t="e">
        <f ca="1">AVERAGE(OFFSET($FI$3,0,0,'Données projet'!$E$16+1,1))-AVERAGE(OFFSET($H$3,0,0,'Données projet'!$E$16+1,1))</f>
        <v>#N/A</v>
      </c>
      <c r="FK136" s="57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7" t="e">
        <f t="shared" si="134"/>
        <v>#N/A</v>
      </c>
      <c r="GE136" s="57" t="e">
        <f ca="1">AVERAGE(OFFSET($GD$3,0,0,'Données projet'!$E$17+1,1))-AVERAGE(OFFSET($H$3,0,0,'Données projet'!$E$17+1,1))</f>
        <v>#N/A</v>
      </c>
      <c r="GF136" s="57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7" t="e">
        <f t="shared" si="137"/>
        <v>#N/A</v>
      </c>
      <c r="GZ136" s="57" t="e">
        <f ca="1">AVERAGE(OFFSET($GY$3,0,0,'Données projet'!$E$18+1,1))-AVERAGE(OFFSET($H$3,0,0,'Données projet'!$E$18+1,1))</f>
        <v>#N/A</v>
      </c>
      <c r="HA136" s="57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0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4">
        <f t="shared" si="110"/>
        <v>471.50836870789738</v>
      </c>
      <c r="I137" s="6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7" t="e">
        <f t="shared" si="109"/>
        <v>#NUM!</v>
      </c>
      <c r="S137" s="57">
        <f ca="1">AVERAGE(OFFSET($R$3,0,0,'Données projet'!$E$9+1,1))-AVERAGE(OFFSET($H$3,0,0,'Données projet'!$E$9+1,1))</f>
        <v>148.39628895278571</v>
      </c>
      <c r="T137" s="57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325.55519999999984</v>
      </c>
      <c r="AJ137" s="13">
        <f>AI137*VLOOKUP('Données projet'!$B$10,Paramètres!$A$1:$I$89,3,0)*VLOOKUP('Données projet'!$B$10,Paramètres!$A$1:$I$89,5,0)</f>
        <v>355.50627839999981</v>
      </c>
      <c r="AK137" s="13">
        <f t="shared" si="143"/>
        <v>82.695279049034994</v>
      </c>
      <c r="AL137" s="20">
        <f t="shared" si="112"/>
        <v>763.20104589040227</v>
      </c>
      <c r="AM137" s="57">
        <f t="shared" si="113"/>
        <v>1056.5343792237356</v>
      </c>
      <c r="AN137" s="57">
        <f ca="1">AVERAGE(OFFSET($AM$3,0,0,'Données projet'!$E$10+1,1))-AVERAGE(OFFSET($H$3,0,0,'Données projet'!$E$10+1,1))</f>
        <v>245.5026179711341</v>
      </c>
      <c r="AO137" s="57">
        <f t="shared" si="144"/>
        <v>204.32077840562567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325.55519999999984</v>
      </c>
      <c r="BE137" s="13">
        <f>BD137*VLOOKUP('Données projet'!$B$11,Paramètres!$A$1:$I$89,3,0)*VLOOKUP('Données projet'!$B$11,Paramètres!$A$1:$I$89,5,0)</f>
        <v>325.03431167999986</v>
      </c>
      <c r="BF137" s="13">
        <f t="shared" si="145"/>
        <v>76.399886588103072</v>
      </c>
      <c r="BG137" s="20">
        <f t="shared" si="115"/>
        <v>699.16456198361254</v>
      </c>
      <c r="BH137" s="57">
        <f t="shared" si="116"/>
        <v>992.49789531694591</v>
      </c>
      <c r="BI137" s="57">
        <f ca="1">AVERAGE(OFFSET($BH$3,0,0,'Données projet'!$E$11+1,1))-AVERAGE(OFFSET($H$3,0,0,'Données projet'!$E$11+1,1))</f>
        <v>221.46841827695107</v>
      </c>
      <c r="BJ137" s="57">
        <f t="shared" si="146"/>
        <v>183.74298297204564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266.99999999999983</v>
      </c>
      <c r="BZ137" s="13">
        <f>BY137*VLOOKUP('Données projet'!$B$12,Paramètres!$A$1:$I$89,3,0)*VLOOKUP('Données projet'!$B$12,Paramètres!$A$1:$I$89,5,0)</f>
        <v>216.59039999999987</v>
      </c>
      <c r="CA137" s="13">
        <f t="shared" si="147"/>
        <v>53.373153688190904</v>
      </c>
      <c r="CB137" s="20">
        <f t="shared" si="118"/>
        <v>470.18652267359886</v>
      </c>
      <c r="CC137" s="57">
        <f t="shared" si="119"/>
        <v>763.51985600693217</v>
      </c>
      <c r="CD137" s="57">
        <f ca="1">AVERAGE(OFFSET($CC$3,0,0,'Données projet'!$E$12+1,1))-AVERAGE(OFFSET($H$3,0,0,'Données projet'!$E$12+1,1))</f>
        <v>219.96569743439244</v>
      </c>
      <c r="CE137" s="57">
        <f t="shared" si="148"/>
        <v>219.27079214454579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12.317905363110578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12.317905363110578</v>
      </c>
      <c r="CO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236.00000000000003</v>
      </c>
      <c r="CU137" s="17">
        <f>CT137*VLOOKUP('Données projet'!$B$13,Paramètres!$A$1:$I$89,3,0)*VLOOKUP('Données projet'!$B$13,Paramètres!$A$1:$I$89,5,0)</f>
        <v>206.16960000000006</v>
      </c>
      <c r="CV137" s="13">
        <f t="shared" si="149"/>
        <v>51.097652263007333</v>
      </c>
      <c r="CW137" s="20">
        <f t="shared" si="121"/>
        <v>448.07379769140448</v>
      </c>
      <c r="CX137" s="57">
        <f t="shared" si="122"/>
        <v>741.40713102473774</v>
      </c>
      <c r="CY137" s="57">
        <f ca="1">AVERAGE(OFFSET($CX$3,0,0,'Données projet'!$E$13+1,1))-AVERAGE(OFFSET($H$3,0,0,'Données projet'!$E$13+1,1))</f>
        <v>235.92135862353973</v>
      </c>
      <c r="CZ137" s="57">
        <f t="shared" si="150"/>
        <v>270.64539221029258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22.711005756767779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22.711005756767779</v>
      </c>
      <c r="DJ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7" t="e">
        <f t="shared" si="125"/>
        <v>#N/A</v>
      </c>
      <c r="DT137" s="57" t="e">
        <f ca="1">AVERAGE(OFFSET($DS$3,0,0,'Données projet'!$E$14+1,1))-AVERAGE(OFFSET($H$3,0,0,'Données projet'!$E$14+1,1))</f>
        <v>#N/A</v>
      </c>
      <c r="DU137" s="57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7" t="e">
        <f t="shared" si="128"/>
        <v>#N/A</v>
      </c>
      <c r="EO137" s="57" t="e">
        <f ca="1">AVERAGE(OFFSET($EN$3,0,0,'Données projet'!$E$15+1,1))-AVERAGE(OFFSET($H$3,0,0,'Données projet'!$E$15+1,1))</f>
        <v>#N/A</v>
      </c>
      <c r="EP137" s="57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7" t="e">
        <f t="shared" si="131"/>
        <v>#N/A</v>
      </c>
      <c r="FJ137" s="57" t="e">
        <f ca="1">AVERAGE(OFFSET($FI$3,0,0,'Données projet'!$E$16+1,1))-AVERAGE(OFFSET($H$3,0,0,'Données projet'!$E$16+1,1))</f>
        <v>#N/A</v>
      </c>
      <c r="FK137" s="57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7" t="e">
        <f t="shared" si="134"/>
        <v>#N/A</v>
      </c>
      <c r="GE137" s="57" t="e">
        <f ca="1">AVERAGE(OFFSET($GD$3,0,0,'Données projet'!$E$17+1,1))-AVERAGE(OFFSET($H$3,0,0,'Données projet'!$E$17+1,1))</f>
        <v>#N/A</v>
      </c>
      <c r="GF137" s="57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7" t="e">
        <f t="shared" si="137"/>
        <v>#N/A</v>
      </c>
      <c r="GZ137" s="57" t="e">
        <f ca="1">AVERAGE(OFFSET($GY$3,0,0,'Données projet'!$E$18+1,1))-AVERAGE(OFFSET($H$3,0,0,'Données projet'!$E$18+1,1))</f>
        <v>#N/A</v>
      </c>
      <c r="HA137" s="57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0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4">
        <f t="shared" si="110"/>
        <v>472.80438247250697</v>
      </c>
      <c r="I138" s="6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7" t="e">
        <f t="shared" si="109"/>
        <v>#NUM!</v>
      </c>
      <c r="S138" s="57">
        <f ca="1">AVERAGE(OFFSET($R$3,0,0,'Données projet'!$E$9+1,1))-AVERAGE(OFFSET($H$3,0,0,'Données projet'!$E$9+1,1))</f>
        <v>148.39628895278571</v>
      </c>
      <c r="T138" s="57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325.55519999999984</v>
      </c>
      <c r="AJ138" s="13">
        <f>AI138*VLOOKUP('Données projet'!$B$10,Paramètres!$A$1:$I$89,3,0)*VLOOKUP('Données projet'!$B$10,Paramètres!$A$1:$I$89,5,0)</f>
        <v>355.50627839999981</v>
      </c>
      <c r="AK138" s="13">
        <f t="shared" si="143"/>
        <v>82.695279049034994</v>
      </c>
      <c r="AL138" s="20">
        <f t="shared" si="112"/>
        <v>763.20104589040227</v>
      </c>
      <c r="AM138" s="57">
        <f t="shared" si="113"/>
        <v>1056.5343792237356</v>
      </c>
      <c r="AN138" s="57">
        <f ca="1">AVERAGE(OFFSET($AM$3,0,0,'Données projet'!$E$10+1,1))-AVERAGE(OFFSET($H$3,0,0,'Données projet'!$E$10+1,1))</f>
        <v>245.5026179711341</v>
      </c>
      <c r="AO138" s="57">
        <f t="shared" si="144"/>
        <v>204.32077840562567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325.55519999999984</v>
      </c>
      <c r="BE138" s="13">
        <f>BD138*VLOOKUP('Données projet'!$B$11,Paramètres!$A$1:$I$89,3,0)*VLOOKUP('Données projet'!$B$11,Paramètres!$A$1:$I$89,5,0)</f>
        <v>325.03431167999986</v>
      </c>
      <c r="BF138" s="13">
        <f t="shared" si="145"/>
        <v>76.399886588103072</v>
      </c>
      <c r="BG138" s="20">
        <f t="shared" si="115"/>
        <v>699.16456198361254</v>
      </c>
      <c r="BH138" s="57">
        <f t="shared" si="116"/>
        <v>992.49789531694591</v>
      </c>
      <c r="BI138" s="57">
        <f ca="1">AVERAGE(OFFSET($BH$3,0,0,'Données projet'!$E$11+1,1))-AVERAGE(OFFSET($H$3,0,0,'Données projet'!$E$11+1,1))</f>
        <v>221.46841827695107</v>
      </c>
      <c r="BJ138" s="57">
        <f t="shared" si="146"/>
        <v>183.74298297204564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266.99999999999983</v>
      </c>
      <c r="BZ138" s="13">
        <f>BY138*VLOOKUP('Données projet'!$B$12,Paramètres!$A$1:$I$89,3,0)*VLOOKUP('Données projet'!$B$12,Paramètres!$A$1:$I$89,5,0)</f>
        <v>216.59039999999987</v>
      </c>
      <c r="CA138" s="13">
        <f t="shared" si="147"/>
        <v>53.373153688190904</v>
      </c>
      <c r="CB138" s="20">
        <f t="shared" si="118"/>
        <v>470.18652267359886</v>
      </c>
      <c r="CC138" s="57">
        <f t="shared" si="119"/>
        <v>763.51985600693217</v>
      </c>
      <c r="CD138" s="57">
        <f ca="1">AVERAGE(OFFSET($CC$3,0,0,'Données projet'!$E$12+1,1))-AVERAGE(OFFSET($H$3,0,0,'Données projet'!$E$12+1,1))</f>
        <v>219.96569743439244</v>
      </c>
      <c r="CE138" s="57">
        <f t="shared" si="148"/>
        <v>219.27079214454579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12.076358752120386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12.076358752120386</v>
      </c>
      <c r="CO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236.00000000000003</v>
      </c>
      <c r="CU138" s="17">
        <f>CT138*VLOOKUP('Données projet'!$B$13,Paramètres!$A$1:$I$89,3,0)*VLOOKUP('Données projet'!$B$13,Paramètres!$A$1:$I$89,5,0)</f>
        <v>206.16960000000006</v>
      </c>
      <c r="CV138" s="13">
        <f t="shared" si="149"/>
        <v>51.097652263007333</v>
      </c>
      <c r="CW138" s="20">
        <f t="shared" si="121"/>
        <v>448.07379769140448</v>
      </c>
      <c r="CX138" s="57">
        <f t="shared" si="122"/>
        <v>741.40713102473774</v>
      </c>
      <c r="CY138" s="57">
        <f ca="1">AVERAGE(OFFSET($CX$3,0,0,'Données projet'!$E$13+1,1))-AVERAGE(OFFSET($H$3,0,0,'Données projet'!$E$13+1,1))</f>
        <v>235.92135862353973</v>
      </c>
      <c r="CZ138" s="57">
        <f t="shared" si="150"/>
        <v>270.64539221029258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22.265656786223268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22.265656786223268</v>
      </c>
      <c r="DJ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7" t="e">
        <f t="shared" si="125"/>
        <v>#N/A</v>
      </c>
      <c r="DT138" s="57" t="e">
        <f ca="1">AVERAGE(OFFSET($DS$3,0,0,'Données projet'!$E$14+1,1))-AVERAGE(OFFSET($H$3,0,0,'Données projet'!$E$14+1,1))</f>
        <v>#N/A</v>
      </c>
      <c r="DU138" s="57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7" t="e">
        <f t="shared" si="128"/>
        <v>#N/A</v>
      </c>
      <c r="EO138" s="57" t="e">
        <f ca="1">AVERAGE(OFFSET($EN$3,0,0,'Données projet'!$E$15+1,1))-AVERAGE(OFFSET($H$3,0,0,'Données projet'!$E$15+1,1))</f>
        <v>#N/A</v>
      </c>
      <c r="EP138" s="57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7" t="e">
        <f t="shared" si="131"/>
        <v>#N/A</v>
      </c>
      <c r="FJ138" s="57" t="e">
        <f ca="1">AVERAGE(OFFSET($FI$3,0,0,'Données projet'!$E$16+1,1))-AVERAGE(OFFSET($H$3,0,0,'Données projet'!$E$16+1,1))</f>
        <v>#N/A</v>
      </c>
      <c r="FK138" s="57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7" t="e">
        <f t="shared" si="134"/>
        <v>#N/A</v>
      </c>
      <c r="GE138" s="57" t="e">
        <f ca="1">AVERAGE(OFFSET($GD$3,0,0,'Données projet'!$E$17+1,1))-AVERAGE(OFFSET($H$3,0,0,'Données projet'!$E$17+1,1))</f>
        <v>#N/A</v>
      </c>
      <c r="GF138" s="57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7" t="e">
        <f t="shared" si="137"/>
        <v>#N/A</v>
      </c>
      <c r="GZ138" s="57" t="e">
        <f ca="1">AVERAGE(OFFSET($GY$3,0,0,'Données projet'!$E$18+1,1))-AVERAGE(OFFSET($H$3,0,0,'Données projet'!$E$18+1,1))</f>
        <v>#N/A</v>
      </c>
      <c r="HA138" s="57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0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4">
        <f t="shared" si="110"/>
        <v>474.10017689651431</v>
      </c>
      <c r="I139" s="6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7" t="e">
        <f t="shared" si="109"/>
        <v>#NUM!</v>
      </c>
      <c r="S139" s="57">
        <f ca="1">AVERAGE(OFFSET($R$3,0,0,'Données projet'!$E$9+1,1))-AVERAGE(OFFSET($H$3,0,0,'Données projet'!$E$9+1,1))</f>
        <v>148.39628895278571</v>
      </c>
      <c r="T139" s="57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325.55519999999984</v>
      </c>
      <c r="AJ139" s="13">
        <f>AI139*VLOOKUP('Données projet'!$B$10,Paramètres!$A$1:$I$89,3,0)*VLOOKUP('Données projet'!$B$10,Paramètres!$A$1:$I$89,5,0)</f>
        <v>355.50627839999981</v>
      </c>
      <c r="AK139" s="13">
        <f t="shared" si="143"/>
        <v>82.695279049034994</v>
      </c>
      <c r="AL139" s="20">
        <f t="shared" si="112"/>
        <v>763.20104589040227</v>
      </c>
      <c r="AM139" s="57">
        <f t="shared" si="113"/>
        <v>1056.5343792237356</v>
      </c>
      <c r="AN139" s="57">
        <f ca="1">AVERAGE(OFFSET($AM$3,0,0,'Données projet'!$E$10+1,1))-AVERAGE(OFFSET($H$3,0,0,'Données projet'!$E$10+1,1))</f>
        <v>245.5026179711341</v>
      </c>
      <c r="AO139" s="57">
        <f t="shared" si="144"/>
        <v>204.32077840562567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325.55519999999984</v>
      </c>
      <c r="BE139" s="13">
        <f>BD139*VLOOKUP('Données projet'!$B$11,Paramètres!$A$1:$I$89,3,0)*VLOOKUP('Données projet'!$B$11,Paramètres!$A$1:$I$89,5,0)</f>
        <v>325.03431167999986</v>
      </c>
      <c r="BF139" s="13">
        <f t="shared" si="145"/>
        <v>76.399886588103072</v>
      </c>
      <c r="BG139" s="20">
        <f t="shared" si="115"/>
        <v>699.16456198361254</v>
      </c>
      <c r="BH139" s="57">
        <f t="shared" si="116"/>
        <v>992.49789531694591</v>
      </c>
      <c r="BI139" s="57">
        <f ca="1">AVERAGE(OFFSET($BH$3,0,0,'Données projet'!$E$11+1,1))-AVERAGE(OFFSET($H$3,0,0,'Données projet'!$E$11+1,1))</f>
        <v>221.46841827695107</v>
      </c>
      <c r="BJ139" s="57">
        <f t="shared" si="146"/>
        <v>183.74298297204564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266.99999999999983</v>
      </c>
      <c r="BZ139" s="13">
        <f>BY139*VLOOKUP('Données projet'!$B$12,Paramètres!$A$1:$I$89,3,0)*VLOOKUP('Données projet'!$B$12,Paramètres!$A$1:$I$89,5,0)</f>
        <v>216.59039999999987</v>
      </c>
      <c r="CA139" s="13">
        <f t="shared" si="147"/>
        <v>53.373153688190904</v>
      </c>
      <c r="CB139" s="20">
        <f t="shared" si="118"/>
        <v>470.18652267359886</v>
      </c>
      <c r="CC139" s="57">
        <f t="shared" si="119"/>
        <v>763.51985600693217</v>
      </c>
      <c r="CD139" s="57">
        <f ca="1">AVERAGE(OFFSET($CC$3,0,0,'Données projet'!$E$12+1,1))-AVERAGE(OFFSET($H$3,0,0,'Données projet'!$E$12+1,1))</f>
        <v>219.96569743439244</v>
      </c>
      <c r="CE139" s="57">
        <f t="shared" si="148"/>
        <v>219.27079214454579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11.839548722842826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11.839548722842826</v>
      </c>
      <c r="CO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236.00000000000003</v>
      </c>
      <c r="CU139" s="17">
        <f>CT139*VLOOKUP('Données projet'!$B$13,Paramètres!$A$1:$I$89,3,0)*VLOOKUP('Données projet'!$B$13,Paramètres!$A$1:$I$89,5,0)</f>
        <v>206.16960000000006</v>
      </c>
      <c r="CV139" s="13">
        <f t="shared" si="149"/>
        <v>51.097652263007333</v>
      </c>
      <c r="CW139" s="20">
        <f t="shared" si="121"/>
        <v>448.07379769140448</v>
      </c>
      <c r="CX139" s="57">
        <f t="shared" si="122"/>
        <v>741.40713102473774</v>
      </c>
      <c r="CY139" s="57">
        <f ca="1">AVERAGE(OFFSET($CX$3,0,0,'Données projet'!$E$13+1,1))-AVERAGE(OFFSET($H$3,0,0,'Données projet'!$E$13+1,1))</f>
        <v>235.92135862353973</v>
      </c>
      <c r="CZ139" s="57">
        <f t="shared" si="150"/>
        <v>270.64539221029258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21.829040837355084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21.829040837355084</v>
      </c>
      <c r="DJ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7" t="e">
        <f t="shared" si="125"/>
        <v>#N/A</v>
      </c>
      <c r="DT139" s="57" t="e">
        <f ca="1">AVERAGE(OFFSET($DS$3,0,0,'Données projet'!$E$14+1,1))-AVERAGE(OFFSET($H$3,0,0,'Données projet'!$E$14+1,1))</f>
        <v>#N/A</v>
      </c>
      <c r="DU139" s="57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7" t="e">
        <f t="shared" si="128"/>
        <v>#N/A</v>
      </c>
      <c r="EO139" s="57" t="e">
        <f ca="1">AVERAGE(OFFSET($EN$3,0,0,'Données projet'!$E$15+1,1))-AVERAGE(OFFSET($H$3,0,0,'Données projet'!$E$15+1,1))</f>
        <v>#N/A</v>
      </c>
      <c r="EP139" s="57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7" t="e">
        <f t="shared" si="131"/>
        <v>#N/A</v>
      </c>
      <c r="FJ139" s="57" t="e">
        <f ca="1">AVERAGE(OFFSET($FI$3,0,0,'Données projet'!$E$16+1,1))-AVERAGE(OFFSET($H$3,0,0,'Données projet'!$E$16+1,1))</f>
        <v>#N/A</v>
      </c>
      <c r="FK139" s="57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7" t="e">
        <f t="shared" si="134"/>
        <v>#N/A</v>
      </c>
      <c r="GE139" s="57" t="e">
        <f ca="1">AVERAGE(OFFSET($GD$3,0,0,'Données projet'!$E$17+1,1))-AVERAGE(OFFSET($H$3,0,0,'Données projet'!$E$17+1,1))</f>
        <v>#N/A</v>
      </c>
      <c r="GF139" s="57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7" t="e">
        <f t="shared" si="137"/>
        <v>#N/A</v>
      </c>
      <c r="GZ139" s="57" t="e">
        <f ca="1">AVERAGE(OFFSET($GY$3,0,0,'Données projet'!$E$18+1,1))-AVERAGE(OFFSET($H$3,0,0,'Données projet'!$E$18+1,1))</f>
        <v>#N/A</v>
      </c>
      <c r="HA139" s="57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0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4">
        <f t="shared" si="110"/>
        <v>475.39575377971011</v>
      </c>
      <c r="I140" s="6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7" t="e">
        <f t="shared" si="109"/>
        <v>#NUM!</v>
      </c>
      <c r="S140" s="57">
        <f ca="1">AVERAGE(OFFSET($R$3,0,0,'Données projet'!$E$9+1,1))-AVERAGE(OFFSET($H$3,0,0,'Données projet'!$E$9+1,1))</f>
        <v>148.39628895278571</v>
      </c>
      <c r="T140" s="57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325.55519999999984</v>
      </c>
      <c r="AJ140" s="13">
        <f>AI140*VLOOKUP('Données projet'!$B$10,Paramètres!$A$1:$I$89,3,0)*VLOOKUP('Données projet'!$B$10,Paramètres!$A$1:$I$89,5,0)</f>
        <v>355.50627839999981</v>
      </c>
      <c r="AK140" s="13">
        <f t="shared" si="143"/>
        <v>82.695279049034994</v>
      </c>
      <c r="AL140" s="20">
        <f t="shared" si="112"/>
        <v>763.20104589040227</v>
      </c>
      <c r="AM140" s="57">
        <f t="shared" si="113"/>
        <v>1056.5343792237356</v>
      </c>
      <c r="AN140" s="57">
        <f ca="1">AVERAGE(OFFSET($AM$3,0,0,'Données projet'!$E$10+1,1))-AVERAGE(OFFSET($H$3,0,0,'Données projet'!$E$10+1,1))</f>
        <v>245.5026179711341</v>
      </c>
      <c r="AO140" s="57">
        <f t="shared" si="144"/>
        <v>204.32077840562567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325.55519999999984</v>
      </c>
      <c r="BE140" s="13">
        <f>BD140*VLOOKUP('Données projet'!$B$11,Paramètres!$A$1:$I$89,3,0)*VLOOKUP('Données projet'!$B$11,Paramètres!$A$1:$I$89,5,0)</f>
        <v>325.03431167999986</v>
      </c>
      <c r="BF140" s="13">
        <f t="shared" si="145"/>
        <v>76.399886588103072</v>
      </c>
      <c r="BG140" s="20">
        <f t="shared" si="115"/>
        <v>699.16456198361254</v>
      </c>
      <c r="BH140" s="57">
        <f t="shared" si="116"/>
        <v>992.49789531694591</v>
      </c>
      <c r="BI140" s="57">
        <f ca="1">AVERAGE(OFFSET($BH$3,0,0,'Données projet'!$E$11+1,1))-AVERAGE(OFFSET($H$3,0,0,'Données projet'!$E$11+1,1))</f>
        <v>221.46841827695107</v>
      </c>
      <c r="BJ140" s="57">
        <f t="shared" si="146"/>
        <v>183.74298297204564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266.99999999999983</v>
      </c>
      <c r="BZ140" s="13">
        <f>BY140*VLOOKUP('Données projet'!$B$12,Paramètres!$A$1:$I$89,3,0)*VLOOKUP('Données projet'!$B$12,Paramètres!$A$1:$I$89,5,0)</f>
        <v>216.59039999999987</v>
      </c>
      <c r="CA140" s="13">
        <f t="shared" si="147"/>
        <v>53.373153688190904</v>
      </c>
      <c r="CB140" s="20">
        <f t="shared" si="118"/>
        <v>470.18652267359886</v>
      </c>
      <c r="CC140" s="57">
        <f t="shared" si="119"/>
        <v>763.51985600693217</v>
      </c>
      <c r="CD140" s="57">
        <f ca="1">AVERAGE(OFFSET($CC$3,0,0,'Données projet'!$E$12+1,1))-AVERAGE(OFFSET($H$3,0,0,'Données projet'!$E$12+1,1))</f>
        <v>219.96569743439244</v>
      </c>
      <c r="CE140" s="57">
        <f t="shared" si="148"/>
        <v>219.27079214454579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11.607382393799544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11.607382393799544</v>
      </c>
      <c r="CO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236.00000000000003</v>
      </c>
      <c r="CU140" s="17">
        <f>CT140*VLOOKUP('Données projet'!$B$13,Paramètres!$A$1:$I$89,3,0)*VLOOKUP('Données projet'!$B$13,Paramètres!$A$1:$I$89,5,0)</f>
        <v>206.16960000000006</v>
      </c>
      <c r="CV140" s="13">
        <f t="shared" si="149"/>
        <v>51.097652263007333</v>
      </c>
      <c r="CW140" s="20">
        <f t="shared" si="121"/>
        <v>448.07379769140448</v>
      </c>
      <c r="CX140" s="57">
        <f t="shared" si="122"/>
        <v>741.40713102473774</v>
      </c>
      <c r="CY140" s="57">
        <f ca="1">AVERAGE(OFFSET($CX$3,0,0,'Données projet'!$E$13+1,1))-AVERAGE(OFFSET($H$3,0,0,'Données projet'!$E$13+1,1))</f>
        <v>235.92135862353973</v>
      </c>
      <c r="CZ140" s="57">
        <f t="shared" si="150"/>
        <v>270.64539221029258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21.400986660934773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21.400986660934773</v>
      </c>
      <c r="DJ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7" t="e">
        <f t="shared" si="125"/>
        <v>#N/A</v>
      </c>
      <c r="DT140" s="57" t="e">
        <f ca="1">AVERAGE(OFFSET($DS$3,0,0,'Données projet'!$E$14+1,1))-AVERAGE(OFFSET($H$3,0,0,'Données projet'!$E$14+1,1))</f>
        <v>#N/A</v>
      </c>
      <c r="DU140" s="57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7" t="e">
        <f t="shared" si="128"/>
        <v>#N/A</v>
      </c>
      <c r="EO140" s="57" t="e">
        <f ca="1">AVERAGE(OFFSET($EN$3,0,0,'Données projet'!$E$15+1,1))-AVERAGE(OFFSET($H$3,0,0,'Données projet'!$E$15+1,1))</f>
        <v>#N/A</v>
      </c>
      <c r="EP140" s="57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7" t="e">
        <f t="shared" si="131"/>
        <v>#N/A</v>
      </c>
      <c r="FJ140" s="57" t="e">
        <f ca="1">AVERAGE(OFFSET($FI$3,0,0,'Données projet'!$E$16+1,1))-AVERAGE(OFFSET($H$3,0,0,'Données projet'!$E$16+1,1))</f>
        <v>#N/A</v>
      </c>
      <c r="FK140" s="57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7" t="e">
        <f t="shared" si="134"/>
        <v>#N/A</v>
      </c>
      <c r="GE140" s="57" t="e">
        <f ca="1">AVERAGE(OFFSET($GD$3,0,0,'Données projet'!$E$17+1,1))-AVERAGE(OFFSET($H$3,0,0,'Données projet'!$E$17+1,1))</f>
        <v>#N/A</v>
      </c>
      <c r="GF140" s="57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7" t="e">
        <f t="shared" si="137"/>
        <v>#N/A</v>
      </c>
      <c r="GZ140" s="57" t="e">
        <f ca="1">AVERAGE(OFFSET($GY$3,0,0,'Données projet'!$E$18+1,1))-AVERAGE(OFFSET($H$3,0,0,'Données projet'!$E$18+1,1))</f>
        <v>#N/A</v>
      </c>
      <c r="HA140" s="57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0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4">
        <f t="shared" si="110"/>
        <v>476.69111489409227</v>
      </c>
      <c r="I141" s="6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7" t="e">
        <f t="shared" si="109"/>
        <v>#NUM!</v>
      </c>
      <c r="S141" s="57">
        <f ca="1">AVERAGE(OFFSET($R$3,0,0,'Données projet'!$E$9+1,1))-AVERAGE(OFFSET($H$3,0,0,'Données projet'!$E$9+1,1))</f>
        <v>148.39628895278571</v>
      </c>
      <c r="T141" s="57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325.55519999999984</v>
      </c>
      <c r="AJ141" s="13">
        <f>AI141*VLOOKUP('Données projet'!$B$10,Paramètres!$A$1:$I$89,3,0)*VLOOKUP('Données projet'!$B$10,Paramètres!$A$1:$I$89,5,0)</f>
        <v>355.50627839999981</v>
      </c>
      <c r="AK141" s="13">
        <f t="shared" si="143"/>
        <v>82.695279049034994</v>
      </c>
      <c r="AL141" s="20">
        <f t="shared" si="112"/>
        <v>763.20104589040227</v>
      </c>
      <c r="AM141" s="57">
        <f t="shared" si="113"/>
        <v>1056.5343792237356</v>
      </c>
      <c r="AN141" s="57">
        <f ca="1">AVERAGE(OFFSET($AM$3,0,0,'Données projet'!$E$10+1,1))-AVERAGE(OFFSET($H$3,0,0,'Données projet'!$E$10+1,1))</f>
        <v>245.5026179711341</v>
      </c>
      <c r="AO141" s="57">
        <f t="shared" si="144"/>
        <v>204.32077840562567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325.55519999999984</v>
      </c>
      <c r="BE141" s="13">
        <f>BD141*VLOOKUP('Données projet'!$B$11,Paramètres!$A$1:$I$89,3,0)*VLOOKUP('Données projet'!$B$11,Paramètres!$A$1:$I$89,5,0)</f>
        <v>325.03431167999986</v>
      </c>
      <c r="BF141" s="13">
        <f t="shared" si="145"/>
        <v>76.399886588103072</v>
      </c>
      <c r="BG141" s="20">
        <f t="shared" si="115"/>
        <v>699.16456198361254</v>
      </c>
      <c r="BH141" s="57">
        <f t="shared" si="116"/>
        <v>992.49789531694591</v>
      </c>
      <c r="BI141" s="57">
        <f ca="1">AVERAGE(OFFSET($BH$3,0,0,'Données projet'!$E$11+1,1))-AVERAGE(OFFSET($H$3,0,0,'Données projet'!$E$11+1,1))</f>
        <v>221.46841827695107</v>
      </c>
      <c r="BJ141" s="57">
        <f t="shared" si="146"/>
        <v>183.74298297204564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266.99999999999983</v>
      </c>
      <c r="BZ141" s="13">
        <f>BY141*VLOOKUP('Données projet'!$B$12,Paramètres!$A$1:$I$89,3,0)*VLOOKUP('Données projet'!$B$12,Paramètres!$A$1:$I$89,5,0)</f>
        <v>216.59039999999987</v>
      </c>
      <c r="CA141" s="13">
        <f t="shared" si="147"/>
        <v>53.373153688190904</v>
      </c>
      <c r="CB141" s="20">
        <f t="shared" si="118"/>
        <v>470.18652267359886</v>
      </c>
      <c r="CC141" s="57">
        <f t="shared" si="119"/>
        <v>763.51985600693217</v>
      </c>
      <c r="CD141" s="57">
        <f ca="1">AVERAGE(OFFSET($CC$3,0,0,'Données projet'!$E$12+1,1))-AVERAGE(OFFSET($H$3,0,0,'Données projet'!$E$12+1,1))</f>
        <v>219.96569743439244</v>
      </c>
      <c r="CE141" s="57">
        <f t="shared" si="148"/>
        <v>219.27079214454579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11.379768704861322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11.379768704861322</v>
      </c>
      <c r="CO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236.00000000000003</v>
      </c>
      <c r="CU141" s="17">
        <f>CT141*VLOOKUP('Données projet'!$B$13,Paramètres!$A$1:$I$89,3,0)*VLOOKUP('Données projet'!$B$13,Paramètres!$A$1:$I$89,5,0)</f>
        <v>206.16960000000006</v>
      </c>
      <c r="CV141" s="13">
        <f t="shared" si="149"/>
        <v>51.097652263007333</v>
      </c>
      <c r="CW141" s="20">
        <f t="shared" si="121"/>
        <v>448.07379769140448</v>
      </c>
      <c r="CX141" s="57">
        <f t="shared" si="122"/>
        <v>741.40713102473774</v>
      </c>
      <c r="CY141" s="57">
        <f ca="1">AVERAGE(OFFSET($CX$3,0,0,'Données projet'!$E$13+1,1))-AVERAGE(OFFSET($H$3,0,0,'Données projet'!$E$13+1,1))</f>
        <v>235.92135862353973</v>
      </c>
      <c r="CZ141" s="57">
        <f t="shared" si="150"/>
        <v>270.64539221029258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20.981326365826799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20.981326365826799</v>
      </c>
      <c r="DJ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7" t="e">
        <f t="shared" si="125"/>
        <v>#N/A</v>
      </c>
      <c r="DT141" s="57" t="e">
        <f ca="1">AVERAGE(OFFSET($DS$3,0,0,'Données projet'!$E$14+1,1))-AVERAGE(OFFSET($H$3,0,0,'Données projet'!$E$14+1,1))</f>
        <v>#N/A</v>
      </c>
      <c r="DU141" s="57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7" t="e">
        <f t="shared" si="128"/>
        <v>#N/A</v>
      </c>
      <c r="EO141" s="57" t="e">
        <f ca="1">AVERAGE(OFFSET($EN$3,0,0,'Données projet'!$E$15+1,1))-AVERAGE(OFFSET($H$3,0,0,'Données projet'!$E$15+1,1))</f>
        <v>#N/A</v>
      </c>
      <c r="EP141" s="57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7" t="e">
        <f t="shared" si="131"/>
        <v>#N/A</v>
      </c>
      <c r="FJ141" s="57" t="e">
        <f ca="1">AVERAGE(OFFSET($FI$3,0,0,'Données projet'!$E$16+1,1))-AVERAGE(OFFSET($H$3,0,0,'Données projet'!$E$16+1,1))</f>
        <v>#N/A</v>
      </c>
      <c r="FK141" s="57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7" t="e">
        <f t="shared" si="134"/>
        <v>#N/A</v>
      </c>
      <c r="GE141" s="57" t="e">
        <f ca="1">AVERAGE(OFFSET($GD$3,0,0,'Données projet'!$E$17+1,1))-AVERAGE(OFFSET($H$3,0,0,'Données projet'!$E$17+1,1))</f>
        <v>#N/A</v>
      </c>
      <c r="GF141" s="57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7" t="e">
        <f t="shared" si="137"/>
        <v>#N/A</v>
      </c>
      <c r="GZ141" s="57" t="e">
        <f ca="1">AVERAGE(OFFSET($GY$3,0,0,'Données projet'!$E$18+1,1))-AVERAGE(OFFSET($H$3,0,0,'Données projet'!$E$18+1,1))</f>
        <v>#N/A</v>
      </c>
      <c r="HA141" s="57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0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4">
        <f t="shared" si="110"/>
        <v>477.98626198449398</v>
      </c>
      <c r="I142" s="6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7" t="e">
        <f t="shared" si="109"/>
        <v>#NUM!</v>
      </c>
      <c r="S142" s="57">
        <f ca="1">AVERAGE(OFFSET($R$3,0,0,'Données projet'!$E$9+1,1))-AVERAGE(OFFSET($H$3,0,0,'Données projet'!$E$9+1,1))</f>
        <v>148.39628895278571</v>
      </c>
      <c r="T142" s="57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325.55519999999984</v>
      </c>
      <c r="AJ142" s="13">
        <f>AI142*VLOOKUP('Données projet'!$B$10,Paramètres!$A$1:$I$89,3,0)*VLOOKUP('Données projet'!$B$10,Paramètres!$A$1:$I$89,5,0)</f>
        <v>355.50627839999981</v>
      </c>
      <c r="AK142" s="13">
        <f t="shared" si="143"/>
        <v>82.695279049034994</v>
      </c>
      <c r="AL142" s="20">
        <f t="shared" si="112"/>
        <v>763.20104589040227</v>
      </c>
      <c r="AM142" s="57">
        <f t="shared" si="113"/>
        <v>1056.5343792237356</v>
      </c>
      <c r="AN142" s="57">
        <f ca="1">AVERAGE(OFFSET($AM$3,0,0,'Données projet'!$E$10+1,1))-AVERAGE(OFFSET($H$3,0,0,'Données projet'!$E$10+1,1))</f>
        <v>245.5026179711341</v>
      </c>
      <c r="AO142" s="57">
        <f t="shared" si="144"/>
        <v>204.32077840562567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325.55519999999984</v>
      </c>
      <c r="BE142" s="13">
        <f>BD142*VLOOKUP('Données projet'!$B$11,Paramètres!$A$1:$I$89,3,0)*VLOOKUP('Données projet'!$B$11,Paramètres!$A$1:$I$89,5,0)</f>
        <v>325.03431167999986</v>
      </c>
      <c r="BF142" s="13">
        <f t="shared" si="145"/>
        <v>76.399886588103072</v>
      </c>
      <c r="BG142" s="20">
        <f t="shared" si="115"/>
        <v>699.16456198361254</v>
      </c>
      <c r="BH142" s="57">
        <f t="shared" si="116"/>
        <v>992.49789531694591</v>
      </c>
      <c r="BI142" s="57">
        <f ca="1">AVERAGE(OFFSET($BH$3,0,0,'Données projet'!$E$11+1,1))-AVERAGE(OFFSET($H$3,0,0,'Données projet'!$E$11+1,1))</f>
        <v>221.46841827695107</v>
      </c>
      <c r="BJ142" s="57">
        <f t="shared" si="146"/>
        <v>183.74298297204564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266.99999999999983</v>
      </c>
      <c r="BZ142" s="13">
        <f>BY142*VLOOKUP('Données projet'!$B$12,Paramètres!$A$1:$I$89,3,0)*VLOOKUP('Données projet'!$B$12,Paramètres!$A$1:$I$89,5,0)</f>
        <v>216.59039999999987</v>
      </c>
      <c r="CA142" s="13">
        <f t="shared" si="147"/>
        <v>53.373153688190904</v>
      </c>
      <c r="CB142" s="20">
        <f t="shared" si="118"/>
        <v>470.18652267359886</v>
      </c>
      <c r="CC142" s="57">
        <f t="shared" si="119"/>
        <v>763.51985600693217</v>
      </c>
      <c r="CD142" s="57">
        <f ca="1">AVERAGE(OFFSET($CC$3,0,0,'Données projet'!$E$12+1,1))-AVERAGE(OFFSET($H$3,0,0,'Données projet'!$E$12+1,1))</f>
        <v>219.96569743439244</v>
      </c>
      <c r="CE142" s="57">
        <f t="shared" si="148"/>
        <v>219.27079214454579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11.156618381532537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11.156618381532537</v>
      </c>
      <c r="CO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236.00000000000003</v>
      </c>
      <c r="CU142" s="17">
        <f>CT142*VLOOKUP('Données projet'!$B$13,Paramètres!$A$1:$I$89,3,0)*VLOOKUP('Données projet'!$B$13,Paramètres!$A$1:$I$89,5,0)</f>
        <v>206.16960000000006</v>
      </c>
      <c r="CV142" s="13">
        <f t="shared" si="149"/>
        <v>51.097652263007333</v>
      </c>
      <c r="CW142" s="20">
        <f t="shared" si="121"/>
        <v>448.07379769140448</v>
      </c>
      <c r="CX142" s="57">
        <f t="shared" si="122"/>
        <v>741.40713102473774</v>
      </c>
      <c r="CY142" s="57">
        <f ca="1">AVERAGE(OFFSET($CX$3,0,0,'Données projet'!$E$13+1,1))-AVERAGE(OFFSET($H$3,0,0,'Données projet'!$E$13+1,1))</f>
        <v>235.92135862353973</v>
      </c>
      <c r="CZ142" s="57">
        <f t="shared" si="150"/>
        <v>270.64539221029258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20.569895353138385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20.569895353138385</v>
      </c>
      <c r="DJ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7" t="e">
        <f t="shared" si="125"/>
        <v>#N/A</v>
      </c>
      <c r="DT142" s="57" t="e">
        <f ca="1">AVERAGE(OFFSET($DS$3,0,0,'Données projet'!$E$14+1,1))-AVERAGE(OFFSET($H$3,0,0,'Données projet'!$E$14+1,1))</f>
        <v>#N/A</v>
      </c>
      <c r="DU142" s="57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7" t="e">
        <f t="shared" si="128"/>
        <v>#N/A</v>
      </c>
      <c r="EO142" s="57" t="e">
        <f ca="1">AVERAGE(OFFSET($EN$3,0,0,'Données projet'!$E$15+1,1))-AVERAGE(OFFSET($H$3,0,0,'Données projet'!$E$15+1,1))</f>
        <v>#N/A</v>
      </c>
      <c r="EP142" s="57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7" t="e">
        <f t="shared" si="131"/>
        <v>#N/A</v>
      </c>
      <c r="FJ142" s="57" t="e">
        <f ca="1">AVERAGE(OFFSET($FI$3,0,0,'Données projet'!$E$16+1,1))-AVERAGE(OFFSET($H$3,0,0,'Données projet'!$E$16+1,1))</f>
        <v>#N/A</v>
      </c>
      <c r="FK142" s="57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7" t="e">
        <f t="shared" si="134"/>
        <v>#N/A</v>
      </c>
      <c r="GE142" s="57" t="e">
        <f ca="1">AVERAGE(OFFSET($GD$3,0,0,'Données projet'!$E$17+1,1))-AVERAGE(OFFSET($H$3,0,0,'Données projet'!$E$17+1,1))</f>
        <v>#N/A</v>
      </c>
      <c r="GF142" s="57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7" t="e">
        <f t="shared" si="137"/>
        <v>#N/A</v>
      </c>
      <c r="GZ142" s="57" t="e">
        <f ca="1">AVERAGE(OFFSET($GY$3,0,0,'Données projet'!$E$18+1,1))-AVERAGE(OFFSET($H$3,0,0,'Données projet'!$E$18+1,1))</f>
        <v>#N/A</v>
      </c>
      <c r="HA142" s="57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0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4">
        <f t="shared" si="110"/>
        <v>479.28119676919226</v>
      </c>
      <c r="I143" s="6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7" t="e">
        <f t="shared" si="109"/>
        <v>#NUM!</v>
      </c>
      <c r="S143" s="57">
        <f ca="1">AVERAGE(OFFSET($R$3,0,0,'Données projet'!$E$9+1,1))-AVERAGE(OFFSET($H$3,0,0,'Données projet'!$E$9+1,1))</f>
        <v>148.39628895278571</v>
      </c>
      <c r="T143" s="57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325.55519999999984</v>
      </c>
      <c r="AJ143" s="13">
        <f>AI143*VLOOKUP('Données projet'!$B$10,Paramètres!$A$1:$I$89,3,0)*VLOOKUP('Données projet'!$B$10,Paramètres!$A$1:$I$89,5,0)</f>
        <v>355.50627839999981</v>
      </c>
      <c r="AK143" s="13">
        <f t="shared" si="143"/>
        <v>82.695279049034994</v>
      </c>
      <c r="AL143" s="20">
        <f t="shared" si="112"/>
        <v>763.20104589040227</v>
      </c>
      <c r="AM143" s="57">
        <f t="shared" si="113"/>
        <v>1056.5343792237356</v>
      </c>
      <c r="AN143" s="57">
        <f ca="1">AVERAGE(OFFSET($AM$3,0,0,'Données projet'!$E$10+1,1))-AVERAGE(OFFSET($H$3,0,0,'Données projet'!$E$10+1,1))</f>
        <v>245.5026179711341</v>
      </c>
      <c r="AO143" s="57">
        <f t="shared" si="144"/>
        <v>204.32077840562567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325.55519999999984</v>
      </c>
      <c r="BE143" s="13">
        <f>BD143*VLOOKUP('Données projet'!$B$11,Paramètres!$A$1:$I$89,3,0)*VLOOKUP('Données projet'!$B$11,Paramètres!$A$1:$I$89,5,0)</f>
        <v>325.03431167999986</v>
      </c>
      <c r="BF143" s="13">
        <f t="shared" si="145"/>
        <v>76.399886588103072</v>
      </c>
      <c r="BG143" s="20">
        <f t="shared" si="115"/>
        <v>699.16456198361254</v>
      </c>
      <c r="BH143" s="57">
        <f t="shared" si="116"/>
        <v>992.49789531694591</v>
      </c>
      <c r="BI143" s="57">
        <f ca="1">AVERAGE(OFFSET($BH$3,0,0,'Données projet'!$E$11+1,1))-AVERAGE(OFFSET($H$3,0,0,'Données projet'!$E$11+1,1))</f>
        <v>221.46841827695107</v>
      </c>
      <c r="BJ143" s="57">
        <f t="shared" si="146"/>
        <v>183.74298297204564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266.99999999999983</v>
      </c>
      <c r="BZ143" s="13">
        <f>BY143*VLOOKUP('Données projet'!$B$12,Paramètres!$A$1:$I$89,3,0)*VLOOKUP('Données projet'!$B$12,Paramètres!$A$1:$I$89,5,0)</f>
        <v>216.59039999999987</v>
      </c>
      <c r="CA143" s="13">
        <f t="shared" si="147"/>
        <v>53.373153688190904</v>
      </c>
      <c r="CB143" s="20">
        <f t="shared" si="118"/>
        <v>470.18652267359886</v>
      </c>
      <c r="CC143" s="57">
        <f t="shared" si="119"/>
        <v>763.51985600693217</v>
      </c>
      <c r="CD143" s="57">
        <f ca="1">AVERAGE(OFFSET($CC$3,0,0,'Données projet'!$E$12+1,1))-AVERAGE(OFFSET($H$3,0,0,'Données projet'!$E$12+1,1))</f>
        <v>219.96569743439244</v>
      </c>
      <c r="CE143" s="57">
        <f t="shared" si="148"/>
        <v>219.27079214454579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10.937843899935972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10.937843899935972</v>
      </c>
      <c r="CO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236.00000000000003</v>
      </c>
      <c r="CU143" s="17">
        <f>CT143*VLOOKUP('Données projet'!$B$13,Paramètres!$A$1:$I$89,3,0)*VLOOKUP('Données projet'!$B$13,Paramètres!$A$1:$I$89,5,0)</f>
        <v>206.16960000000006</v>
      </c>
      <c r="CV143" s="13">
        <f t="shared" si="149"/>
        <v>51.097652263007333</v>
      </c>
      <c r="CW143" s="20">
        <f t="shared" si="121"/>
        <v>448.07379769140448</v>
      </c>
      <c r="CX143" s="57">
        <f t="shared" si="122"/>
        <v>741.40713102473774</v>
      </c>
      <c r="CY143" s="57">
        <f ca="1">AVERAGE(OFFSET($CX$3,0,0,'Données projet'!$E$13+1,1))-AVERAGE(OFFSET($H$3,0,0,'Données projet'!$E$13+1,1))</f>
        <v>235.92135862353973</v>
      </c>
      <c r="CZ143" s="57">
        <f t="shared" si="150"/>
        <v>270.64539221029258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20.166532251660652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20.166532251660652</v>
      </c>
      <c r="DJ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7" t="e">
        <f t="shared" si="125"/>
        <v>#N/A</v>
      </c>
      <c r="DT143" s="57" t="e">
        <f ca="1">AVERAGE(OFFSET($DS$3,0,0,'Données projet'!$E$14+1,1))-AVERAGE(OFFSET($H$3,0,0,'Données projet'!$E$14+1,1))</f>
        <v>#N/A</v>
      </c>
      <c r="DU143" s="57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7" t="e">
        <f t="shared" si="128"/>
        <v>#N/A</v>
      </c>
      <c r="EO143" s="57" t="e">
        <f ca="1">AVERAGE(OFFSET($EN$3,0,0,'Données projet'!$E$15+1,1))-AVERAGE(OFFSET($H$3,0,0,'Données projet'!$E$15+1,1))</f>
        <v>#N/A</v>
      </c>
      <c r="EP143" s="57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7" t="e">
        <f t="shared" si="131"/>
        <v>#N/A</v>
      </c>
      <c r="FJ143" s="57" t="e">
        <f ca="1">AVERAGE(OFFSET($FI$3,0,0,'Données projet'!$E$16+1,1))-AVERAGE(OFFSET($H$3,0,0,'Données projet'!$E$16+1,1))</f>
        <v>#N/A</v>
      </c>
      <c r="FK143" s="57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7" t="e">
        <f t="shared" si="134"/>
        <v>#N/A</v>
      </c>
      <c r="GE143" s="57" t="e">
        <f ca="1">AVERAGE(OFFSET($GD$3,0,0,'Données projet'!$E$17+1,1))-AVERAGE(OFFSET($H$3,0,0,'Données projet'!$E$17+1,1))</f>
        <v>#N/A</v>
      </c>
      <c r="GF143" s="57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7" t="e">
        <f t="shared" si="137"/>
        <v>#N/A</v>
      </c>
      <c r="GZ143" s="57" t="e">
        <f ca="1">AVERAGE(OFFSET($GY$3,0,0,'Données projet'!$E$18+1,1))-AVERAGE(OFFSET($H$3,0,0,'Données projet'!$E$18+1,1))</f>
        <v>#N/A</v>
      </c>
      <c r="HA143" s="57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0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4">
        <f t="shared" si="110"/>
        <v>480.57592094049863</v>
      </c>
      <c r="I144" s="6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7" t="e">
        <f t="shared" si="109"/>
        <v>#NUM!</v>
      </c>
      <c r="S144" s="57">
        <f ca="1">AVERAGE(OFFSET($R$3,0,0,'Données projet'!$E$9+1,1))-AVERAGE(OFFSET($H$3,0,0,'Données projet'!$E$9+1,1))</f>
        <v>148.39628895278571</v>
      </c>
      <c r="T144" s="57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325.55519999999984</v>
      </c>
      <c r="AJ144" s="13">
        <f>AI144*VLOOKUP('Données projet'!$B$10,Paramètres!$A$1:$I$89,3,0)*VLOOKUP('Données projet'!$B$10,Paramètres!$A$1:$I$89,5,0)</f>
        <v>355.50627839999981</v>
      </c>
      <c r="AK144" s="13">
        <f t="shared" si="143"/>
        <v>82.695279049034994</v>
      </c>
      <c r="AL144" s="20">
        <f t="shared" si="112"/>
        <v>763.20104589040227</v>
      </c>
      <c r="AM144" s="57">
        <f t="shared" si="113"/>
        <v>1056.5343792237356</v>
      </c>
      <c r="AN144" s="57">
        <f ca="1">AVERAGE(OFFSET($AM$3,0,0,'Données projet'!$E$10+1,1))-AVERAGE(OFFSET($H$3,0,0,'Données projet'!$E$10+1,1))</f>
        <v>245.5026179711341</v>
      </c>
      <c r="AO144" s="57">
        <f t="shared" si="144"/>
        <v>204.32077840562567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325.55519999999984</v>
      </c>
      <c r="BE144" s="13">
        <f>BD144*VLOOKUP('Données projet'!$B$11,Paramètres!$A$1:$I$89,3,0)*VLOOKUP('Données projet'!$B$11,Paramètres!$A$1:$I$89,5,0)</f>
        <v>325.03431167999986</v>
      </c>
      <c r="BF144" s="13">
        <f t="shared" si="145"/>
        <v>76.399886588103072</v>
      </c>
      <c r="BG144" s="20">
        <f t="shared" si="115"/>
        <v>699.16456198361254</v>
      </c>
      <c r="BH144" s="57">
        <f t="shared" si="116"/>
        <v>992.49789531694591</v>
      </c>
      <c r="BI144" s="57">
        <f ca="1">AVERAGE(OFFSET($BH$3,0,0,'Données projet'!$E$11+1,1))-AVERAGE(OFFSET($H$3,0,0,'Données projet'!$E$11+1,1))</f>
        <v>221.46841827695107</v>
      </c>
      <c r="BJ144" s="57">
        <f t="shared" si="146"/>
        <v>183.74298297204564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266.99999999999983</v>
      </c>
      <c r="BZ144" s="13">
        <f>BY144*VLOOKUP('Données projet'!$B$12,Paramètres!$A$1:$I$89,3,0)*VLOOKUP('Données projet'!$B$12,Paramètres!$A$1:$I$89,5,0)</f>
        <v>216.59039999999987</v>
      </c>
      <c r="CA144" s="13">
        <f t="shared" si="147"/>
        <v>53.373153688190904</v>
      </c>
      <c r="CB144" s="20">
        <f t="shared" si="118"/>
        <v>470.18652267359886</v>
      </c>
      <c r="CC144" s="57">
        <f t="shared" si="119"/>
        <v>763.51985600693217</v>
      </c>
      <c r="CD144" s="57">
        <f ca="1">AVERAGE(OFFSET($CC$3,0,0,'Données projet'!$E$12+1,1))-AVERAGE(OFFSET($H$3,0,0,'Données projet'!$E$12+1,1))</f>
        <v>219.96569743439244</v>
      </c>
      <c r="CE144" s="57">
        <f t="shared" si="148"/>
        <v>219.27079214454579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10.723359452484258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10.723359452484258</v>
      </c>
      <c r="CO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236.00000000000003</v>
      </c>
      <c r="CU144" s="17">
        <f>CT144*VLOOKUP('Données projet'!$B$13,Paramètres!$A$1:$I$89,3,0)*VLOOKUP('Données projet'!$B$13,Paramètres!$A$1:$I$89,5,0)</f>
        <v>206.16960000000006</v>
      </c>
      <c r="CV144" s="13">
        <f t="shared" si="149"/>
        <v>51.097652263007333</v>
      </c>
      <c r="CW144" s="20">
        <f t="shared" si="121"/>
        <v>448.07379769140448</v>
      </c>
      <c r="CX144" s="57">
        <f t="shared" si="122"/>
        <v>741.40713102473774</v>
      </c>
      <c r="CY144" s="57">
        <f ca="1">AVERAGE(OFFSET($CX$3,0,0,'Données projet'!$E$13+1,1))-AVERAGE(OFFSET($H$3,0,0,'Données projet'!$E$13+1,1))</f>
        <v>235.92135862353973</v>
      </c>
      <c r="CZ144" s="57">
        <f t="shared" si="150"/>
        <v>270.64539221029258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19.771078854575698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19.771078854575698</v>
      </c>
      <c r="DJ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7" t="e">
        <f t="shared" si="125"/>
        <v>#N/A</v>
      </c>
      <c r="DT144" s="57" t="e">
        <f ca="1">AVERAGE(OFFSET($DS$3,0,0,'Données projet'!$E$14+1,1))-AVERAGE(OFFSET($H$3,0,0,'Données projet'!$E$14+1,1))</f>
        <v>#N/A</v>
      </c>
      <c r="DU144" s="57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7" t="e">
        <f t="shared" si="128"/>
        <v>#N/A</v>
      </c>
      <c r="EO144" s="57" t="e">
        <f ca="1">AVERAGE(OFFSET($EN$3,0,0,'Données projet'!$E$15+1,1))-AVERAGE(OFFSET($H$3,0,0,'Données projet'!$E$15+1,1))</f>
        <v>#N/A</v>
      </c>
      <c r="EP144" s="57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7" t="e">
        <f t="shared" si="131"/>
        <v>#N/A</v>
      </c>
      <c r="FJ144" s="57" t="e">
        <f ca="1">AVERAGE(OFFSET($FI$3,0,0,'Données projet'!$E$16+1,1))-AVERAGE(OFFSET($H$3,0,0,'Données projet'!$E$16+1,1))</f>
        <v>#N/A</v>
      </c>
      <c r="FK144" s="57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7" t="e">
        <f t="shared" si="134"/>
        <v>#N/A</v>
      </c>
      <c r="GE144" s="57" t="e">
        <f ca="1">AVERAGE(OFFSET($GD$3,0,0,'Données projet'!$E$17+1,1))-AVERAGE(OFFSET($H$3,0,0,'Données projet'!$E$17+1,1))</f>
        <v>#N/A</v>
      </c>
      <c r="GF144" s="57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7" t="e">
        <f t="shared" si="137"/>
        <v>#N/A</v>
      </c>
      <c r="GZ144" s="57" t="e">
        <f ca="1">AVERAGE(OFFSET($GY$3,0,0,'Données projet'!$E$18+1,1))-AVERAGE(OFFSET($H$3,0,0,'Données projet'!$E$18+1,1))</f>
        <v>#N/A</v>
      </c>
      <c r="HA144" s="57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0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4">
        <f t="shared" si="110"/>
        <v>481.87043616533305</v>
      </c>
      <c r="I145" s="6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7" t="e">
        <f t="shared" si="109"/>
        <v>#NUM!</v>
      </c>
      <c r="S145" s="57">
        <f ca="1">AVERAGE(OFFSET($R$3,0,0,'Données projet'!$E$9+1,1))-AVERAGE(OFFSET($H$3,0,0,'Données projet'!$E$9+1,1))</f>
        <v>148.39628895278571</v>
      </c>
      <c r="T145" s="57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325.55519999999984</v>
      </c>
      <c r="AJ145" s="13">
        <f>AI145*VLOOKUP('Données projet'!$B$10,Paramètres!$A$1:$I$89,3,0)*VLOOKUP('Données projet'!$B$10,Paramètres!$A$1:$I$89,5,0)</f>
        <v>355.50627839999981</v>
      </c>
      <c r="AK145" s="13">
        <f t="shared" si="143"/>
        <v>82.695279049034994</v>
      </c>
      <c r="AL145" s="20">
        <f t="shared" si="112"/>
        <v>763.20104589040227</v>
      </c>
      <c r="AM145" s="57">
        <f t="shared" si="113"/>
        <v>1056.5343792237356</v>
      </c>
      <c r="AN145" s="57">
        <f ca="1">AVERAGE(OFFSET($AM$3,0,0,'Données projet'!$E$10+1,1))-AVERAGE(OFFSET($H$3,0,0,'Données projet'!$E$10+1,1))</f>
        <v>245.5026179711341</v>
      </c>
      <c r="AO145" s="57">
        <f t="shared" si="144"/>
        <v>204.32077840562567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325.55519999999984</v>
      </c>
      <c r="BE145" s="13">
        <f>BD145*VLOOKUP('Données projet'!$B$11,Paramètres!$A$1:$I$89,3,0)*VLOOKUP('Données projet'!$B$11,Paramètres!$A$1:$I$89,5,0)</f>
        <v>325.03431167999986</v>
      </c>
      <c r="BF145" s="13">
        <f t="shared" si="145"/>
        <v>76.399886588103072</v>
      </c>
      <c r="BG145" s="20">
        <f t="shared" si="115"/>
        <v>699.16456198361254</v>
      </c>
      <c r="BH145" s="57">
        <f t="shared" si="116"/>
        <v>992.49789531694591</v>
      </c>
      <c r="BI145" s="57">
        <f ca="1">AVERAGE(OFFSET($BH$3,0,0,'Données projet'!$E$11+1,1))-AVERAGE(OFFSET($H$3,0,0,'Données projet'!$E$11+1,1))</f>
        <v>221.46841827695107</v>
      </c>
      <c r="BJ145" s="57">
        <f t="shared" si="146"/>
        <v>183.74298297204564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266.99999999999983</v>
      </c>
      <c r="BZ145" s="13">
        <f>BY145*VLOOKUP('Données projet'!$B$12,Paramètres!$A$1:$I$89,3,0)*VLOOKUP('Données projet'!$B$12,Paramètres!$A$1:$I$89,5,0)</f>
        <v>216.59039999999987</v>
      </c>
      <c r="CA145" s="13">
        <f t="shared" si="147"/>
        <v>53.373153688190904</v>
      </c>
      <c r="CB145" s="20">
        <f t="shared" si="118"/>
        <v>470.18652267359886</v>
      </c>
      <c r="CC145" s="57">
        <f t="shared" si="119"/>
        <v>763.51985600693217</v>
      </c>
      <c r="CD145" s="57">
        <f ca="1">AVERAGE(OFFSET($CC$3,0,0,'Données projet'!$E$12+1,1))-AVERAGE(OFFSET($H$3,0,0,'Données projet'!$E$12+1,1))</f>
        <v>219.96569743439244</v>
      </c>
      <c r="CE145" s="57">
        <f t="shared" si="148"/>
        <v>219.27079214454579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10.513080914224478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10.513080914224478</v>
      </c>
      <c r="CO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236.00000000000003</v>
      </c>
      <c r="CU145" s="17">
        <f>CT145*VLOOKUP('Données projet'!$B$13,Paramètres!$A$1:$I$89,3,0)*VLOOKUP('Données projet'!$B$13,Paramètres!$A$1:$I$89,5,0)</f>
        <v>206.16960000000006</v>
      </c>
      <c r="CV145" s="13">
        <f t="shared" si="149"/>
        <v>51.097652263007333</v>
      </c>
      <c r="CW145" s="20">
        <f t="shared" si="121"/>
        <v>448.07379769140448</v>
      </c>
      <c r="CX145" s="57">
        <f t="shared" si="122"/>
        <v>741.40713102473774</v>
      </c>
      <c r="CY145" s="57">
        <f ca="1">AVERAGE(OFFSET($CX$3,0,0,'Données projet'!$E$13+1,1))-AVERAGE(OFFSET($H$3,0,0,'Données projet'!$E$13+1,1))</f>
        <v>235.92135862353973</v>
      </c>
      <c r="CZ145" s="57">
        <f t="shared" si="150"/>
        <v>270.64539221029258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19.383380057404825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19.383380057404825</v>
      </c>
      <c r="DJ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7" t="e">
        <f t="shared" si="125"/>
        <v>#N/A</v>
      </c>
      <c r="DT145" s="57" t="e">
        <f ca="1">AVERAGE(OFFSET($DS$3,0,0,'Données projet'!$E$14+1,1))-AVERAGE(OFFSET($H$3,0,0,'Données projet'!$E$14+1,1))</f>
        <v>#N/A</v>
      </c>
      <c r="DU145" s="57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7" t="e">
        <f t="shared" si="128"/>
        <v>#N/A</v>
      </c>
      <c r="EO145" s="57" t="e">
        <f ca="1">AVERAGE(OFFSET($EN$3,0,0,'Données projet'!$E$15+1,1))-AVERAGE(OFFSET($H$3,0,0,'Données projet'!$E$15+1,1))</f>
        <v>#N/A</v>
      </c>
      <c r="EP145" s="57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7" t="e">
        <f t="shared" si="131"/>
        <v>#N/A</v>
      </c>
      <c r="FJ145" s="57" t="e">
        <f ca="1">AVERAGE(OFFSET($FI$3,0,0,'Données projet'!$E$16+1,1))-AVERAGE(OFFSET($H$3,0,0,'Données projet'!$E$16+1,1))</f>
        <v>#N/A</v>
      </c>
      <c r="FK145" s="57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7" t="e">
        <f t="shared" si="134"/>
        <v>#N/A</v>
      </c>
      <c r="GE145" s="57" t="e">
        <f ca="1">AVERAGE(OFFSET($GD$3,0,0,'Données projet'!$E$17+1,1))-AVERAGE(OFFSET($H$3,0,0,'Données projet'!$E$17+1,1))</f>
        <v>#N/A</v>
      </c>
      <c r="GF145" s="57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7" t="e">
        <f t="shared" si="137"/>
        <v>#N/A</v>
      </c>
      <c r="GZ145" s="57" t="e">
        <f ca="1">AVERAGE(OFFSET($GY$3,0,0,'Données projet'!$E$18+1,1))-AVERAGE(OFFSET($H$3,0,0,'Données projet'!$E$18+1,1))</f>
        <v>#N/A</v>
      </c>
      <c r="HA145" s="57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0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4">
        <f t="shared" si="110"/>
        <v>483.16474408578097</v>
      </c>
      <c r="I146" s="6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7" t="e">
        <f t="shared" si="109"/>
        <v>#NUM!</v>
      </c>
      <c r="S146" s="57">
        <f ca="1">AVERAGE(OFFSET($R$3,0,0,'Données projet'!$E$9+1,1))-AVERAGE(OFFSET($H$3,0,0,'Données projet'!$E$9+1,1))</f>
        <v>148.39628895278571</v>
      </c>
      <c r="T146" s="57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325.55519999999984</v>
      </c>
      <c r="AJ146" s="13">
        <f>AI146*VLOOKUP('Données projet'!$B$10,Paramètres!$A$1:$I$89,3,0)*VLOOKUP('Données projet'!$B$10,Paramètres!$A$1:$I$89,5,0)</f>
        <v>355.50627839999981</v>
      </c>
      <c r="AK146" s="13">
        <f t="shared" si="143"/>
        <v>82.695279049034994</v>
      </c>
      <c r="AL146" s="20">
        <f t="shared" si="112"/>
        <v>763.20104589040227</v>
      </c>
      <c r="AM146" s="57">
        <f t="shared" si="113"/>
        <v>1056.5343792237356</v>
      </c>
      <c r="AN146" s="57">
        <f ca="1">AVERAGE(OFFSET($AM$3,0,0,'Données projet'!$E$10+1,1))-AVERAGE(OFFSET($H$3,0,0,'Données projet'!$E$10+1,1))</f>
        <v>245.5026179711341</v>
      </c>
      <c r="AO146" s="57">
        <f t="shared" si="144"/>
        <v>204.32077840562567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325.55519999999984</v>
      </c>
      <c r="BE146" s="13">
        <f>BD146*VLOOKUP('Données projet'!$B$11,Paramètres!$A$1:$I$89,3,0)*VLOOKUP('Données projet'!$B$11,Paramètres!$A$1:$I$89,5,0)</f>
        <v>325.03431167999986</v>
      </c>
      <c r="BF146" s="13">
        <f t="shared" si="145"/>
        <v>76.399886588103072</v>
      </c>
      <c r="BG146" s="20">
        <f t="shared" si="115"/>
        <v>699.16456198361254</v>
      </c>
      <c r="BH146" s="57">
        <f t="shared" si="116"/>
        <v>992.49789531694591</v>
      </c>
      <c r="BI146" s="57">
        <f ca="1">AVERAGE(OFFSET($BH$3,0,0,'Données projet'!$E$11+1,1))-AVERAGE(OFFSET($H$3,0,0,'Données projet'!$E$11+1,1))</f>
        <v>221.46841827695107</v>
      </c>
      <c r="BJ146" s="57">
        <f t="shared" si="146"/>
        <v>183.74298297204564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266.99999999999983</v>
      </c>
      <c r="BZ146" s="13">
        <f>BY146*VLOOKUP('Données projet'!$B$12,Paramètres!$A$1:$I$89,3,0)*VLOOKUP('Données projet'!$B$12,Paramètres!$A$1:$I$89,5,0)</f>
        <v>216.59039999999987</v>
      </c>
      <c r="CA146" s="13">
        <f t="shared" si="147"/>
        <v>53.373153688190904</v>
      </c>
      <c r="CB146" s="20">
        <f t="shared" si="118"/>
        <v>470.18652267359886</v>
      </c>
      <c r="CC146" s="57">
        <f t="shared" si="119"/>
        <v>763.51985600693217</v>
      </c>
      <c r="CD146" s="57">
        <f ca="1">AVERAGE(OFFSET($CC$3,0,0,'Données projet'!$E$12+1,1))-AVERAGE(OFFSET($H$3,0,0,'Données projet'!$E$12+1,1))</f>
        <v>219.96569743439244</v>
      </c>
      <c r="CE146" s="57">
        <f t="shared" si="148"/>
        <v>219.27079214454579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10.306925809842728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10.306925809842728</v>
      </c>
      <c r="CO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236.00000000000003</v>
      </c>
      <c r="CU146" s="17">
        <f>CT146*VLOOKUP('Données projet'!$B$13,Paramètres!$A$1:$I$89,3,0)*VLOOKUP('Données projet'!$B$13,Paramètres!$A$1:$I$89,5,0)</f>
        <v>206.16960000000006</v>
      </c>
      <c r="CV146" s="13">
        <f t="shared" si="149"/>
        <v>51.097652263007333</v>
      </c>
      <c r="CW146" s="20">
        <f t="shared" si="121"/>
        <v>448.07379769140448</v>
      </c>
      <c r="CX146" s="57">
        <f t="shared" si="122"/>
        <v>741.40713102473774</v>
      </c>
      <c r="CY146" s="57">
        <f ca="1">AVERAGE(OFFSET($CX$3,0,0,'Données projet'!$E$13+1,1))-AVERAGE(OFFSET($H$3,0,0,'Données projet'!$E$13+1,1))</f>
        <v>235.92135862353973</v>
      </c>
      <c r="CZ146" s="57">
        <f t="shared" si="150"/>
        <v>270.64539221029258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19.003283797173555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19.003283797173555</v>
      </c>
      <c r="DJ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7" t="e">
        <f t="shared" si="125"/>
        <v>#N/A</v>
      </c>
      <c r="DT146" s="57" t="e">
        <f ca="1">AVERAGE(OFFSET($DS$3,0,0,'Données projet'!$E$14+1,1))-AVERAGE(OFFSET($H$3,0,0,'Données projet'!$E$14+1,1))</f>
        <v>#N/A</v>
      </c>
      <c r="DU146" s="57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7" t="e">
        <f t="shared" si="128"/>
        <v>#N/A</v>
      </c>
      <c r="EO146" s="57" t="e">
        <f ca="1">AVERAGE(OFFSET($EN$3,0,0,'Données projet'!$E$15+1,1))-AVERAGE(OFFSET($H$3,0,0,'Données projet'!$E$15+1,1))</f>
        <v>#N/A</v>
      </c>
      <c r="EP146" s="57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7" t="e">
        <f t="shared" si="131"/>
        <v>#N/A</v>
      </c>
      <c r="FJ146" s="57" t="e">
        <f ca="1">AVERAGE(OFFSET($FI$3,0,0,'Données projet'!$E$16+1,1))-AVERAGE(OFFSET($H$3,0,0,'Données projet'!$E$16+1,1))</f>
        <v>#N/A</v>
      </c>
      <c r="FK146" s="57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7" t="e">
        <f t="shared" si="134"/>
        <v>#N/A</v>
      </c>
      <c r="GE146" s="57" t="e">
        <f ca="1">AVERAGE(OFFSET($GD$3,0,0,'Données projet'!$E$17+1,1))-AVERAGE(OFFSET($H$3,0,0,'Données projet'!$E$17+1,1))</f>
        <v>#N/A</v>
      </c>
      <c r="GF146" s="57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7" t="e">
        <f t="shared" si="137"/>
        <v>#N/A</v>
      </c>
      <c r="GZ146" s="57" t="e">
        <f ca="1">AVERAGE(OFFSET($GY$3,0,0,'Données projet'!$E$18+1,1))-AVERAGE(OFFSET($H$3,0,0,'Données projet'!$E$18+1,1))</f>
        <v>#N/A</v>
      </c>
      <c r="HA146" s="57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0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4">
        <f t="shared" si="110"/>
        <v>484.45884631963418</v>
      </c>
      <c r="I147" s="6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7" t="e">
        <f t="shared" si="109"/>
        <v>#NUM!</v>
      </c>
      <c r="S147" s="57">
        <f ca="1">AVERAGE(OFFSET($R$3,0,0,'Données projet'!$E$9+1,1))-AVERAGE(OFFSET($H$3,0,0,'Données projet'!$E$9+1,1))</f>
        <v>148.39628895278571</v>
      </c>
      <c r="T147" s="57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325.55519999999984</v>
      </c>
      <c r="AJ147" s="13">
        <f>AI147*VLOOKUP('Données projet'!$B$10,Paramètres!$A$1:$I$89,3,0)*VLOOKUP('Données projet'!$B$10,Paramètres!$A$1:$I$89,5,0)</f>
        <v>355.50627839999981</v>
      </c>
      <c r="AK147" s="13">
        <f t="shared" si="143"/>
        <v>82.695279049034994</v>
      </c>
      <c r="AL147" s="20">
        <f t="shared" si="112"/>
        <v>763.20104589040227</v>
      </c>
      <c r="AM147" s="57">
        <f t="shared" si="113"/>
        <v>1056.5343792237356</v>
      </c>
      <c r="AN147" s="57">
        <f ca="1">AVERAGE(OFFSET($AM$3,0,0,'Données projet'!$E$10+1,1))-AVERAGE(OFFSET($H$3,0,0,'Données projet'!$E$10+1,1))</f>
        <v>245.5026179711341</v>
      </c>
      <c r="AO147" s="57">
        <f t="shared" si="144"/>
        <v>204.32077840562567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325.55519999999984</v>
      </c>
      <c r="BE147" s="13">
        <f>BD147*VLOOKUP('Données projet'!$B$11,Paramètres!$A$1:$I$89,3,0)*VLOOKUP('Données projet'!$B$11,Paramètres!$A$1:$I$89,5,0)</f>
        <v>325.03431167999986</v>
      </c>
      <c r="BF147" s="13">
        <f t="shared" si="145"/>
        <v>76.399886588103072</v>
      </c>
      <c r="BG147" s="20">
        <f t="shared" si="115"/>
        <v>699.16456198361254</v>
      </c>
      <c r="BH147" s="57">
        <f t="shared" si="116"/>
        <v>992.49789531694591</v>
      </c>
      <c r="BI147" s="57">
        <f ca="1">AVERAGE(OFFSET($BH$3,0,0,'Données projet'!$E$11+1,1))-AVERAGE(OFFSET($H$3,0,0,'Données projet'!$E$11+1,1))</f>
        <v>221.46841827695107</v>
      </c>
      <c r="BJ147" s="57">
        <f t="shared" si="146"/>
        <v>183.74298297204564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266.99999999999983</v>
      </c>
      <c r="BZ147" s="13">
        <f>BY147*VLOOKUP('Données projet'!$B$12,Paramètres!$A$1:$I$89,3,0)*VLOOKUP('Données projet'!$B$12,Paramètres!$A$1:$I$89,5,0)</f>
        <v>216.59039999999987</v>
      </c>
      <c r="CA147" s="13">
        <f t="shared" si="147"/>
        <v>53.373153688190904</v>
      </c>
      <c r="CB147" s="20">
        <f t="shared" si="118"/>
        <v>470.18652267359886</v>
      </c>
      <c r="CC147" s="57">
        <f t="shared" si="119"/>
        <v>763.51985600693217</v>
      </c>
      <c r="CD147" s="57">
        <f ca="1">AVERAGE(OFFSET($CC$3,0,0,'Données projet'!$E$12+1,1))-AVERAGE(OFFSET($H$3,0,0,'Données projet'!$E$12+1,1))</f>
        <v>219.96569743439244</v>
      </c>
      <c r="CE147" s="57">
        <f t="shared" si="148"/>
        <v>219.27079214454579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10.104813281315705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10.104813281315705</v>
      </c>
      <c r="CO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236.00000000000003</v>
      </c>
      <c r="CU147" s="17">
        <f>CT147*VLOOKUP('Données projet'!$B$13,Paramètres!$A$1:$I$89,3,0)*VLOOKUP('Données projet'!$B$13,Paramètres!$A$1:$I$89,5,0)</f>
        <v>206.16960000000006</v>
      </c>
      <c r="CV147" s="13">
        <f t="shared" si="149"/>
        <v>51.097652263007333</v>
      </c>
      <c r="CW147" s="20">
        <f t="shared" si="121"/>
        <v>448.07379769140448</v>
      </c>
      <c r="CX147" s="57">
        <f t="shared" si="122"/>
        <v>741.40713102473774</v>
      </c>
      <c r="CY147" s="57">
        <f ca="1">AVERAGE(OFFSET($CX$3,0,0,'Données projet'!$E$13+1,1))-AVERAGE(OFFSET($H$3,0,0,'Données projet'!$E$13+1,1))</f>
        <v>235.92135862353973</v>
      </c>
      <c r="CZ147" s="57">
        <f t="shared" si="150"/>
        <v>270.64539221029258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18.630640992769596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18.630640992769596</v>
      </c>
      <c r="DJ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7" t="e">
        <f t="shared" si="125"/>
        <v>#N/A</v>
      </c>
      <c r="DT147" s="57" t="e">
        <f ca="1">AVERAGE(OFFSET($DS$3,0,0,'Données projet'!$E$14+1,1))-AVERAGE(OFFSET($H$3,0,0,'Données projet'!$E$14+1,1))</f>
        <v>#N/A</v>
      </c>
      <c r="DU147" s="57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7" t="e">
        <f t="shared" si="128"/>
        <v>#N/A</v>
      </c>
      <c r="EO147" s="57" t="e">
        <f ca="1">AVERAGE(OFFSET($EN$3,0,0,'Données projet'!$E$15+1,1))-AVERAGE(OFFSET($H$3,0,0,'Données projet'!$E$15+1,1))</f>
        <v>#N/A</v>
      </c>
      <c r="EP147" s="57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7" t="e">
        <f t="shared" si="131"/>
        <v>#N/A</v>
      </c>
      <c r="FJ147" s="57" t="e">
        <f ca="1">AVERAGE(OFFSET($FI$3,0,0,'Données projet'!$E$16+1,1))-AVERAGE(OFFSET($H$3,0,0,'Données projet'!$E$16+1,1))</f>
        <v>#N/A</v>
      </c>
      <c r="FK147" s="57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7" t="e">
        <f t="shared" si="134"/>
        <v>#N/A</v>
      </c>
      <c r="GE147" s="57" t="e">
        <f ca="1">AVERAGE(OFFSET($GD$3,0,0,'Données projet'!$E$17+1,1))-AVERAGE(OFFSET($H$3,0,0,'Données projet'!$E$17+1,1))</f>
        <v>#N/A</v>
      </c>
      <c r="GF147" s="57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7" t="e">
        <f t="shared" si="137"/>
        <v>#N/A</v>
      </c>
      <c r="GZ147" s="57" t="e">
        <f ca="1">AVERAGE(OFFSET($GY$3,0,0,'Données projet'!$E$18+1,1))-AVERAGE(OFFSET($H$3,0,0,'Données projet'!$E$18+1,1))</f>
        <v>#N/A</v>
      </c>
      <c r="HA147" s="57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0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4">
        <f t="shared" si="110"/>
        <v>485.75274446091657</v>
      </c>
      <c r="I148" s="6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7" t="e">
        <f t="shared" si="109"/>
        <v>#NUM!</v>
      </c>
      <c r="S148" s="57">
        <f ca="1">AVERAGE(OFFSET($R$3,0,0,'Données projet'!$E$9+1,1))-AVERAGE(OFFSET($H$3,0,0,'Données projet'!$E$9+1,1))</f>
        <v>148.39628895278571</v>
      </c>
      <c r="T148" s="57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325.55519999999984</v>
      </c>
      <c r="AJ148" s="13">
        <f>AI148*VLOOKUP('Données projet'!$B$10,Paramètres!$A$1:$I$89,3,0)*VLOOKUP('Données projet'!$B$10,Paramètres!$A$1:$I$89,5,0)</f>
        <v>355.50627839999981</v>
      </c>
      <c r="AK148" s="13">
        <f t="shared" si="143"/>
        <v>82.695279049034994</v>
      </c>
      <c r="AL148" s="20">
        <f t="shared" si="112"/>
        <v>763.20104589040227</v>
      </c>
      <c r="AM148" s="57">
        <f t="shared" si="113"/>
        <v>1056.5343792237356</v>
      </c>
      <c r="AN148" s="57">
        <f ca="1">AVERAGE(OFFSET($AM$3,0,0,'Données projet'!$E$10+1,1))-AVERAGE(OFFSET($H$3,0,0,'Données projet'!$E$10+1,1))</f>
        <v>245.5026179711341</v>
      </c>
      <c r="AO148" s="57">
        <f t="shared" si="144"/>
        <v>204.32077840562567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325.55519999999984</v>
      </c>
      <c r="BE148" s="13">
        <f>BD148*VLOOKUP('Données projet'!$B$11,Paramètres!$A$1:$I$89,3,0)*VLOOKUP('Données projet'!$B$11,Paramètres!$A$1:$I$89,5,0)</f>
        <v>325.03431167999986</v>
      </c>
      <c r="BF148" s="13">
        <f t="shared" si="145"/>
        <v>76.399886588103072</v>
      </c>
      <c r="BG148" s="20">
        <f t="shared" si="115"/>
        <v>699.16456198361254</v>
      </c>
      <c r="BH148" s="57">
        <f t="shared" si="116"/>
        <v>992.49789531694591</v>
      </c>
      <c r="BI148" s="57">
        <f ca="1">AVERAGE(OFFSET($BH$3,0,0,'Données projet'!$E$11+1,1))-AVERAGE(OFFSET($H$3,0,0,'Données projet'!$E$11+1,1))</f>
        <v>221.46841827695107</v>
      </c>
      <c r="BJ148" s="57">
        <f t="shared" si="146"/>
        <v>183.74298297204564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266.99999999999983</v>
      </c>
      <c r="BZ148" s="13">
        <f>BY148*VLOOKUP('Données projet'!$B$12,Paramètres!$A$1:$I$89,3,0)*VLOOKUP('Données projet'!$B$12,Paramètres!$A$1:$I$89,5,0)</f>
        <v>216.59039999999987</v>
      </c>
      <c r="CA148" s="13">
        <f t="shared" si="147"/>
        <v>53.373153688190904</v>
      </c>
      <c r="CB148" s="20">
        <f t="shared" si="118"/>
        <v>470.18652267359886</v>
      </c>
      <c r="CC148" s="57">
        <f t="shared" si="119"/>
        <v>763.51985600693217</v>
      </c>
      <c r="CD148" s="57">
        <f ca="1">AVERAGE(OFFSET($CC$3,0,0,'Données projet'!$E$12+1,1))-AVERAGE(OFFSET($H$3,0,0,'Données projet'!$E$12+1,1))</f>
        <v>219.96569743439244</v>
      </c>
      <c r="CE148" s="57">
        <f t="shared" si="148"/>
        <v>219.27079214454579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9.906664056196627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9.906664056196627</v>
      </c>
      <c r="CO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236.00000000000003</v>
      </c>
      <c r="CU148" s="17">
        <f>CT148*VLOOKUP('Données projet'!$B$13,Paramètres!$A$1:$I$89,3,0)*VLOOKUP('Données projet'!$B$13,Paramètres!$A$1:$I$89,5,0)</f>
        <v>206.16960000000006</v>
      </c>
      <c r="CV148" s="13">
        <f t="shared" si="149"/>
        <v>51.097652263007333</v>
      </c>
      <c r="CW148" s="20">
        <f t="shared" si="121"/>
        <v>448.07379769140448</v>
      </c>
      <c r="CX148" s="57">
        <f t="shared" si="122"/>
        <v>741.40713102473774</v>
      </c>
      <c r="CY148" s="57">
        <f ca="1">AVERAGE(OFFSET($CX$3,0,0,'Données projet'!$E$13+1,1))-AVERAGE(OFFSET($H$3,0,0,'Données projet'!$E$13+1,1))</f>
        <v>235.92135862353973</v>
      </c>
      <c r="CZ148" s="57">
        <f t="shared" si="150"/>
        <v>270.64539221029258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18.265305486470332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18.265305486470332</v>
      </c>
      <c r="DJ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7" t="e">
        <f t="shared" si="125"/>
        <v>#N/A</v>
      </c>
      <c r="DT148" s="57" t="e">
        <f ca="1">AVERAGE(OFFSET($DS$3,0,0,'Données projet'!$E$14+1,1))-AVERAGE(OFFSET($H$3,0,0,'Données projet'!$E$14+1,1))</f>
        <v>#N/A</v>
      </c>
      <c r="DU148" s="57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7" t="e">
        <f t="shared" si="128"/>
        <v>#N/A</v>
      </c>
      <c r="EO148" s="57" t="e">
        <f ca="1">AVERAGE(OFFSET($EN$3,0,0,'Données projet'!$E$15+1,1))-AVERAGE(OFFSET($H$3,0,0,'Données projet'!$E$15+1,1))</f>
        <v>#N/A</v>
      </c>
      <c r="EP148" s="57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7" t="e">
        <f t="shared" si="131"/>
        <v>#N/A</v>
      </c>
      <c r="FJ148" s="57" t="e">
        <f ca="1">AVERAGE(OFFSET($FI$3,0,0,'Données projet'!$E$16+1,1))-AVERAGE(OFFSET($H$3,0,0,'Données projet'!$E$16+1,1))</f>
        <v>#N/A</v>
      </c>
      <c r="FK148" s="57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7" t="e">
        <f t="shared" si="134"/>
        <v>#N/A</v>
      </c>
      <c r="GE148" s="57" t="e">
        <f ca="1">AVERAGE(OFFSET($GD$3,0,0,'Données projet'!$E$17+1,1))-AVERAGE(OFFSET($H$3,0,0,'Données projet'!$E$17+1,1))</f>
        <v>#N/A</v>
      </c>
      <c r="GF148" s="57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7" t="e">
        <f t="shared" si="137"/>
        <v>#N/A</v>
      </c>
      <c r="GZ148" s="57" t="e">
        <f ca="1">AVERAGE(OFFSET($GY$3,0,0,'Données projet'!$E$18+1,1))-AVERAGE(OFFSET($H$3,0,0,'Données projet'!$E$18+1,1))</f>
        <v>#N/A</v>
      </c>
      <c r="HA148" s="57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0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4">
        <f t="shared" si="110"/>
        <v>487.04644008039458</v>
      </c>
      <c r="I149" s="6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7" t="e">
        <f t="shared" si="109"/>
        <v>#NUM!</v>
      </c>
      <c r="S149" s="57">
        <f ca="1">AVERAGE(OFFSET($R$3,0,0,'Données projet'!$E$9+1,1))-AVERAGE(OFFSET($H$3,0,0,'Données projet'!$E$9+1,1))</f>
        <v>148.39628895278571</v>
      </c>
      <c r="T149" s="57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325.55519999999984</v>
      </c>
      <c r="AJ149" s="13">
        <f>AI149*VLOOKUP('Données projet'!$B$10,Paramètres!$A$1:$I$89,3,0)*VLOOKUP('Données projet'!$B$10,Paramètres!$A$1:$I$89,5,0)</f>
        <v>355.50627839999981</v>
      </c>
      <c r="AK149" s="13">
        <f t="shared" si="143"/>
        <v>82.695279049034994</v>
      </c>
      <c r="AL149" s="20">
        <f t="shared" si="112"/>
        <v>763.20104589040227</v>
      </c>
      <c r="AM149" s="57">
        <f t="shared" si="113"/>
        <v>1056.5343792237356</v>
      </c>
      <c r="AN149" s="57">
        <f ca="1">AVERAGE(OFFSET($AM$3,0,0,'Données projet'!$E$10+1,1))-AVERAGE(OFFSET($H$3,0,0,'Données projet'!$E$10+1,1))</f>
        <v>245.5026179711341</v>
      </c>
      <c r="AO149" s="57">
        <f t="shared" si="144"/>
        <v>204.32077840562567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325.55519999999984</v>
      </c>
      <c r="BE149" s="13">
        <f>BD149*VLOOKUP('Données projet'!$B$11,Paramètres!$A$1:$I$89,3,0)*VLOOKUP('Données projet'!$B$11,Paramètres!$A$1:$I$89,5,0)</f>
        <v>325.03431167999986</v>
      </c>
      <c r="BF149" s="13">
        <f t="shared" si="145"/>
        <v>76.399886588103072</v>
      </c>
      <c r="BG149" s="20">
        <f t="shared" si="115"/>
        <v>699.16456198361254</v>
      </c>
      <c r="BH149" s="57">
        <f t="shared" si="116"/>
        <v>992.49789531694591</v>
      </c>
      <c r="BI149" s="57">
        <f ca="1">AVERAGE(OFFSET($BH$3,0,0,'Données projet'!$E$11+1,1))-AVERAGE(OFFSET($H$3,0,0,'Données projet'!$E$11+1,1))</f>
        <v>221.46841827695107</v>
      </c>
      <c r="BJ149" s="57">
        <f t="shared" si="146"/>
        <v>183.74298297204564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266.99999999999983</v>
      </c>
      <c r="BZ149" s="13">
        <f>BY149*VLOOKUP('Données projet'!$B$12,Paramètres!$A$1:$I$89,3,0)*VLOOKUP('Données projet'!$B$12,Paramètres!$A$1:$I$89,5,0)</f>
        <v>216.59039999999987</v>
      </c>
      <c r="CA149" s="13">
        <f t="shared" si="147"/>
        <v>53.373153688190904</v>
      </c>
      <c r="CB149" s="20">
        <f t="shared" si="118"/>
        <v>470.18652267359886</v>
      </c>
      <c r="CC149" s="57">
        <f t="shared" si="119"/>
        <v>763.51985600693217</v>
      </c>
      <c r="CD149" s="57">
        <f ca="1">AVERAGE(OFFSET($CC$3,0,0,'Données projet'!$E$12+1,1))-AVERAGE(OFFSET($H$3,0,0,'Données projet'!$E$12+1,1))</f>
        <v>219.96569743439244</v>
      </c>
      <c r="CE149" s="57">
        <f t="shared" si="148"/>
        <v>219.27079214454579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9.7124004165230406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9.7124004165230406</v>
      </c>
      <c r="CO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236.00000000000003</v>
      </c>
      <c r="CU149" s="17">
        <f>CT149*VLOOKUP('Données projet'!$B$13,Paramètres!$A$1:$I$89,3,0)*VLOOKUP('Données projet'!$B$13,Paramètres!$A$1:$I$89,5,0)</f>
        <v>206.16960000000006</v>
      </c>
      <c r="CV149" s="13">
        <f t="shared" si="149"/>
        <v>51.097652263007333</v>
      </c>
      <c r="CW149" s="20">
        <f t="shared" si="121"/>
        <v>448.07379769140448</v>
      </c>
      <c r="CX149" s="57">
        <f t="shared" si="122"/>
        <v>741.40713102473774</v>
      </c>
      <c r="CY149" s="57">
        <f ca="1">AVERAGE(OFFSET($CX$3,0,0,'Données projet'!$E$13+1,1))-AVERAGE(OFFSET($H$3,0,0,'Données projet'!$E$13+1,1))</f>
        <v>235.92135862353973</v>
      </c>
      <c r="CZ149" s="57">
        <f t="shared" si="150"/>
        <v>270.64539221029258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17.907133986616941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17.907133986616941</v>
      </c>
      <c r="DJ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7" t="e">
        <f t="shared" si="125"/>
        <v>#N/A</v>
      </c>
      <c r="DT149" s="57" t="e">
        <f ca="1">AVERAGE(OFFSET($DS$3,0,0,'Données projet'!$E$14+1,1))-AVERAGE(OFFSET($H$3,0,0,'Données projet'!$E$14+1,1))</f>
        <v>#N/A</v>
      </c>
      <c r="DU149" s="57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7" t="e">
        <f t="shared" si="128"/>
        <v>#N/A</v>
      </c>
      <c r="EO149" s="57" t="e">
        <f ca="1">AVERAGE(OFFSET($EN$3,0,0,'Données projet'!$E$15+1,1))-AVERAGE(OFFSET($H$3,0,0,'Données projet'!$E$15+1,1))</f>
        <v>#N/A</v>
      </c>
      <c r="EP149" s="57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7" t="e">
        <f t="shared" si="131"/>
        <v>#N/A</v>
      </c>
      <c r="FJ149" s="57" t="e">
        <f ca="1">AVERAGE(OFFSET($FI$3,0,0,'Données projet'!$E$16+1,1))-AVERAGE(OFFSET($H$3,0,0,'Données projet'!$E$16+1,1))</f>
        <v>#N/A</v>
      </c>
      <c r="FK149" s="57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7" t="e">
        <f t="shared" si="134"/>
        <v>#N/A</v>
      </c>
      <c r="GE149" s="57" t="e">
        <f ca="1">AVERAGE(OFFSET($GD$3,0,0,'Données projet'!$E$17+1,1))-AVERAGE(OFFSET($H$3,0,0,'Données projet'!$E$17+1,1))</f>
        <v>#N/A</v>
      </c>
      <c r="GF149" s="57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7" t="e">
        <f t="shared" si="137"/>
        <v>#N/A</v>
      </c>
      <c r="GZ149" s="57" t="e">
        <f ca="1">AVERAGE(OFFSET($GY$3,0,0,'Données projet'!$E$18+1,1))-AVERAGE(OFFSET($H$3,0,0,'Données projet'!$E$18+1,1))</f>
        <v>#N/A</v>
      </c>
      <c r="HA149" s="57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0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4">
        <f t="shared" si="110"/>
        <v>488.33993472607352</v>
      </c>
      <c r="I150" s="6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7" t="e">
        <f t="shared" si="109"/>
        <v>#NUM!</v>
      </c>
      <c r="S150" s="57">
        <f ca="1">AVERAGE(OFFSET($R$3,0,0,'Données projet'!$E$9+1,1))-AVERAGE(OFFSET($H$3,0,0,'Données projet'!$E$9+1,1))</f>
        <v>148.39628895278571</v>
      </c>
      <c r="T150" s="57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325.55519999999984</v>
      </c>
      <c r="AJ150" s="13">
        <f>AI150*VLOOKUP('Données projet'!$B$10,Paramètres!$A$1:$I$89,3,0)*VLOOKUP('Données projet'!$B$10,Paramètres!$A$1:$I$89,5,0)</f>
        <v>355.50627839999981</v>
      </c>
      <c r="AK150" s="13">
        <f t="shared" si="143"/>
        <v>82.695279049034994</v>
      </c>
      <c r="AL150" s="20">
        <f t="shared" si="112"/>
        <v>763.20104589040227</v>
      </c>
      <c r="AM150" s="57">
        <f t="shared" si="113"/>
        <v>1056.5343792237356</v>
      </c>
      <c r="AN150" s="57">
        <f ca="1">AVERAGE(OFFSET($AM$3,0,0,'Données projet'!$E$10+1,1))-AVERAGE(OFFSET($H$3,0,0,'Données projet'!$E$10+1,1))</f>
        <v>245.5026179711341</v>
      </c>
      <c r="AO150" s="57">
        <f t="shared" si="144"/>
        <v>204.32077840562567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325.55519999999984</v>
      </c>
      <c r="BE150" s="13">
        <f>BD150*VLOOKUP('Données projet'!$B$11,Paramètres!$A$1:$I$89,3,0)*VLOOKUP('Données projet'!$B$11,Paramètres!$A$1:$I$89,5,0)</f>
        <v>325.03431167999986</v>
      </c>
      <c r="BF150" s="13">
        <f t="shared" si="145"/>
        <v>76.399886588103072</v>
      </c>
      <c r="BG150" s="20">
        <f t="shared" si="115"/>
        <v>699.16456198361254</v>
      </c>
      <c r="BH150" s="57">
        <f t="shared" si="116"/>
        <v>992.49789531694591</v>
      </c>
      <c r="BI150" s="57">
        <f ca="1">AVERAGE(OFFSET($BH$3,0,0,'Données projet'!$E$11+1,1))-AVERAGE(OFFSET($H$3,0,0,'Données projet'!$E$11+1,1))</f>
        <v>221.46841827695107</v>
      </c>
      <c r="BJ150" s="57">
        <f t="shared" si="146"/>
        <v>183.74298297204564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266.99999999999983</v>
      </c>
      <c r="BZ150" s="13">
        <f>BY150*VLOOKUP('Données projet'!$B$12,Paramètres!$A$1:$I$89,3,0)*VLOOKUP('Données projet'!$B$12,Paramètres!$A$1:$I$89,5,0)</f>
        <v>216.59039999999987</v>
      </c>
      <c r="CA150" s="13">
        <f t="shared" si="147"/>
        <v>53.373153688190904</v>
      </c>
      <c r="CB150" s="20">
        <f t="shared" si="118"/>
        <v>470.18652267359886</v>
      </c>
      <c r="CC150" s="57">
        <f t="shared" si="119"/>
        <v>763.51985600693217</v>
      </c>
      <c r="CD150" s="57">
        <f ca="1">AVERAGE(OFFSET($CC$3,0,0,'Données projet'!$E$12+1,1))-AVERAGE(OFFSET($H$3,0,0,'Données projet'!$E$12+1,1))</f>
        <v>219.96569743439244</v>
      </c>
      <c r="CE150" s="57">
        <f t="shared" si="148"/>
        <v>219.27079214454579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9.5219461683343329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9.5219461683343329</v>
      </c>
      <c r="CO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236.00000000000003</v>
      </c>
      <c r="CU150" s="17">
        <f>CT150*VLOOKUP('Données projet'!$B$13,Paramètres!$A$1:$I$89,3,0)*VLOOKUP('Données projet'!$B$13,Paramètres!$A$1:$I$89,5,0)</f>
        <v>206.16960000000006</v>
      </c>
      <c r="CV150" s="13">
        <f t="shared" si="149"/>
        <v>51.097652263007333</v>
      </c>
      <c r="CW150" s="20">
        <f t="shared" si="121"/>
        <v>448.07379769140448</v>
      </c>
      <c r="CX150" s="57">
        <f t="shared" si="122"/>
        <v>741.40713102473774</v>
      </c>
      <c r="CY150" s="57">
        <f ca="1">AVERAGE(OFFSET($CX$3,0,0,'Données projet'!$E$13+1,1))-AVERAGE(OFFSET($H$3,0,0,'Données projet'!$E$13+1,1))</f>
        <v>235.92135862353973</v>
      </c>
      <c r="CZ150" s="57">
        <f t="shared" si="150"/>
        <v>270.64539221029258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17.555986011412628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17.555986011412628</v>
      </c>
      <c r="DJ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7" t="e">
        <f t="shared" si="125"/>
        <v>#N/A</v>
      </c>
      <c r="DT150" s="57" t="e">
        <f ca="1">AVERAGE(OFFSET($DS$3,0,0,'Données projet'!$E$14+1,1))-AVERAGE(OFFSET($H$3,0,0,'Données projet'!$E$14+1,1))</f>
        <v>#N/A</v>
      </c>
      <c r="DU150" s="57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7" t="e">
        <f t="shared" si="128"/>
        <v>#N/A</v>
      </c>
      <c r="EO150" s="57" t="e">
        <f ca="1">AVERAGE(OFFSET($EN$3,0,0,'Données projet'!$E$15+1,1))-AVERAGE(OFFSET($H$3,0,0,'Données projet'!$E$15+1,1))</f>
        <v>#N/A</v>
      </c>
      <c r="EP150" s="57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7" t="e">
        <f t="shared" si="131"/>
        <v>#N/A</v>
      </c>
      <c r="FJ150" s="57" t="e">
        <f ca="1">AVERAGE(OFFSET($FI$3,0,0,'Données projet'!$E$16+1,1))-AVERAGE(OFFSET($H$3,0,0,'Données projet'!$E$16+1,1))</f>
        <v>#N/A</v>
      </c>
      <c r="FK150" s="57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7" t="e">
        <f t="shared" si="134"/>
        <v>#N/A</v>
      </c>
      <c r="GE150" s="57" t="e">
        <f ca="1">AVERAGE(OFFSET($GD$3,0,0,'Données projet'!$E$17+1,1))-AVERAGE(OFFSET($H$3,0,0,'Données projet'!$E$17+1,1))</f>
        <v>#N/A</v>
      </c>
      <c r="GF150" s="57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7" t="e">
        <f t="shared" si="137"/>
        <v>#N/A</v>
      </c>
      <c r="GZ150" s="57" t="e">
        <f ca="1">AVERAGE(OFFSET($GY$3,0,0,'Données projet'!$E$18+1,1))-AVERAGE(OFFSET($H$3,0,0,'Données projet'!$E$18+1,1))</f>
        <v>#N/A</v>
      </c>
      <c r="HA150" s="57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0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4">
        <f t="shared" si="110"/>
        <v>489.63322992368012</v>
      </c>
      <c r="I151" s="6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7" t="e">
        <f t="shared" si="109"/>
        <v>#NUM!</v>
      </c>
      <c r="S151" s="57">
        <f ca="1">AVERAGE(OFFSET($R$3,0,0,'Données projet'!$E$9+1,1))-AVERAGE(OFFSET($H$3,0,0,'Données projet'!$E$9+1,1))</f>
        <v>148.39628895278571</v>
      </c>
      <c r="T151" s="57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325.55519999999984</v>
      </c>
      <c r="AJ151" s="13">
        <f>AI151*VLOOKUP('Données projet'!$B$10,Paramètres!$A$1:$I$89,3,0)*VLOOKUP('Données projet'!$B$10,Paramètres!$A$1:$I$89,5,0)</f>
        <v>355.50627839999981</v>
      </c>
      <c r="AK151" s="13">
        <f t="shared" si="143"/>
        <v>82.695279049034994</v>
      </c>
      <c r="AL151" s="20">
        <f t="shared" si="112"/>
        <v>763.20104589040227</v>
      </c>
      <c r="AM151" s="57">
        <f t="shared" si="113"/>
        <v>1056.5343792237356</v>
      </c>
      <c r="AN151" s="57">
        <f ca="1">AVERAGE(OFFSET($AM$3,0,0,'Données projet'!$E$10+1,1))-AVERAGE(OFFSET($H$3,0,0,'Données projet'!$E$10+1,1))</f>
        <v>245.5026179711341</v>
      </c>
      <c r="AO151" s="57">
        <f t="shared" si="144"/>
        <v>204.32077840562567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325.55519999999984</v>
      </c>
      <c r="BE151" s="13">
        <f>BD151*VLOOKUP('Données projet'!$B$11,Paramètres!$A$1:$I$89,3,0)*VLOOKUP('Données projet'!$B$11,Paramètres!$A$1:$I$89,5,0)</f>
        <v>325.03431167999986</v>
      </c>
      <c r="BF151" s="13">
        <f t="shared" si="145"/>
        <v>76.399886588103072</v>
      </c>
      <c r="BG151" s="20">
        <f t="shared" si="115"/>
        <v>699.16456198361254</v>
      </c>
      <c r="BH151" s="57">
        <f t="shared" si="116"/>
        <v>992.49789531694591</v>
      </c>
      <c r="BI151" s="57">
        <f ca="1">AVERAGE(OFFSET($BH$3,0,0,'Données projet'!$E$11+1,1))-AVERAGE(OFFSET($H$3,0,0,'Données projet'!$E$11+1,1))</f>
        <v>221.46841827695107</v>
      </c>
      <c r="BJ151" s="57">
        <f t="shared" si="146"/>
        <v>183.74298297204564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266.99999999999983</v>
      </c>
      <c r="BZ151" s="13">
        <f>BY151*VLOOKUP('Données projet'!$B$12,Paramètres!$A$1:$I$89,3,0)*VLOOKUP('Données projet'!$B$12,Paramètres!$A$1:$I$89,5,0)</f>
        <v>216.59039999999987</v>
      </c>
      <c r="CA151" s="13">
        <f t="shared" si="147"/>
        <v>53.373153688190904</v>
      </c>
      <c r="CB151" s="20">
        <f t="shared" si="118"/>
        <v>470.18652267359886</v>
      </c>
      <c r="CC151" s="57">
        <f t="shared" si="119"/>
        <v>763.51985600693217</v>
      </c>
      <c r="CD151" s="57">
        <f ca="1">AVERAGE(OFFSET($CC$3,0,0,'Données projet'!$E$12+1,1))-AVERAGE(OFFSET($H$3,0,0,'Données projet'!$E$12+1,1))</f>
        <v>219.96569743439244</v>
      </c>
      <c r="CE151" s="57">
        <f t="shared" si="148"/>
        <v>219.27079214454579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9.335226611786986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9.335226611786986</v>
      </c>
      <c r="CO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236.00000000000003</v>
      </c>
      <c r="CU151" s="17">
        <f>CT151*VLOOKUP('Données projet'!$B$13,Paramètres!$A$1:$I$89,3,0)*VLOOKUP('Données projet'!$B$13,Paramètres!$A$1:$I$89,5,0)</f>
        <v>206.16960000000006</v>
      </c>
      <c r="CV151" s="13">
        <f t="shared" si="149"/>
        <v>51.097652263007333</v>
      </c>
      <c r="CW151" s="20">
        <f t="shared" si="121"/>
        <v>448.07379769140448</v>
      </c>
      <c r="CX151" s="57">
        <f t="shared" si="122"/>
        <v>741.40713102473774</v>
      </c>
      <c r="CY151" s="57">
        <f ca="1">AVERAGE(OFFSET($CX$3,0,0,'Données projet'!$E$13+1,1))-AVERAGE(OFFSET($H$3,0,0,'Données projet'!$E$13+1,1))</f>
        <v>235.92135862353973</v>
      </c>
      <c r="CZ151" s="57">
        <f t="shared" si="150"/>
        <v>270.64539221029258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17.211723833822958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17.211723833822958</v>
      </c>
      <c r="DJ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7" t="e">
        <f t="shared" si="125"/>
        <v>#N/A</v>
      </c>
      <c r="DT151" s="57" t="e">
        <f ca="1">AVERAGE(OFFSET($DS$3,0,0,'Données projet'!$E$14+1,1))-AVERAGE(OFFSET($H$3,0,0,'Données projet'!$E$14+1,1))</f>
        <v>#N/A</v>
      </c>
      <c r="DU151" s="57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7" t="e">
        <f t="shared" si="128"/>
        <v>#N/A</v>
      </c>
      <c r="EO151" s="57" t="e">
        <f ca="1">AVERAGE(OFFSET($EN$3,0,0,'Données projet'!$E$15+1,1))-AVERAGE(OFFSET($H$3,0,0,'Données projet'!$E$15+1,1))</f>
        <v>#N/A</v>
      </c>
      <c r="EP151" s="57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7" t="e">
        <f t="shared" si="131"/>
        <v>#N/A</v>
      </c>
      <c r="FJ151" s="57" t="e">
        <f ca="1">AVERAGE(OFFSET($FI$3,0,0,'Données projet'!$E$16+1,1))-AVERAGE(OFFSET($H$3,0,0,'Données projet'!$E$16+1,1))</f>
        <v>#N/A</v>
      </c>
      <c r="FK151" s="57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7" t="e">
        <f t="shared" si="134"/>
        <v>#N/A</v>
      </c>
      <c r="GE151" s="57" t="e">
        <f ca="1">AVERAGE(OFFSET($GD$3,0,0,'Données projet'!$E$17+1,1))-AVERAGE(OFFSET($H$3,0,0,'Données projet'!$E$17+1,1))</f>
        <v>#N/A</v>
      </c>
      <c r="GF151" s="57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7" t="e">
        <f t="shared" si="137"/>
        <v>#N/A</v>
      </c>
      <c r="GZ151" s="57" t="e">
        <f ca="1">AVERAGE(OFFSET($GY$3,0,0,'Données projet'!$E$18+1,1))-AVERAGE(OFFSET($H$3,0,0,'Données projet'!$E$18+1,1))</f>
        <v>#N/A</v>
      </c>
      <c r="HA151" s="57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0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4">
        <f t="shared" si="110"/>
        <v>490.92632717713116</v>
      </c>
      <c r="I152" s="6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7" t="e">
        <f t="shared" si="109"/>
        <v>#NUM!</v>
      </c>
      <c r="S152" s="57">
        <f ca="1">AVERAGE(OFFSET($R$3,0,0,'Données projet'!$E$9+1,1))-AVERAGE(OFFSET($H$3,0,0,'Données projet'!$E$9+1,1))</f>
        <v>148.39628895278571</v>
      </c>
      <c r="T152" s="57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325.55519999999984</v>
      </c>
      <c r="AJ152" s="13">
        <f>AI152*VLOOKUP('Données projet'!$B$10,Paramètres!$A$1:$I$89,3,0)*VLOOKUP('Données projet'!$B$10,Paramètres!$A$1:$I$89,5,0)</f>
        <v>355.50627839999981</v>
      </c>
      <c r="AK152" s="13">
        <f t="shared" si="143"/>
        <v>82.695279049034994</v>
      </c>
      <c r="AL152" s="20">
        <f t="shared" si="112"/>
        <v>763.20104589040227</v>
      </c>
      <c r="AM152" s="57">
        <f t="shared" si="113"/>
        <v>1056.5343792237356</v>
      </c>
      <c r="AN152" s="57">
        <f ca="1">AVERAGE(OFFSET($AM$3,0,0,'Données projet'!$E$10+1,1))-AVERAGE(OFFSET($H$3,0,0,'Données projet'!$E$10+1,1))</f>
        <v>245.5026179711341</v>
      </c>
      <c r="AO152" s="57">
        <f t="shared" si="144"/>
        <v>204.32077840562567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325.55519999999984</v>
      </c>
      <c r="BE152" s="13">
        <f>BD152*VLOOKUP('Données projet'!$B$11,Paramètres!$A$1:$I$89,3,0)*VLOOKUP('Données projet'!$B$11,Paramètres!$A$1:$I$89,5,0)</f>
        <v>325.03431167999986</v>
      </c>
      <c r="BF152" s="13">
        <f t="shared" si="145"/>
        <v>76.399886588103072</v>
      </c>
      <c r="BG152" s="20">
        <f t="shared" si="115"/>
        <v>699.16456198361254</v>
      </c>
      <c r="BH152" s="57">
        <f t="shared" si="116"/>
        <v>992.49789531694591</v>
      </c>
      <c r="BI152" s="57">
        <f ca="1">AVERAGE(OFFSET($BH$3,0,0,'Données projet'!$E$11+1,1))-AVERAGE(OFFSET($H$3,0,0,'Données projet'!$E$11+1,1))</f>
        <v>221.46841827695107</v>
      </c>
      <c r="BJ152" s="57">
        <f t="shared" si="146"/>
        <v>183.74298297204564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266.99999999999983</v>
      </c>
      <c r="BZ152" s="13">
        <f>BY152*VLOOKUP('Données projet'!$B$12,Paramètres!$A$1:$I$89,3,0)*VLOOKUP('Données projet'!$B$12,Paramètres!$A$1:$I$89,5,0)</f>
        <v>216.59039999999987</v>
      </c>
      <c r="CA152" s="13">
        <f t="shared" si="147"/>
        <v>53.373153688190904</v>
      </c>
      <c r="CB152" s="20">
        <f t="shared" si="118"/>
        <v>470.18652267359886</v>
      </c>
      <c r="CC152" s="57">
        <f t="shared" si="119"/>
        <v>763.51985600693217</v>
      </c>
      <c r="CD152" s="57">
        <f ca="1">AVERAGE(OFFSET($CC$3,0,0,'Données projet'!$E$12+1,1))-AVERAGE(OFFSET($H$3,0,0,'Données projet'!$E$12+1,1))</f>
        <v>219.96569743439244</v>
      </c>
      <c r="CE152" s="57">
        <f t="shared" si="148"/>
        <v>219.27079214454579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9.152168511855848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9.152168511855848</v>
      </c>
      <c r="CO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236.00000000000003</v>
      </c>
      <c r="CU152" s="17">
        <f>CT152*VLOOKUP('Données projet'!$B$13,Paramètres!$A$1:$I$89,3,0)*VLOOKUP('Données projet'!$B$13,Paramètres!$A$1:$I$89,5,0)</f>
        <v>206.16960000000006</v>
      </c>
      <c r="CV152" s="13">
        <f t="shared" si="149"/>
        <v>51.097652263007333</v>
      </c>
      <c r="CW152" s="20">
        <f t="shared" si="121"/>
        <v>448.07379769140448</v>
      </c>
      <c r="CX152" s="57">
        <f t="shared" si="122"/>
        <v>741.40713102473774</v>
      </c>
      <c r="CY152" s="57">
        <f ca="1">AVERAGE(OFFSET($CX$3,0,0,'Données projet'!$E$13+1,1))-AVERAGE(OFFSET($H$3,0,0,'Données projet'!$E$13+1,1))</f>
        <v>235.92135862353973</v>
      </c>
      <c r="CZ152" s="57">
        <f t="shared" si="150"/>
        <v>270.64539221029258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16.874212427556625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16.874212427556625</v>
      </c>
      <c r="DJ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7" t="e">
        <f t="shared" si="125"/>
        <v>#N/A</v>
      </c>
      <c r="DT152" s="57" t="e">
        <f ca="1">AVERAGE(OFFSET($DS$3,0,0,'Données projet'!$E$14+1,1))-AVERAGE(OFFSET($H$3,0,0,'Données projet'!$E$14+1,1))</f>
        <v>#N/A</v>
      </c>
      <c r="DU152" s="57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7" t="e">
        <f t="shared" si="128"/>
        <v>#N/A</v>
      </c>
      <c r="EO152" s="57" t="e">
        <f ca="1">AVERAGE(OFFSET($EN$3,0,0,'Données projet'!$E$15+1,1))-AVERAGE(OFFSET($H$3,0,0,'Données projet'!$E$15+1,1))</f>
        <v>#N/A</v>
      </c>
      <c r="EP152" s="57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7" t="e">
        <f t="shared" si="131"/>
        <v>#N/A</v>
      </c>
      <c r="FJ152" s="57" t="e">
        <f ca="1">AVERAGE(OFFSET($FI$3,0,0,'Données projet'!$E$16+1,1))-AVERAGE(OFFSET($H$3,0,0,'Données projet'!$E$16+1,1))</f>
        <v>#N/A</v>
      </c>
      <c r="FK152" s="57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7" t="e">
        <f t="shared" si="134"/>
        <v>#N/A</v>
      </c>
      <c r="GE152" s="57" t="e">
        <f ca="1">AVERAGE(OFFSET($GD$3,0,0,'Données projet'!$E$17+1,1))-AVERAGE(OFFSET($H$3,0,0,'Données projet'!$E$17+1,1))</f>
        <v>#N/A</v>
      </c>
      <c r="GF152" s="57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7" t="e">
        <f t="shared" si="137"/>
        <v>#N/A</v>
      </c>
      <c r="GZ152" s="57" t="e">
        <f ca="1">AVERAGE(OFFSET($GY$3,0,0,'Données projet'!$E$18+1,1))-AVERAGE(OFFSET($H$3,0,0,'Données projet'!$E$18+1,1))</f>
        <v>#N/A</v>
      </c>
      <c r="HA152" s="57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0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4">
        <f t="shared" si="110"/>
        <v>492.21922796898957</v>
      </c>
      <c r="I153" s="6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7" t="e">
        <f t="shared" si="109"/>
        <v>#NUM!</v>
      </c>
      <c r="S153" s="57">
        <f ca="1">AVERAGE(OFFSET($R$3,0,0,'Données projet'!$E$9+1,1))-AVERAGE(OFFSET($H$3,0,0,'Données projet'!$E$9+1,1))</f>
        <v>148.39628895278571</v>
      </c>
      <c r="T153" s="57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325.55519999999984</v>
      </c>
      <c r="AJ153" s="13">
        <f>AI153*VLOOKUP('Données projet'!$B$10,Paramètres!$A$1:$I$89,3,0)*VLOOKUP('Données projet'!$B$10,Paramètres!$A$1:$I$89,5,0)</f>
        <v>355.50627839999981</v>
      </c>
      <c r="AK153" s="13">
        <f t="shared" si="143"/>
        <v>82.695279049034994</v>
      </c>
      <c r="AL153" s="20">
        <f t="shared" si="112"/>
        <v>763.20104589040227</v>
      </c>
      <c r="AM153" s="57">
        <f t="shared" si="113"/>
        <v>1056.5343792237356</v>
      </c>
      <c r="AN153" s="57">
        <f ca="1">AVERAGE(OFFSET($AM$3,0,0,'Données projet'!$E$10+1,1))-AVERAGE(OFFSET($H$3,0,0,'Données projet'!$E$10+1,1))</f>
        <v>245.5026179711341</v>
      </c>
      <c r="AO153" s="57">
        <f t="shared" si="144"/>
        <v>204.32077840562567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325.55519999999984</v>
      </c>
      <c r="BE153" s="13">
        <f>BD153*VLOOKUP('Données projet'!$B$11,Paramètres!$A$1:$I$89,3,0)*VLOOKUP('Données projet'!$B$11,Paramètres!$A$1:$I$89,5,0)</f>
        <v>325.03431167999986</v>
      </c>
      <c r="BF153" s="13">
        <f t="shared" si="145"/>
        <v>76.399886588103072</v>
      </c>
      <c r="BG153" s="20">
        <f t="shared" si="115"/>
        <v>699.16456198361254</v>
      </c>
      <c r="BH153" s="57">
        <f t="shared" si="116"/>
        <v>992.49789531694591</v>
      </c>
      <c r="BI153" s="57">
        <f ca="1">AVERAGE(OFFSET($BH$3,0,0,'Données projet'!$E$11+1,1))-AVERAGE(OFFSET($H$3,0,0,'Données projet'!$E$11+1,1))</f>
        <v>221.46841827695107</v>
      </c>
      <c r="BJ153" s="57">
        <f t="shared" si="146"/>
        <v>183.74298297204564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266.99999999999983</v>
      </c>
      <c r="BZ153" s="13">
        <f>BY153*VLOOKUP('Données projet'!$B$12,Paramètres!$A$1:$I$89,3,0)*VLOOKUP('Données projet'!$B$12,Paramètres!$A$1:$I$89,5,0)</f>
        <v>216.59039999999987</v>
      </c>
      <c r="CA153" s="13">
        <f t="shared" si="147"/>
        <v>53.373153688190904</v>
      </c>
      <c r="CB153" s="20">
        <f t="shared" si="118"/>
        <v>470.18652267359886</v>
      </c>
      <c r="CC153" s="57">
        <f t="shared" si="119"/>
        <v>763.51985600693217</v>
      </c>
      <c r="CD153" s="57">
        <f ca="1">AVERAGE(OFFSET($CC$3,0,0,'Données projet'!$E$12+1,1))-AVERAGE(OFFSET($H$3,0,0,'Données projet'!$E$12+1,1))</f>
        <v>219.96569743439244</v>
      </c>
      <c r="CE153" s="57">
        <f t="shared" si="148"/>
        <v>219.27079214454579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8.9727000696099442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8.9727000696099442</v>
      </c>
      <c r="CO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236.00000000000003</v>
      </c>
      <c r="CU153" s="17">
        <f>CT153*VLOOKUP('Données projet'!$B$13,Paramètres!$A$1:$I$89,3,0)*VLOOKUP('Données projet'!$B$13,Paramètres!$A$1:$I$89,5,0)</f>
        <v>206.16960000000006</v>
      </c>
      <c r="CV153" s="13">
        <f t="shared" si="149"/>
        <v>51.097652263007333</v>
      </c>
      <c r="CW153" s="20">
        <f t="shared" si="121"/>
        <v>448.07379769140448</v>
      </c>
      <c r="CX153" s="57">
        <f t="shared" si="122"/>
        <v>741.40713102473774</v>
      </c>
      <c r="CY153" s="57">
        <f ca="1">AVERAGE(OFFSET($CX$3,0,0,'Données projet'!$E$13+1,1))-AVERAGE(OFFSET($H$3,0,0,'Données projet'!$E$13+1,1))</f>
        <v>235.92135862353973</v>
      </c>
      <c r="CZ153" s="57">
        <f t="shared" si="150"/>
        <v>270.64539221029258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16.543319414105543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16.543319414105543</v>
      </c>
      <c r="DJ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7" t="e">
        <f t="shared" si="125"/>
        <v>#N/A</v>
      </c>
      <c r="DT153" s="57" t="e">
        <f ca="1">AVERAGE(OFFSET($DS$3,0,0,'Données projet'!$E$14+1,1))-AVERAGE(OFFSET($H$3,0,0,'Données projet'!$E$14+1,1))</f>
        <v>#N/A</v>
      </c>
      <c r="DU153" s="57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7" t="e">
        <f t="shared" si="128"/>
        <v>#N/A</v>
      </c>
      <c r="EO153" s="57" t="e">
        <f ca="1">AVERAGE(OFFSET($EN$3,0,0,'Données projet'!$E$15+1,1))-AVERAGE(OFFSET($H$3,0,0,'Données projet'!$E$15+1,1))</f>
        <v>#N/A</v>
      </c>
      <c r="EP153" s="57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7" t="e">
        <f t="shared" si="131"/>
        <v>#N/A</v>
      </c>
      <c r="FJ153" s="57" t="e">
        <f ca="1">AVERAGE(OFFSET($FI$3,0,0,'Données projet'!$E$16+1,1))-AVERAGE(OFFSET($H$3,0,0,'Données projet'!$E$16+1,1))</f>
        <v>#N/A</v>
      </c>
      <c r="FK153" s="57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7" t="e">
        <f t="shared" si="134"/>
        <v>#N/A</v>
      </c>
      <c r="GE153" s="57" t="e">
        <f ca="1">AVERAGE(OFFSET($GD$3,0,0,'Données projet'!$E$17+1,1))-AVERAGE(OFFSET($H$3,0,0,'Données projet'!$E$17+1,1))</f>
        <v>#N/A</v>
      </c>
      <c r="GF153" s="57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7" t="e">
        <f t="shared" si="137"/>
        <v>#N/A</v>
      </c>
      <c r="GZ153" s="57" t="e">
        <f ca="1">AVERAGE(OFFSET($GY$3,0,0,'Données projet'!$E$18+1,1))-AVERAGE(OFFSET($H$3,0,0,'Données projet'!$E$18+1,1))</f>
        <v>#N/A</v>
      </c>
      <c r="HA153" s="57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0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4">
        <f t="shared" si="110"/>
        <v>493.51193376090805</v>
      </c>
      <c r="I154" s="6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7" t="e">
        <f t="shared" si="109"/>
        <v>#NUM!</v>
      </c>
      <c r="S154" s="57">
        <f ca="1">AVERAGE(OFFSET($R$3,0,0,'Données projet'!$E$9+1,1))-AVERAGE(OFFSET($H$3,0,0,'Données projet'!$E$9+1,1))</f>
        <v>148.39628895278571</v>
      </c>
      <c r="T154" s="57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325.55519999999984</v>
      </c>
      <c r="AJ154" s="13">
        <f>AI154*VLOOKUP('Données projet'!$B$10,Paramètres!$A$1:$I$89,3,0)*VLOOKUP('Données projet'!$B$10,Paramètres!$A$1:$I$89,5,0)</f>
        <v>355.50627839999981</v>
      </c>
      <c r="AK154" s="13">
        <f t="shared" ref="AK154:AK203" si="164">EXP(-1.0587+0.8836*LN(AJ154)+0.284)</f>
        <v>82.695279049034994</v>
      </c>
      <c r="AL154" s="20">
        <f t="shared" ref="AL154:AL203" si="165">(AJ154+AK154)*0.475*44/12</f>
        <v>763.20104589040227</v>
      </c>
      <c r="AM154" s="57">
        <f t="shared" si="113"/>
        <v>1056.5343792237356</v>
      </c>
      <c r="AN154" s="57">
        <f ca="1">AVERAGE(OFFSET($AM$3,0,0,'Données projet'!$E$10+1,1))-AVERAGE(OFFSET($H$3,0,0,'Données projet'!$E$10+1,1))</f>
        <v>245.5026179711341</v>
      </c>
      <c r="AO154" s="57">
        <f t="shared" si="144"/>
        <v>204.32077840562567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325.55519999999984</v>
      </c>
      <c r="BE154" s="13">
        <f>BD154*VLOOKUP('Données projet'!$B$11,Paramètres!$A$1:$I$89,3,0)*VLOOKUP('Données projet'!$B$11,Paramètres!$A$1:$I$89,5,0)</f>
        <v>325.03431167999986</v>
      </c>
      <c r="BF154" s="13">
        <f t="shared" ref="BF154:BF203" si="167">EXP(-1.0587+0.8836*LN(BE154)+0.284)</f>
        <v>76.399886588103072</v>
      </c>
      <c r="BG154" s="20">
        <f t="shared" ref="BG154:BG203" si="168">(BE154+BF154)*0.475*44/12</f>
        <v>699.16456198361254</v>
      </c>
      <c r="BH154" s="57">
        <f t="shared" si="116"/>
        <v>992.49789531694591</v>
      </c>
      <c r="BI154" s="57">
        <f ca="1">AVERAGE(OFFSET($BH$3,0,0,'Données projet'!$E$11+1,1))-AVERAGE(OFFSET($H$3,0,0,'Données projet'!$E$11+1,1))</f>
        <v>221.46841827695107</v>
      </c>
      <c r="BJ154" s="57">
        <f t="shared" si="146"/>
        <v>183.74298297204564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266.99999999999983</v>
      </c>
      <c r="BZ154" s="13">
        <f>BY154*VLOOKUP('Données projet'!$B$12,Paramètres!$A$1:$I$89,3,0)*VLOOKUP('Données projet'!$B$12,Paramètres!$A$1:$I$89,5,0)</f>
        <v>216.59039999999987</v>
      </c>
      <c r="CA154" s="13">
        <f t="shared" ref="CA154:CA203" si="170">EXP(-1.0587+0.8836*LN(BZ154)+0.284)</f>
        <v>53.373153688190904</v>
      </c>
      <c r="CB154" s="20">
        <f t="shared" ref="CB154:CB203" si="171">(BZ154+CA154)*0.475*44/12</f>
        <v>470.18652267359886</v>
      </c>
      <c r="CC154" s="57">
        <f t="shared" si="119"/>
        <v>763.51985600693217</v>
      </c>
      <c r="CD154" s="57">
        <f ca="1">AVERAGE(OFFSET($CC$3,0,0,'Données projet'!$E$12+1,1))-AVERAGE(OFFSET($H$3,0,0,'Données projet'!$E$12+1,1))</f>
        <v>219.96569743439244</v>
      </c>
      <c r="CE154" s="57">
        <f t="shared" si="148"/>
        <v>219.27079214454579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8.7967508940515415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8.7967508940515415</v>
      </c>
      <c r="CO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236.00000000000003</v>
      </c>
      <c r="CU154" s="17">
        <f>CT154*VLOOKUP('Données projet'!$B$13,Paramètres!$A$1:$I$89,3,0)*VLOOKUP('Données projet'!$B$13,Paramètres!$A$1:$I$89,5,0)</f>
        <v>206.16960000000006</v>
      </c>
      <c r="CV154" s="13">
        <f t="shared" ref="CV154:CV203" si="173">EXP(-1.0587+0.8836*LN(CU154)+0.284)</f>
        <v>51.097652263007333</v>
      </c>
      <c r="CW154" s="20">
        <f t="shared" ref="CW154:CW203" si="174">(CU154+CV154)*0.475*44/12</f>
        <v>448.07379769140448</v>
      </c>
      <c r="CX154" s="57">
        <f t="shared" si="122"/>
        <v>741.40713102473774</v>
      </c>
      <c r="CY154" s="57">
        <f ca="1">AVERAGE(OFFSET($CX$3,0,0,'Données projet'!$E$13+1,1))-AVERAGE(OFFSET($H$3,0,0,'Données projet'!$E$13+1,1))</f>
        <v>235.92135862353973</v>
      </c>
      <c r="CZ154" s="57">
        <f t="shared" si="150"/>
        <v>270.64539221029258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16.21891501082343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16.21891501082343</v>
      </c>
      <c r="DJ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7" t="e">
        <f t="shared" si="125"/>
        <v>#N/A</v>
      </c>
      <c r="DT154" s="57" t="e">
        <f ca="1">AVERAGE(OFFSET($DS$3,0,0,'Données projet'!$E$14+1,1))-AVERAGE(OFFSET($H$3,0,0,'Données projet'!$E$14+1,1))</f>
        <v>#N/A</v>
      </c>
      <c r="DU154" s="57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7" t="e">
        <f t="shared" si="128"/>
        <v>#N/A</v>
      </c>
      <c r="EO154" s="57" t="e">
        <f ca="1">AVERAGE(OFFSET($EN$3,0,0,'Données projet'!$E$15+1,1))-AVERAGE(OFFSET($H$3,0,0,'Données projet'!$E$15+1,1))</f>
        <v>#N/A</v>
      </c>
      <c r="EP154" s="57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7" t="e">
        <f t="shared" si="131"/>
        <v>#N/A</v>
      </c>
      <c r="FJ154" s="57" t="e">
        <f ca="1">AVERAGE(OFFSET($FI$3,0,0,'Données projet'!$E$16+1,1))-AVERAGE(OFFSET($H$3,0,0,'Données projet'!$E$16+1,1))</f>
        <v>#N/A</v>
      </c>
      <c r="FK154" s="57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7" t="e">
        <f t="shared" si="134"/>
        <v>#N/A</v>
      </c>
      <c r="GE154" s="57" t="e">
        <f ca="1">AVERAGE(OFFSET($GD$3,0,0,'Données projet'!$E$17+1,1))-AVERAGE(OFFSET($H$3,0,0,'Données projet'!$E$17+1,1))</f>
        <v>#N/A</v>
      </c>
      <c r="GF154" s="57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7" t="e">
        <f t="shared" si="137"/>
        <v>#N/A</v>
      </c>
      <c r="GZ154" s="57" t="e">
        <f ca="1">AVERAGE(OFFSET($GY$3,0,0,'Données projet'!$E$18+1,1))-AVERAGE(OFFSET($H$3,0,0,'Données projet'!$E$18+1,1))</f>
        <v>#N/A</v>
      </c>
      <c r="HA154" s="57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0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4">
        <f t="shared" si="110"/>
        <v>494.80444599406042</v>
      </c>
      <c r="I155" s="6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7" t="e">
        <f t="shared" si="109"/>
        <v>#NUM!</v>
      </c>
      <c r="S155" s="57">
        <f ca="1">AVERAGE(OFFSET($R$3,0,0,'Données projet'!$E$9+1,1))-AVERAGE(OFFSET($H$3,0,0,'Données projet'!$E$9+1,1))</f>
        <v>148.39628895278571</v>
      </c>
      <c r="T155" s="57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325.55519999999984</v>
      </c>
      <c r="AJ155" s="13">
        <f>AI155*VLOOKUP('Données projet'!$B$10,Paramètres!$A$1:$I$89,3,0)*VLOOKUP('Données projet'!$B$10,Paramètres!$A$1:$I$89,5,0)</f>
        <v>355.50627839999981</v>
      </c>
      <c r="AK155" s="13">
        <f t="shared" si="164"/>
        <v>82.695279049034994</v>
      </c>
      <c r="AL155" s="20">
        <f t="shared" si="165"/>
        <v>763.20104589040227</v>
      </c>
      <c r="AM155" s="57">
        <f t="shared" si="113"/>
        <v>1056.5343792237356</v>
      </c>
      <c r="AN155" s="57">
        <f ca="1">AVERAGE(OFFSET($AM$3,0,0,'Données projet'!$E$10+1,1))-AVERAGE(OFFSET($H$3,0,0,'Données projet'!$E$10+1,1))</f>
        <v>245.5026179711341</v>
      </c>
      <c r="AO155" s="57">
        <f t="shared" si="144"/>
        <v>204.32077840562567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325.55519999999984</v>
      </c>
      <c r="BE155" s="13">
        <f>BD155*VLOOKUP('Données projet'!$B$11,Paramètres!$A$1:$I$89,3,0)*VLOOKUP('Données projet'!$B$11,Paramètres!$A$1:$I$89,5,0)</f>
        <v>325.03431167999986</v>
      </c>
      <c r="BF155" s="13">
        <f t="shared" si="167"/>
        <v>76.399886588103072</v>
      </c>
      <c r="BG155" s="20">
        <f t="shared" si="168"/>
        <v>699.16456198361254</v>
      </c>
      <c r="BH155" s="57">
        <f t="shared" si="116"/>
        <v>992.49789531694591</v>
      </c>
      <c r="BI155" s="57">
        <f ca="1">AVERAGE(OFFSET($BH$3,0,0,'Données projet'!$E$11+1,1))-AVERAGE(OFFSET($H$3,0,0,'Données projet'!$E$11+1,1))</f>
        <v>221.46841827695107</v>
      </c>
      <c r="BJ155" s="57">
        <f t="shared" si="146"/>
        <v>183.74298297204564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266.99999999999983</v>
      </c>
      <c r="BZ155" s="13">
        <f>BY155*VLOOKUP('Données projet'!$B$12,Paramètres!$A$1:$I$89,3,0)*VLOOKUP('Données projet'!$B$12,Paramètres!$A$1:$I$89,5,0)</f>
        <v>216.59039999999987</v>
      </c>
      <c r="CA155" s="13">
        <f t="shared" si="170"/>
        <v>53.373153688190904</v>
      </c>
      <c r="CB155" s="20">
        <f t="shared" si="171"/>
        <v>470.18652267359886</v>
      </c>
      <c r="CC155" s="57">
        <f t="shared" si="119"/>
        <v>763.51985600693217</v>
      </c>
      <c r="CD155" s="57">
        <f ca="1">AVERAGE(OFFSET($CC$3,0,0,'Données projet'!$E$12+1,1))-AVERAGE(OFFSET($H$3,0,0,'Données projet'!$E$12+1,1))</f>
        <v>219.96569743439244</v>
      </c>
      <c r="CE155" s="57">
        <f t="shared" si="148"/>
        <v>219.27079214454579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8.6242519745074375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8.6242519745074375</v>
      </c>
      <c r="CO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236.00000000000003</v>
      </c>
      <c r="CU155" s="17">
        <f>CT155*VLOOKUP('Données projet'!$B$13,Paramètres!$A$1:$I$89,3,0)*VLOOKUP('Données projet'!$B$13,Paramètres!$A$1:$I$89,5,0)</f>
        <v>206.16960000000006</v>
      </c>
      <c r="CV155" s="13">
        <f t="shared" si="173"/>
        <v>51.097652263007333</v>
      </c>
      <c r="CW155" s="20">
        <f t="shared" si="174"/>
        <v>448.07379769140448</v>
      </c>
      <c r="CX155" s="57">
        <f t="shared" si="122"/>
        <v>741.40713102473774</v>
      </c>
      <c r="CY155" s="57">
        <f ca="1">AVERAGE(OFFSET($CX$3,0,0,'Données projet'!$E$13+1,1))-AVERAGE(OFFSET($H$3,0,0,'Données projet'!$E$13+1,1))</f>
        <v>235.92135862353973</v>
      </c>
      <c r="CZ155" s="57">
        <f t="shared" si="150"/>
        <v>270.64539221029258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15.900871980022529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15.900871980022529</v>
      </c>
      <c r="DJ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7" t="e">
        <f t="shared" si="125"/>
        <v>#N/A</v>
      </c>
      <c r="DT155" s="57" t="e">
        <f ca="1">AVERAGE(OFFSET($DS$3,0,0,'Données projet'!$E$14+1,1))-AVERAGE(OFFSET($H$3,0,0,'Données projet'!$E$14+1,1))</f>
        <v>#N/A</v>
      </c>
      <c r="DU155" s="57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7" t="e">
        <f t="shared" si="128"/>
        <v>#N/A</v>
      </c>
      <c r="EO155" s="57" t="e">
        <f ca="1">AVERAGE(OFFSET($EN$3,0,0,'Données projet'!$E$15+1,1))-AVERAGE(OFFSET($H$3,0,0,'Données projet'!$E$15+1,1))</f>
        <v>#N/A</v>
      </c>
      <c r="EP155" s="57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7" t="e">
        <f t="shared" si="131"/>
        <v>#N/A</v>
      </c>
      <c r="FJ155" s="57" t="e">
        <f ca="1">AVERAGE(OFFSET($FI$3,0,0,'Données projet'!$E$16+1,1))-AVERAGE(OFFSET($H$3,0,0,'Données projet'!$E$16+1,1))</f>
        <v>#N/A</v>
      </c>
      <c r="FK155" s="57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7" t="e">
        <f t="shared" si="134"/>
        <v>#N/A</v>
      </c>
      <c r="GE155" s="57" t="e">
        <f ca="1">AVERAGE(OFFSET($GD$3,0,0,'Données projet'!$E$17+1,1))-AVERAGE(OFFSET($H$3,0,0,'Données projet'!$E$17+1,1))</f>
        <v>#N/A</v>
      </c>
      <c r="GF155" s="57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7" t="e">
        <f t="shared" si="137"/>
        <v>#N/A</v>
      </c>
      <c r="GZ155" s="57" t="e">
        <f ca="1">AVERAGE(OFFSET($GY$3,0,0,'Données projet'!$E$18+1,1))-AVERAGE(OFFSET($H$3,0,0,'Données projet'!$E$18+1,1))</f>
        <v>#N/A</v>
      </c>
      <c r="HA155" s="57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0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4">
        <f t="shared" si="110"/>
        <v>496.09676608956119</v>
      </c>
      <c r="I156" s="6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7" t="e">
        <f t="shared" si="109"/>
        <v>#NUM!</v>
      </c>
      <c r="S156" s="57">
        <f ca="1">AVERAGE(OFFSET($R$3,0,0,'Données projet'!$E$9+1,1))-AVERAGE(OFFSET($H$3,0,0,'Données projet'!$E$9+1,1))</f>
        <v>148.39628895278571</v>
      </c>
      <c r="T156" s="57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325.55519999999984</v>
      </c>
      <c r="AJ156" s="13">
        <f>AI156*VLOOKUP('Données projet'!$B$10,Paramètres!$A$1:$I$89,3,0)*VLOOKUP('Données projet'!$B$10,Paramètres!$A$1:$I$89,5,0)</f>
        <v>355.50627839999981</v>
      </c>
      <c r="AK156" s="13">
        <f t="shared" si="164"/>
        <v>82.695279049034994</v>
      </c>
      <c r="AL156" s="20">
        <f t="shared" si="165"/>
        <v>763.20104589040227</v>
      </c>
      <c r="AM156" s="57">
        <f t="shared" si="113"/>
        <v>1056.5343792237356</v>
      </c>
      <c r="AN156" s="57">
        <f ca="1">AVERAGE(OFFSET($AM$3,0,0,'Données projet'!$E$10+1,1))-AVERAGE(OFFSET($H$3,0,0,'Données projet'!$E$10+1,1))</f>
        <v>245.5026179711341</v>
      </c>
      <c r="AO156" s="57">
        <f t="shared" si="144"/>
        <v>204.32077840562567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325.55519999999984</v>
      </c>
      <c r="BE156" s="13">
        <f>BD156*VLOOKUP('Données projet'!$B$11,Paramètres!$A$1:$I$89,3,0)*VLOOKUP('Données projet'!$B$11,Paramètres!$A$1:$I$89,5,0)</f>
        <v>325.03431167999986</v>
      </c>
      <c r="BF156" s="13">
        <f t="shared" si="167"/>
        <v>76.399886588103072</v>
      </c>
      <c r="BG156" s="20">
        <f t="shared" si="168"/>
        <v>699.16456198361254</v>
      </c>
      <c r="BH156" s="57">
        <f t="shared" si="116"/>
        <v>992.49789531694591</v>
      </c>
      <c r="BI156" s="57">
        <f ca="1">AVERAGE(OFFSET($BH$3,0,0,'Données projet'!$E$11+1,1))-AVERAGE(OFFSET($H$3,0,0,'Données projet'!$E$11+1,1))</f>
        <v>221.46841827695107</v>
      </c>
      <c r="BJ156" s="57">
        <f t="shared" si="146"/>
        <v>183.74298297204564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266.99999999999983</v>
      </c>
      <c r="BZ156" s="13">
        <f>BY156*VLOOKUP('Données projet'!$B$12,Paramètres!$A$1:$I$89,3,0)*VLOOKUP('Données projet'!$B$12,Paramètres!$A$1:$I$89,5,0)</f>
        <v>216.59039999999987</v>
      </c>
      <c r="CA156" s="13">
        <f t="shared" si="170"/>
        <v>53.373153688190904</v>
      </c>
      <c r="CB156" s="20">
        <f t="shared" si="171"/>
        <v>470.18652267359886</v>
      </c>
      <c r="CC156" s="57">
        <f t="shared" si="119"/>
        <v>763.51985600693217</v>
      </c>
      <c r="CD156" s="57">
        <f ca="1">AVERAGE(OFFSET($CC$3,0,0,'Données projet'!$E$12+1,1))-AVERAGE(OFFSET($H$3,0,0,'Données projet'!$E$12+1,1))</f>
        <v>219.96569743439244</v>
      </c>
      <c r="CE156" s="57">
        <f t="shared" si="148"/>
        <v>219.27079214454579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8.4551356535616424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8.4551356535616424</v>
      </c>
      <c r="CO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236.00000000000003</v>
      </c>
      <c r="CU156" s="17">
        <f>CT156*VLOOKUP('Données projet'!$B$13,Paramètres!$A$1:$I$89,3,0)*VLOOKUP('Données projet'!$B$13,Paramètres!$A$1:$I$89,5,0)</f>
        <v>206.16960000000006</v>
      </c>
      <c r="CV156" s="13">
        <f t="shared" si="173"/>
        <v>51.097652263007333</v>
      </c>
      <c r="CW156" s="20">
        <f t="shared" si="174"/>
        <v>448.07379769140448</v>
      </c>
      <c r="CX156" s="57">
        <f t="shared" si="122"/>
        <v>741.40713102473774</v>
      </c>
      <c r="CY156" s="57">
        <f ca="1">AVERAGE(OFFSET($CX$3,0,0,'Données projet'!$E$13+1,1))-AVERAGE(OFFSET($H$3,0,0,'Données projet'!$E$13+1,1))</f>
        <v>235.92135862353973</v>
      </c>
      <c r="CZ156" s="57">
        <f t="shared" si="150"/>
        <v>270.64539221029258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15.58906557906854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15.58906557906854</v>
      </c>
      <c r="DJ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7" t="e">
        <f t="shared" si="125"/>
        <v>#N/A</v>
      </c>
      <c r="DT156" s="57" t="e">
        <f ca="1">AVERAGE(OFFSET($DS$3,0,0,'Données projet'!$E$14+1,1))-AVERAGE(OFFSET($H$3,0,0,'Données projet'!$E$14+1,1))</f>
        <v>#N/A</v>
      </c>
      <c r="DU156" s="57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7" t="e">
        <f t="shared" si="128"/>
        <v>#N/A</v>
      </c>
      <c r="EO156" s="57" t="e">
        <f ca="1">AVERAGE(OFFSET($EN$3,0,0,'Données projet'!$E$15+1,1))-AVERAGE(OFFSET($H$3,0,0,'Données projet'!$E$15+1,1))</f>
        <v>#N/A</v>
      </c>
      <c r="EP156" s="57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7" t="e">
        <f t="shared" si="131"/>
        <v>#N/A</v>
      </c>
      <c r="FJ156" s="57" t="e">
        <f ca="1">AVERAGE(OFFSET($FI$3,0,0,'Données projet'!$E$16+1,1))-AVERAGE(OFFSET($H$3,0,0,'Données projet'!$E$16+1,1))</f>
        <v>#N/A</v>
      </c>
      <c r="FK156" s="57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7" t="e">
        <f t="shared" si="134"/>
        <v>#N/A</v>
      </c>
      <c r="GE156" s="57" t="e">
        <f ca="1">AVERAGE(OFFSET($GD$3,0,0,'Données projet'!$E$17+1,1))-AVERAGE(OFFSET($H$3,0,0,'Données projet'!$E$17+1,1))</f>
        <v>#N/A</v>
      </c>
      <c r="GF156" s="57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7" t="e">
        <f t="shared" si="137"/>
        <v>#N/A</v>
      </c>
      <c r="GZ156" s="57" t="e">
        <f ca="1">AVERAGE(OFFSET($GY$3,0,0,'Données projet'!$E$18+1,1))-AVERAGE(OFFSET($H$3,0,0,'Données projet'!$E$18+1,1))</f>
        <v>#N/A</v>
      </c>
      <c r="HA156" s="57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0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4">
        <f t="shared" si="110"/>
        <v>497.38889544887417</v>
      </c>
      <c r="I157" s="6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7" t="e">
        <f t="shared" si="109"/>
        <v>#NUM!</v>
      </c>
      <c r="S157" s="57">
        <f ca="1">AVERAGE(OFFSET($R$3,0,0,'Données projet'!$E$9+1,1))-AVERAGE(OFFSET($H$3,0,0,'Données projet'!$E$9+1,1))</f>
        <v>148.39628895278571</v>
      </c>
      <c r="T157" s="57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325.55519999999984</v>
      </c>
      <c r="AJ157" s="13">
        <f>AI157*VLOOKUP('Données projet'!$B$10,Paramètres!$A$1:$I$89,3,0)*VLOOKUP('Données projet'!$B$10,Paramètres!$A$1:$I$89,5,0)</f>
        <v>355.50627839999981</v>
      </c>
      <c r="AK157" s="13">
        <f t="shared" si="164"/>
        <v>82.695279049034994</v>
      </c>
      <c r="AL157" s="20">
        <f t="shared" si="165"/>
        <v>763.20104589040227</v>
      </c>
      <c r="AM157" s="57">
        <f t="shared" si="113"/>
        <v>1056.5343792237356</v>
      </c>
      <c r="AN157" s="57">
        <f ca="1">AVERAGE(OFFSET($AM$3,0,0,'Données projet'!$E$10+1,1))-AVERAGE(OFFSET($H$3,0,0,'Données projet'!$E$10+1,1))</f>
        <v>245.5026179711341</v>
      </c>
      <c r="AO157" s="57">
        <f t="shared" si="144"/>
        <v>204.32077840562567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325.55519999999984</v>
      </c>
      <c r="BE157" s="13">
        <f>BD157*VLOOKUP('Données projet'!$B$11,Paramètres!$A$1:$I$89,3,0)*VLOOKUP('Données projet'!$B$11,Paramètres!$A$1:$I$89,5,0)</f>
        <v>325.03431167999986</v>
      </c>
      <c r="BF157" s="13">
        <f t="shared" si="167"/>
        <v>76.399886588103072</v>
      </c>
      <c r="BG157" s="20">
        <f t="shared" si="168"/>
        <v>699.16456198361254</v>
      </c>
      <c r="BH157" s="57">
        <f t="shared" si="116"/>
        <v>992.49789531694591</v>
      </c>
      <c r="BI157" s="57">
        <f ca="1">AVERAGE(OFFSET($BH$3,0,0,'Données projet'!$E$11+1,1))-AVERAGE(OFFSET($H$3,0,0,'Données projet'!$E$11+1,1))</f>
        <v>221.46841827695107</v>
      </c>
      <c r="BJ157" s="57">
        <f t="shared" si="146"/>
        <v>183.74298297204564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266.99999999999983</v>
      </c>
      <c r="BZ157" s="13">
        <f>BY157*VLOOKUP('Données projet'!$B$12,Paramètres!$A$1:$I$89,3,0)*VLOOKUP('Données projet'!$B$12,Paramètres!$A$1:$I$89,5,0)</f>
        <v>216.59039999999987</v>
      </c>
      <c r="CA157" s="13">
        <f t="shared" si="170"/>
        <v>53.373153688190904</v>
      </c>
      <c r="CB157" s="20">
        <f t="shared" si="171"/>
        <v>470.18652267359886</v>
      </c>
      <c r="CC157" s="57">
        <f t="shared" si="119"/>
        <v>763.51985600693217</v>
      </c>
      <c r="CD157" s="57">
        <f ca="1">AVERAGE(OFFSET($CC$3,0,0,'Données projet'!$E$12+1,1))-AVERAGE(OFFSET($H$3,0,0,'Données projet'!$E$12+1,1))</f>
        <v>219.96569743439244</v>
      </c>
      <c r="CE157" s="57">
        <f t="shared" si="148"/>
        <v>219.27079214454579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8.2893356005188235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8.2893356005188235</v>
      </c>
      <c r="CO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236.00000000000003</v>
      </c>
      <c r="CU157" s="17">
        <f>CT157*VLOOKUP('Données projet'!$B$13,Paramètres!$A$1:$I$89,3,0)*VLOOKUP('Données projet'!$B$13,Paramètres!$A$1:$I$89,5,0)</f>
        <v>206.16960000000006</v>
      </c>
      <c r="CV157" s="13">
        <f t="shared" si="173"/>
        <v>51.097652263007333</v>
      </c>
      <c r="CW157" s="20">
        <f t="shared" si="174"/>
        <v>448.07379769140448</v>
      </c>
      <c r="CX157" s="57">
        <f t="shared" si="122"/>
        <v>741.40713102473774</v>
      </c>
      <c r="CY157" s="57">
        <f ca="1">AVERAGE(OFFSET($CX$3,0,0,'Données projet'!$E$13+1,1))-AVERAGE(OFFSET($H$3,0,0,'Données projet'!$E$13+1,1))</f>
        <v>235.92135862353973</v>
      </c>
      <c r="CZ157" s="57">
        <f t="shared" si="150"/>
        <v>270.64539221029258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15.283373511454133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15.283373511454133</v>
      </c>
      <c r="DJ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7" t="e">
        <f t="shared" si="125"/>
        <v>#N/A</v>
      </c>
      <c r="DT157" s="57" t="e">
        <f ca="1">AVERAGE(OFFSET($DS$3,0,0,'Données projet'!$E$14+1,1))-AVERAGE(OFFSET($H$3,0,0,'Données projet'!$E$14+1,1))</f>
        <v>#N/A</v>
      </c>
      <c r="DU157" s="57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7" t="e">
        <f t="shared" si="128"/>
        <v>#N/A</v>
      </c>
      <c r="EO157" s="57" t="e">
        <f ca="1">AVERAGE(OFFSET($EN$3,0,0,'Données projet'!$E$15+1,1))-AVERAGE(OFFSET($H$3,0,0,'Données projet'!$E$15+1,1))</f>
        <v>#N/A</v>
      </c>
      <c r="EP157" s="57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7" t="e">
        <f t="shared" si="131"/>
        <v>#N/A</v>
      </c>
      <c r="FJ157" s="57" t="e">
        <f ca="1">AVERAGE(OFFSET($FI$3,0,0,'Données projet'!$E$16+1,1))-AVERAGE(OFFSET($H$3,0,0,'Données projet'!$E$16+1,1))</f>
        <v>#N/A</v>
      </c>
      <c r="FK157" s="57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7" t="e">
        <f t="shared" si="134"/>
        <v>#N/A</v>
      </c>
      <c r="GE157" s="57" t="e">
        <f ca="1">AVERAGE(OFFSET($GD$3,0,0,'Données projet'!$E$17+1,1))-AVERAGE(OFFSET($H$3,0,0,'Données projet'!$E$17+1,1))</f>
        <v>#N/A</v>
      </c>
      <c r="GF157" s="57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7" t="e">
        <f t="shared" si="137"/>
        <v>#N/A</v>
      </c>
      <c r="GZ157" s="57" t="e">
        <f ca="1">AVERAGE(OFFSET($GY$3,0,0,'Données projet'!$E$18+1,1))-AVERAGE(OFFSET($H$3,0,0,'Données projet'!$E$18+1,1))</f>
        <v>#N/A</v>
      </c>
      <c r="HA157" s="57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0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4">
        <f t="shared" si="110"/>
        <v>498.68083545420996</v>
      </c>
      <c r="I158" s="6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7" t="e">
        <f t="shared" si="109"/>
        <v>#NUM!</v>
      </c>
      <c r="S158" s="57">
        <f ca="1">AVERAGE(OFFSET($R$3,0,0,'Données projet'!$E$9+1,1))-AVERAGE(OFFSET($H$3,0,0,'Données projet'!$E$9+1,1))</f>
        <v>148.39628895278571</v>
      </c>
      <c r="T158" s="57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325.55519999999984</v>
      </c>
      <c r="AJ158" s="13">
        <f>AI158*VLOOKUP('Données projet'!$B$10,Paramètres!$A$1:$I$89,3,0)*VLOOKUP('Données projet'!$B$10,Paramètres!$A$1:$I$89,5,0)</f>
        <v>355.50627839999981</v>
      </c>
      <c r="AK158" s="13">
        <f t="shared" si="164"/>
        <v>82.695279049034994</v>
      </c>
      <c r="AL158" s="20">
        <f t="shared" si="165"/>
        <v>763.20104589040227</v>
      </c>
      <c r="AM158" s="57">
        <f t="shared" si="113"/>
        <v>1056.5343792237356</v>
      </c>
      <c r="AN158" s="57">
        <f ca="1">AVERAGE(OFFSET($AM$3,0,0,'Données projet'!$E$10+1,1))-AVERAGE(OFFSET($H$3,0,0,'Données projet'!$E$10+1,1))</f>
        <v>245.5026179711341</v>
      </c>
      <c r="AO158" s="57">
        <f t="shared" si="144"/>
        <v>204.32077840562567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325.55519999999984</v>
      </c>
      <c r="BE158" s="13">
        <f>BD158*VLOOKUP('Données projet'!$B$11,Paramètres!$A$1:$I$89,3,0)*VLOOKUP('Données projet'!$B$11,Paramètres!$A$1:$I$89,5,0)</f>
        <v>325.03431167999986</v>
      </c>
      <c r="BF158" s="13">
        <f t="shared" si="167"/>
        <v>76.399886588103072</v>
      </c>
      <c r="BG158" s="20">
        <f t="shared" si="168"/>
        <v>699.16456198361254</v>
      </c>
      <c r="BH158" s="57">
        <f t="shared" si="116"/>
        <v>992.49789531694591</v>
      </c>
      <c r="BI158" s="57">
        <f ca="1">AVERAGE(OFFSET($BH$3,0,0,'Données projet'!$E$11+1,1))-AVERAGE(OFFSET($H$3,0,0,'Données projet'!$E$11+1,1))</f>
        <v>221.46841827695107</v>
      </c>
      <c r="BJ158" s="57">
        <f t="shared" si="146"/>
        <v>183.74298297204564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266.99999999999983</v>
      </c>
      <c r="BZ158" s="13">
        <f>BY158*VLOOKUP('Données projet'!$B$12,Paramètres!$A$1:$I$89,3,0)*VLOOKUP('Données projet'!$B$12,Paramètres!$A$1:$I$89,5,0)</f>
        <v>216.59039999999987</v>
      </c>
      <c r="CA158" s="13">
        <f t="shared" si="170"/>
        <v>53.373153688190904</v>
      </c>
      <c r="CB158" s="20">
        <f t="shared" si="171"/>
        <v>470.18652267359886</v>
      </c>
      <c r="CC158" s="57">
        <f t="shared" si="119"/>
        <v>763.51985600693217</v>
      </c>
      <c r="CD158" s="57">
        <f ca="1">AVERAGE(OFFSET($CC$3,0,0,'Données projet'!$E$12+1,1))-AVERAGE(OFFSET($H$3,0,0,'Données projet'!$E$12+1,1))</f>
        <v>219.96569743439244</v>
      </c>
      <c r="CE158" s="57">
        <f t="shared" si="148"/>
        <v>219.27079214454579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8.126786785388127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8.126786785388127</v>
      </c>
      <c r="CO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236.00000000000003</v>
      </c>
      <c r="CU158" s="17">
        <f>CT158*VLOOKUP('Données projet'!$B$13,Paramètres!$A$1:$I$89,3,0)*VLOOKUP('Données projet'!$B$13,Paramètres!$A$1:$I$89,5,0)</f>
        <v>206.16960000000006</v>
      </c>
      <c r="CV158" s="13">
        <f t="shared" si="173"/>
        <v>51.097652263007333</v>
      </c>
      <c r="CW158" s="20">
        <f t="shared" si="174"/>
        <v>448.07379769140448</v>
      </c>
      <c r="CX158" s="57">
        <f t="shared" si="122"/>
        <v>741.40713102473774</v>
      </c>
      <c r="CY158" s="57">
        <f ca="1">AVERAGE(OFFSET($CX$3,0,0,'Données projet'!$E$13+1,1))-AVERAGE(OFFSET($H$3,0,0,'Données projet'!$E$13+1,1))</f>
        <v>235.92135862353973</v>
      </c>
      <c r="CZ158" s="57">
        <f t="shared" si="150"/>
        <v>270.64539221029258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14.983675878831894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14.983675878831894</v>
      </c>
      <c r="DJ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7" t="e">
        <f t="shared" si="125"/>
        <v>#N/A</v>
      </c>
      <c r="DT158" s="57" t="e">
        <f ca="1">AVERAGE(OFFSET($DS$3,0,0,'Données projet'!$E$14+1,1))-AVERAGE(OFFSET($H$3,0,0,'Données projet'!$E$14+1,1))</f>
        <v>#N/A</v>
      </c>
      <c r="DU158" s="57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7" t="e">
        <f t="shared" si="128"/>
        <v>#N/A</v>
      </c>
      <c r="EO158" s="57" t="e">
        <f ca="1">AVERAGE(OFFSET($EN$3,0,0,'Données projet'!$E$15+1,1))-AVERAGE(OFFSET($H$3,0,0,'Données projet'!$E$15+1,1))</f>
        <v>#N/A</v>
      </c>
      <c r="EP158" s="57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7" t="e">
        <f t="shared" si="131"/>
        <v>#N/A</v>
      </c>
      <c r="FJ158" s="57" t="e">
        <f ca="1">AVERAGE(OFFSET($FI$3,0,0,'Données projet'!$E$16+1,1))-AVERAGE(OFFSET($H$3,0,0,'Données projet'!$E$16+1,1))</f>
        <v>#N/A</v>
      </c>
      <c r="FK158" s="57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7" t="e">
        <f t="shared" si="134"/>
        <v>#N/A</v>
      </c>
      <c r="GE158" s="57" t="e">
        <f ca="1">AVERAGE(OFFSET($GD$3,0,0,'Données projet'!$E$17+1,1))-AVERAGE(OFFSET($H$3,0,0,'Données projet'!$E$17+1,1))</f>
        <v>#N/A</v>
      </c>
      <c r="GF158" s="57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7" t="e">
        <f t="shared" si="137"/>
        <v>#N/A</v>
      </c>
      <c r="GZ158" s="57" t="e">
        <f ca="1">AVERAGE(OFFSET($GY$3,0,0,'Données projet'!$E$18+1,1))-AVERAGE(OFFSET($H$3,0,0,'Données projet'!$E$18+1,1))</f>
        <v>#N/A</v>
      </c>
      <c r="HA158" s="57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0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4">
        <f t="shared" si="110"/>
        <v>499.97258746891276</v>
      </c>
      <c r="I159" s="6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7" t="e">
        <f t="shared" si="109"/>
        <v>#NUM!</v>
      </c>
      <c r="S159" s="57">
        <f ca="1">AVERAGE(OFFSET($R$3,0,0,'Données projet'!$E$9+1,1))-AVERAGE(OFFSET($H$3,0,0,'Données projet'!$E$9+1,1))</f>
        <v>148.39628895278571</v>
      </c>
      <c r="T159" s="57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325.55519999999984</v>
      </c>
      <c r="AJ159" s="13">
        <f>AI159*VLOOKUP('Données projet'!$B$10,Paramètres!$A$1:$I$89,3,0)*VLOOKUP('Données projet'!$B$10,Paramètres!$A$1:$I$89,5,0)</f>
        <v>355.50627839999981</v>
      </c>
      <c r="AK159" s="13">
        <f t="shared" si="164"/>
        <v>82.695279049034994</v>
      </c>
      <c r="AL159" s="20">
        <f t="shared" si="165"/>
        <v>763.20104589040227</v>
      </c>
      <c r="AM159" s="57">
        <f t="shared" si="113"/>
        <v>1056.5343792237356</v>
      </c>
      <c r="AN159" s="57">
        <f ca="1">AVERAGE(OFFSET($AM$3,0,0,'Données projet'!$E$10+1,1))-AVERAGE(OFFSET($H$3,0,0,'Données projet'!$E$10+1,1))</f>
        <v>245.5026179711341</v>
      </c>
      <c r="AO159" s="57">
        <f t="shared" si="144"/>
        <v>204.32077840562567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325.55519999999984</v>
      </c>
      <c r="BE159" s="13">
        <f>BD159*VLOOKUP('Données projet'!$B$11,Paramètres!$A$1:$I$89,3,0)*VLOOKUP('Données projet'!$B$11,Paramètres!$A$1:$I$89,5,0)</f>
        <v>325.03431167999986</v>
      </c>
      <c r="BF159" s="13">
        <f t="shared" si="167"/>
        <v>76.399886588103072</v>
      </c>
      <c r="BG159" s="20">
        <f t="shared" si="168"/>
        <v>699.16456198361254</v>
      </c>
      <c r="BH159" s="57">
        <f t="shared" si="116"/>
        <v>992.49789531694591</v>
      </c>
      <c r="BI159" s="57">
        <f ca="1">AVERAGE(OFFSET($BH$3,0,0,'Données projet'!$E$11+1,1))-AVERAGE(OFFSET($H$3,0,0,'Données projet'!$E$11+1,1))</f>
        <v>221.46841827695107</v>
      </c>
      <c r="BJ159" s="57">
        <f t="shared" si="146"/>
        <v>183.74298297204564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266.99999999999983</v>
      </c>
      <c r="BZ159" s="13">
        <f>BY159*VLOOKUP('Données projet'!$B$12,Paramètres!$A$1:$I$89,3,0)*VLOOKUP('Données projet'!$B$12,Paramètres!$A$1:$I$89,5,0)</f>
        <v>216.59039999999987</v>
      </c>
      <c r="CA159" s="13">
        <f t="shared" si="170"/>
        <v>53.373153688190904</v>
      </c>
      <c r="CB159" s="20">
        <f t="shared" si="171"/>
        <v>470.18652267359886</v>
      </c>
      <c r="CC159" s="57">
        <f t="shared" si="119"/>
        <v>763.51985600693217</v>
      </c>
      <c r="CD159" s="57">
        <f ca="1">AVERAGE(OFFSET($CC$3,0,0,'Données projet'!$E$12+1,1))-AVERAGE(OFFSET($H$3,0,0,'Données projet'!$E$12+1,1))</f>
        <v>219.96569743439244</v>
      </c>
      <c r="CE159" s="57">
        <f t="shared" si="148"/>
        <v>219.27079214454579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7.9674254533771567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7.9674254533771567</v>
      </c>
      <c r="CO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236.00000000000003</v>
      </c>
      <c r="CU159" s="17">
        <f>CT159*VLOOKUP('Données projet'!$B$13,Paramètres!$A$1:$I$89,3,0)*VLOOKUP('Données projet'!$B$13,Paramètres!$A$1:$I$89,5,0)</f>
        <v>206.16960000000006</v>
      </c>
      <c r="CV159" s="13">
        <f t="shared" si="173"/>
        <v>51.097652263007333</v>
      </c>
      <c r="CW159" s="20">
        <f t="shared" si="174"/>
        <v>448.07379769140448</v>
      </c>
      <c r="CX159" s="57">
        <f t="shared" si="122"/>
        <v>741.40713102473774</v>
      </c>
      <c r="CY159" s="57">
        <f ca="1">AVERAGE(OFFSET($CX$3,0,0,'Données projet'!$E$13+1,1))-AVERAGE(OFFSET($H$3,0,0,'Données projet'!$E$13+1,1))</f>
        <v>235.92135862353973</v>
      </c>
      <c r="CZ159" s="57">
        <f t="shared" si="150"/>
        <v>270.64539221029258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14.689855133987871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14.689855133987871</v>
      </c>
      <c r="DJ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7" t="e">
        <f t="shared" si="125"/>
        <v>#N/A</v>
      </c>
      <c r="DT159" s="57" t="e">
        <f ca="1">AVERAGE(OFFSET($DS$3,0,0,'Données projet'!$E$14+1,1))-AVERAGE(OFFSET($H$3,0,0,'Données projet'!$E$14+1,1))</f>
        <v>#N/A</v>
      </c>
      <c r="DU159" s="57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7" t="e">
        <f t="shared" si="128"/>
        <v>#N/A</v>
      </c>
      <c r="EO159" s="57" t="e">
        <f ca="1">AVERAGE(OFFSET($EN$3,0,0,'Données projet'!$E$15+1,1))-AVERAGE(OFFSET($H$3,0,0,'Données projet'!$E$15+1,1))</f>
        <v>#N/A</v>
      </c>
      <c r="EP159" s="57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7" t="e">
        <f t="shared" si="131"/>
        <v>#N/A</v>
      </c>
      <c r="FJ159" s="57" t="e">
        <f ca="1">AVERAGE(OFFSET($FI$3,0,0,'Données projet'!$E$16+1,1))-AVERAGE(OFFSET($H$3,0,0,'Données projet'!$E$16+1,1))</f>
        <v>#N/A</v>
      </c>
      <c r="FK159" s="57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7" t="e">
        <f t="shared" si="134"/>
        <v>#N/A</v>
      </c>
      <c r="GE159" s="57" t="e">
        <f ca="1">AVERAGE(OFFSET($GD$3,0,0,'Données projet'!$E$17+1,1))-AVERAGE(OFFSET($H$3,0,0,'Données projet'!$E$17+1,1))</f>
        <v>#N/A</v>
      </c>
      <c r="GF159" s="57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7" t="e">
        <f t="shared" si="137"/>
        <v>#N/A</v>
      </c>
      <c r="GZ159" s="57" t="e">
        <f ca="1">AVERAGE(OFFSET($GY$3,0,0,'Données projet'!$E$18+1,1))-AVERAGE(OFFSET($H$3,0,0,'Données projet'!$E$18+1,1))</f>
        <v>#N/A</v>
      </c>
      <c r="HA159" s="57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0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4">
        <f t="shared" si="110"/>
        <v>501.2641528378374</v>
      </c>
      <c r="I160" s="6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7" t="e">
        <f t="shared" si="109"/>
        <v>#NUM!</v>
      </c>
      <c r="S160" s="57">
        <f ca="1">AVERAGE(OFFSET($R$3,0,0,'Données projet'!$E$9+1,1))-AVERAGE(OFFSET($H$3,0,0,'Données projet'!$E$9+1,1))</f>
        <v>148.39628895278571</v>
      </c>
      <c r="T160" s="57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325.55519999999984</v>
      </c>
      <c r="AJ160" s="13">
        <f>AI160*VLOOKUP('Données projet'!$B$10,Paramètres!$A$1:$I$89,3,0)*VLOOKUP('Données projet'!$B$10,Paramètres!$A$1:$I$89,5,0)</f>
        <v>355.50627839999981</v>
      </c>
      <c r="AK160" s="13">
        <f t="shared" si="164"/>
        <v>82.695279049034994</v>
      </c>
      <c r="AL160" s="20">
        <f t="shared" si="165"/>
        <v>763.20104589040227</v>
      </c>
      <c r="AM160" s="57">
        <f t="shared" si="113"/>
        <v>1056.5343792237356</v>
      </c>
      <c r="AN160" s="57">
        <f ca="1">AVERAGE(OFFSET($AM$3,0,0,'Données projet'!$E$10+1,1))-AVERAGE(OFFSET($H$3,0,0,'Données projet'!$E$10+1,1))</f>
        <v>245.5026179711341</v>
      </c>
      <c r="AO160" s="57">
        <f t="shared" si="144"/>
        <v>204.32077840562567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325.55519999999984</v>
      </c>
      <c r="BE160" s="13">
        <f>BD160*VLOOKUP('Données projet'!$B$11,Paramètres!$A$1:$I$89,3,0)*VLOOKUP('Données projet'!$B$11,Paramètres!$A$1:$I$89,5,0)</f>
        <v>325.03431167999986</v>
      </c>
      <c r="BF160" s="13">
        <f t="shared" si="167"/>
        <v>76.399886588103072</v>
      </c>
      <c r="BG160" s="20">
        <f t="shared" si="168"/>
        <v>699.16456198361254</v>
      </c>
      <c r="BH160" s="57">
        <f t="shared" si="116"/>
        <v>992.49789531694591</v>
      </c>
      <c r="BI160" s="57">
        <f ca="1">AVERAGE(OFFSET($BH$3,0,0,'Données projet'!$E$11+1,1))-AVERAGE(OFFSET($H$3,0,0,'Données projet'!$E$11+1,1))</f>
        <v>221.46841827695107</v>
      </c>
      <c r="BJ160" s="57">
        <f t="shared" si="146"/>
        <v>183.74298297204564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266.99999999999983</v>
      </c>
      <c r="BZ160" s="13">
        <f>BY160*VLOOKUP('Données projet'!$B$12,Paramètres!$A$1:$I$89,3,0)*VLOOKUP('Données projet'!$B$12,Paramètres!$A$1:$I$89,5,0)</f>
        <v>216.59039999999987</v>
      </c>
      <c r="CA160" s="13">
        <f t="shared" si="170"/>
        <v>53.373153688190904</v>
      </c>
      <c r="CB160" s="20">
        <f t="shared" si="171"/>
        <v>470.18652267359886</v>
      </c>
      <c r="CC160" s="57">
        <f t="shared" si="119"/>
        <v>763.51985600693217</v>
      </c>
      <c r="CD160" s="57">
        <f ca="1">AVERAGE(OFFSET($CC$3,0,0,'Données projet'!$E$12+1,1))-AVERAGE(OFFSET($H$3,0,0,'Données projet'!$E$12+1,1))</f>
        <v>219.96569743439244</v>
      </c>
      <c r="CE160" s="57">
        <f t="shared" si="148"/>
        <v>219.27079214454579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7.8111890998861062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7.8111890998861062</v>
      </c>
      <c r="CO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236.00000000000003</v>
      </c>
      <c r="CU160" s="17">
        <f>CT160*VLOOKUP('Données projet'!$B$13,Paramètres!$A$1:$I$89,3,0)*VLOOKUP('Données projet'!$B$13,Paramètres!$A$1:$I$89,5,0)</f>
        <v>206.16960000000006</v>
      </c>
      <c r="CV160" s="13">
        <f t="shared" si="173"/>
        <v>51.097652263007333</v>
      </c>
      <c r="CW160" s="20">
        <f t="shared" si="174"/>
        <v>448.07379769140448</v>
      </c>
      <c r="CX160" s="57">
        <f t="shared" si="122"/>
        <v>741.40713102473774</v>
      </c>
      <c r="CY160" s="57">
        <f ca="1">AVERAGE(OFFSET($CX$3,0,0,'Données projet'!$E$13+1,1))-AVERAGE(OFFSET($H$3,0,0,'Données projet'!$E$13+1,1))</f>
        <v>235.92135862353973</v>
      </c>
      <c r="CZ160" s="57">
        <f t="shared" si="150"/>
        <v>270.64539221029258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14.401796034737281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14.401796034737281</v>
      </c>
      <c r="DJ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7" t="e">
        <f t="shared" si="125"/>
        <v>#N/A</v>
      </c>
      <c r="DT160" s="57" t="e">
        <f ca="1">AVERAGE(OFFSET($DS$3,0,0,'Données projet'!$E$14+1,1))-AVERAGE(OFFSET($H$3,0,0,'Données projet'!$E$14+1,1))</f>
        <v>#N/A</v>
      </c>
      <c r="DU160" s="57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7" t="e">
        <f t="shared" si="128"/>
        <v>#N/A</v>
      </c>
      <c r="EO160" s="57" t="e">
        <f ca="1">AVERAGE(OFFSET($EN$3,0,0,'Données projet'!$E$15+1,1))-AVERAGE(OFFSET($H$3,0,0,'Données projet'!$E$15+1,1))</f>
        <v>#N/A</v>
      </c>
      <c r="EP160" s="57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7" t="e">
        <f t="shared" si="131"/>
        <v>#N/A</v>
      </c>
      <c r="FJ160" s="57" t="e">
        <f ca="1">AVERAGE(OFFSET($FI$3,0,0,'Données projet'!$E$16+1,1))-AVERAGE(OFFSET($H$3,0,0,'Données projet'!$E$16+1,1))</f>
        <v>#N/A</v>
      </c>
      <c r="FK160" s="57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7" t="e">
        <f t="shared" si="134"/>
        <v>#N/A</v>
      </c>
      <c r="GE160" s="57" t="e">
        <f ca="1">AVERAGE(OFFSET($GD$3,0,0,'Données projet'!$E$17+1,1))-AVERAGE(OFFSET($H$3,0,0,'Données projet'!$E$17+1,1))</f>
        <v>#N/A</v>
      </c>
      <c r="GF160" s="57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7" t="e">
        <f t="shared" si="137"/>
        <v>#N/A</v>
      </c>
      <c r="GZ160" s="57" t="e">
        <f ca="1">AVERAGE(OFFSET($GY$3,0,0,'Données projet'!$E$18+1,1))-AVERAGE(OFFSET($H$3,0,0,'Données projet'!$E$18+1,1))</f>
        <v>#N/A</v>
      </c>
      <c r="HA160" s="57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0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4">
        <f t="shared" si="110"/>
        <v>502.55553288771608</v>
      </c>
      <c r="I161" s="6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7" t="e">
        <f t="shared" si="109"/>
        <v>#NUM!</v>
      </c>
      <c r="S161" s="57">
        <f ca="1">AVERAGE(OFFSET($R$3,0,0,'Données projet'!$E$9+1,1))-AVERAGE(OFFSET($H$3,0,0,'Données projet'!$E$9+1,1))</f>
        <v>148.39628895278571</v>
      </c>
      <c r="T161" s="57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325.55519999999984</v>
      </c>
      <c r="AJ161" s="13">
        <f>AI161*VLOOKUP('Données projet'!$B$10,Paramètres!$A$1:$I$89,3,0)*VLOOKUP('Données projet'!$B$10,Paramètres!$A$1:$I$89,5,0)</f>
        <v>355.50627839999981</v>
      </c>
      <c r="AK161" s="13">
        <f t="shared" si="164"/>
        <v>82.695279049034994</v>
      </c>
      <c r="AL161" s="20">
        <f t="shared" si="165"/>
        <v>763.20104589040227</v>
      </c>
      <c r="AM161" s="57">
        <f t="shared" si="113"/>
        <v>1056.5343792237356</v>
      </c>
      <c r="AN161" s="57">
        <f ca="1">AVERAGE(OFFSET($AM$3,0,0,'Données projet'!$E$10+1,1))-AVERAGE(OFFSET($H$3,0,0,'Données projet'!$E$10+1,1))</f>
        <v>245.5026179711341</v>
      </c>
      <c r="AO161" s="57">
        <f t="shared" si="144"/>
        <v>204.32077840562567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325.55519999999984</v>
      </c>
      <c r="BE161" s="13">
        <f>BD161*VLOOKUP('Données projet'!$B$11,Paramètres!$A$1:$I$89,3,0)*VLOOKUP('Données projet'!$B$11,Paramètres!$A$1:$I$89,5,0)</f>
        <v>325.03431167999986</v>
      </c>
      <c r="BF161" s="13">
        <f t="shared" si="167"/>
        <v>76.399886588103072</v>
      </c>
      <c r="BG161" s="20">
        <f t="shared" si="168"/>
        <v>699.16456198361254</v>
      </c>
      <c r="BH161" s="57">
        <f t="shared" si="116"/>
        <v>992.49789531694591</v>
      </c>
      <c r="BI161" s="57">
        <f ca="1">AVERAGE(OFFSET($BH$3,0,0,'Données projet'!$E$11+1,1))-AVERAGE(OFFSET($H$3,0,0,'Données projet'!$E$11+1,1))</f>
        <v>221.46841827695107</v>
      </c>
      <c r="BJ161" s="57">
        <f t="shared" si="146"/>
        <v>183.74298297204564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266.99999999999983</v>
      </c>
      <c r="BZ161" s="13">
        <f>BY161*VLOOKUP('Données projet'!$B$12,Paramètres!$A$1:$I$89,3,0)*VLOOKUP('Données projet'!$B$12,Paramètres!$A$1:$I$89,5,0)</f>
        <v>216.59039999999987</v>
      </c>
      <c r="CA161" s="13">
        <f t="shared" si="170"/>
        <v>53.373153688190904</v>
      </c>
      <c r="CB161" s="20">
        <f t="shared" si="171"/>
        <v>470.18652267359886</v>
      </c>
      <c r="CC161" s="57">
        <f t="shared" si="119"/>
        <v>763.51985600693217</v>
      </c>
      <c r="CD161" s="57">
        <f ca="1">AVERAGE(OFFSET($CC$3,0,0,'Données projet'!$E$12+1,1))-AVERAGE(OFFSET($H$3,0,0,'Données projet'!$E$12+1,1))</f>
        <v>219.96569743439244</v>
      </c>
      <c r="CE161" s="57">
        <f t="shared" si="148"/>
        <v>219.27079214454579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7.6580164459922493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7.6580164459922493</v>
      </c>
      <c r="CO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236.00000000000003</v>
      </c>
      <c r="CU161" s="17">
        <f>CT161*VLOOKUP('Données projet'!$B$13,Paramètres!$A$1:$I$89,3,0)*VLOOKUP('Données projet'!$B$13,Paramètres!$A$1:$I$89,5,0)</f>
        <v>206.16960000000006</v>
      </c>
      <c r="CV161" s="13">
        <f t="shared" si="173"/>
        <v>51.097652263007333</v>
      </c>
      <c r="CW161" s="20">
        <f t="shared" si="174"/>
        <v>448.07379769140448</v>
      </c>
      <c r="CX161" s="57">
        <f t="shared" si="122"/>
        <v>741.40713102473774</v>
      </c>
      <c r="CY161" s="57">
        <f ca="1">AVERAGE(OFFSET($CX$3,0,0,'Données projet'!$E$13+1,1))-AVERAGE(OFFSET($H$3,0,0,'Données projet'!$E$13+1,1))</f>
        <v>235.92135862353973</v>
      </c>
      <c r="CZ161" s="57">
        <f t="shared" si="150"/>
        <v>270.64539221029258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14.119385598724293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14.119385598724293</v>
      </c>
      <c r="DJ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7" t="e">
        <f t="shared" si="125"/>
        <v>#N/A</v>
      </c>
      <c r="DT161" s="57" t="e">
        <f ca="1">AVERAGE(OFFSET($DS$3,0,0,'Données projet'!$E$14+1,1))-AVERAGE(OFFSET($H$3,0,0,'Données projet'!$E$14+1,1))</f>
        <v>#N/A</v>
      </c>
      <c r="DU161" s="57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7" t="e">
        <f t="shared" si="128"/>
        <v>#N/A</v>
      </c>
      <c r="EO161" s="57" t="e">
        <f ca="1">AVERAGE(OFFSET($EN$3,0,0,'Données projet'!$E$15+1,1))-AVERAGE(OFFSET($H$3,0,0,'Données projet'!$E$15+1,1))</f>
        <v>#N/A</v>
      </c>
      <c r="EP161" s="57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7" t="e">
        <f t="shared" si="131"/>
        <v>#N/A</v>
      </c>
      <c r="FJ161" s="57" t="e">
        <f ca="1">AVERAGE(OFFSET($FI$3,0,0,'Données projet'!$E$16+1,1))-AVERAGE(OFFSET($H$3,0,0,'Données projet'!$E$16+1,1))</f>
        <v>#N/A</v>
      </c>
      <c r="FK161" s="57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7" t="e">
        <f t="shared" si="134"/>
        <v>#N/A</v>
      </c>
      <c r="GE161" s="57" t="e">
        <f ca="1">AVERAGE(OFFSET($GD$3,0,0,'Données projet'!$E$17+1,1))-AVERAGE(OFFSET($H$3,0,0,'Données projet'!$E$17+1,1))</f>
        <v>#N/A</v>
      </c>
      <c r="GF161" s="57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7" t="e">
        <f t="shared" si="137"/>
        <v>#N/A</v>
      </c>
      <c r="GZ161" s="57" t="e">
        <f ca="1">AVERAGE(OFFSET($GY$3,0,0,'Données projet'!$E$18+1,1))-AVERAGE(OFFSET($H$3,0,0,'Données projet'!$E$18+1,1))</f>
        <v>#N/A</v>
      </c>
      <c r="HA161" s="57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0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4">
        <f t="shared" si="110"/>
        <v>503.84672892751564</v>
      </c>
      <c r="I162" s="6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7" t="e">
        <f t="shared" si="109"/>
        <v>#NUM!</v>
      </c>
      <c r="S162" s="57">
        <f ca="1">AVERAGE(OFFSET($R$3,0,0,'Données projet'!$E$9+1,1))-AVERAGE(OFFSET($H$3,0,0,'Données projet'!$E$9+1,1))</f>
        <v>148.39628895278571</v>
      </c>
      <c r="T162" s="57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325.55519999999984</v>
      </c>
      <c r="AJ162" s="13">
        <f>AI162*VLOOKUP('Données projet'!$B$10,Paramètres!$A$1:$I$89,3,0)*VLOOKUP('Données projet'!$B$10,Paramètres!$A$1:$I$89,5,0)</f>
        <v>355.50627839999981</v>
      </c>
      <c r="AK162" s="13">
        <f t="shared" si="164"/>
        <v>82.695279049034994</v>
      </c>
      <c r="AL162" s="20">
        <f t="shared" si="165"/>
        <v>763.20104589040227</v>
      </c>
      <c r="AM162" s="57">
        <f t="shared" si="113"/>
        <v>1056.5343792237356</v>
      </c>
      <c r="AN162" s="57">
        <f ca="1">AVERAGE(OFFSET($AM$3,0,0,'Données projet'!$E$10+1,1))-AVERAGE(OFFSET($H$3,0,0,'Données projet'!$E$10+1,1))</f>
        <v>245.5026179711341</v>
      </c>
      <c r="AO162" s="57">
        <f t="shared" si="144"/>
        <v>204.32077840562567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325.55519999999984</v>
      </c>
      <c r="BE162" s="13">
        <f>BD162*VLOOKUP('Données projet'!$B$11,Paramètres!$A$1:$I$89,3,0)*VLOOKUP('Données projet'!$B$11,Paramètres!$A$1:$I$89,5,0)</f>
        <v>325.03431167999986</v>
      </c>
      <c r="BF162" s="13">
        <f t="shared" si="167"/>
        <v>76.399886588103072</v>
      </c>
      <c r="BG162" s="20">
        <f t="shared" si="168"/>
        <v>699.16456198361254</v>
      </c>
      <c r="BH162" s="57">
        <f t="shared" si="116"/>
        <v>992.49789531694591</v>
      </c>
      <c r="BI162" s="57">
        <f ca="1">AVERAGE(OFFSET($BH$3,0,0,'Données projet'!$E$11+1,1))-AVERAGE(OFFSET($H$3,0,0,'Données projet'!$E$11+1,1))</f>
        <v>221.46841827695107</v>
      </c>
      <c r="BJ162" s="57">
        <f t="shared" si="146"/>
        <v>183.74298297204564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266.99999999999983</v>
      </c>
      <c r="BZ162" s="13">
        <f>BY162*VLOOKUP('Données projet'!$B$12,Paramètres!$A$1:$I$89,3,0)*VLOOKUP('Données projet'!$B$12,Paramètres!$A$1:$I$89,5,0)</f>
        <v>216.59039999999987</v>
      </c>
      <c r="CA162" s="13">
        <f t="shared" si="170"/>
        <v>53.373153688190904</v>
      </c>
      <c r="CB162" s="20">
        <f t="shared" si="171"/>
        <v>470.18652267359886</v>
      </c>
      <c r="CC162" s="57">
        <f t="shared" si="119"/>
        <v>763.51985600693217</v>
      </c>
      <c r="CD162" s="57">
        <f ca="1">AVERAGE(OFFSET($CC$3,0,0,'Données projet'!$E$12+1,1))-AVERAGE(OFFSET($H$3,0,0,'Données projet'!$E$12+1,1))</f>
        <v>219.96569743439244</v>
      </c>
      <c r="CE162" s="57">
        <f t="shared" si="148"/>
        <v>219.27079214454579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7.5078474144151572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7.5078474144151572</v>
      </c>
      <c r="CO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236.00000000000003</v>
      </c>
      <c r="CU162" s="17">
        <f>CT162*VLOOKUP('Données projet'!$B$13,Paramètres!$A$1:$I$89,3,0)*VLOOKUP('Données projet'!$B$13,Paramètres!$A$1:$I$89,5,0)</f>
        <v>206.16960000000006</v>
      </c>
      <c r="CV162" s="13">
        <f t="shared" si="173"/>
        <v>51.097652263007333</v>
      </c>
      <c r="CW162" s="20">
        <f t="shared" si="174"/>
        <v>448.07379769140448</v>
      </c>
      <c r="CX162" s="57">
        <f t="shared" si="122"/>
        <v>741.40713102473774</v>
      </c>
      <c r="CY162" s="57">
        <f ca="1">AVERAGE(OFFSET($CX$3,0,0,'Données projet'!$E$13+1,1))-AVERAGE(OFFSET($H$3,0,0,'Données projet'!$E$13+1,1))</f>
        <v>235.92135862353973</v>
      </c>
      <c r="CZ162" s="57">
        <f t="shared" si="150"/>
        <v>270.64539221029258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13.842513059108162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13.842513059108162</v>
      </c>
      <c r="DJ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7" t="e">
        <f t="shared" si="125"/>
        <v>#N/A</v>
      </c>
      <c r="DT162" s="57" t="e">
        <f ca="1">AVERAGE(OFFSET($DS$3,0,0,'Données projet'!$E$14+1,1))-AVERAGE(OFFSET($H$3,0,0,'Données projet'!$E$14+1,1))</f>
        <v>#N/A</v>
      </c>
      <c r="DU162" s="57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7" t="e">
        <f t="shared" si="128"/>
        <v>#N/A</v>
      </c>
      <c r="EO162" s="57" t="e">
        <f ca="1">AVERAGE(OFFSET($EN$3,0,0,'Données projet'!$E$15+1,1))-AVERAGE(OFFSET($H$3,0,0,'Données projet'!$E$15+1,1))</f>
        <v>#N/A</v>
      </c>
      <c r="EP162" s="57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7" t="e">
        <f t="shared" si="131"/>
        <v>#N/A</v>
      </c>
      <c r="FJ162" s="57" t="e">
        <f ca="1">AVERAGE(OFFSET($FI$3,0,0,'Données projet'!$E$16+1,1))-AVERAGE(OFFSET($H$3,0,0,'Données projet'!$E$16+1,1))</f>
        <v>#N/A</v>
      </c>
      <c r="FK162" s="57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7" t="e">
        <f t="shared" si="134"/>
        <v>#N/A</v>
      </c>
      <c r="GE162" s="57" t="e">
        <f ca="1">AVERAGE(OFFSET($GD$3,0,0,'Données projet'!$E$17+1,1))-AVERAGE(OFFSET($H$3,0,0,'Données projet'!$E$17+1,1))</f>
        <v>#N/A</v>
      </c>
      <c r="GF162" s="57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7" t="e">
        <f t="shared" si="137"/>
        <v>#N/A</v>
      </c>
      <c r="GZ162" s="57" t="e">
        <f ca="1">AVERAGE(OFFSET($GY$3,0,0,'Données projet'!$E$18+1,1))-AVERAGE(OFFSET($H$3,0,0,'Données projet'!$E$18+1,1))</f>
        <v>#N/A</v>
      </c>
      <c r="HA162" s="57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0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4">
        <f t="shared" si="110"/>
        <v>505.13774224878563</v>
      </c>
      <c r="I163" s="6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7" t="e">
        <f t="shared" si="109"/>
        <v>#NUM!</v>
      </c>
      <c r="S163" s="57">
        <f ca="1">AVERAGE(OFFSET($R$3,0,0,'Données projet'!$E$9+1,1))-AVERAGE(OFFSET($H$3,0,0,'Données projet'!$E$9+1,1))</f>
        <v>148.39628895278571</v>
      </c>
      <c r="T163" s="57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325.55519999999984</v>
      </c>
      <c r="AJ163" s="13">
        <f>AI163*VLOOKUP('Données projet'!$B$10,Paramètres!$A$1:$I$89,3,0)*VLOOKUP('Données projet'!$B$10,Paramètres!$A$1:$I$89,5,0)</f>
        <v>355.50627839999981</v>
      </c>
      <c r="AK163" s="13">
        <f t="shared" si="164"/>
        <v>82.695279049034994</v>
      </c>
      <c r="AL163" s="20">
        <f t="shared" si="165"/>
        <v>763.20104589040227</v>
      </c>
      <c r="AM163" s="57">
        <f t="shared" si="113"/>
        <v>1056.5343792237356</v>
      </c>
      <c r="AN163" s="57">
        <f ca="1">AVERAGE(OFFSET($AM$3,0,0,'Données projet'!$E$10+1,1))-AVERAGE(OFFSET($H$3,0,0,'Données projet'!$E$10+1,1))</f>
        <v>245.5026179711341</v>
      </c>
      <c r="AO163" s="57">
        <f t="shared" si="144"/>
        <v>204.32077840562567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325.55519999999984</v>
      </c>
      <c r="BE163" s="13">
        <f>BD163*VLOOKUP('Données projet'!$B$11,Paramètres!$A$1:$I$89,3,0)*VLOOKUP('Données projet'!$B$11,Paramètres!$A$1:$I$89,5,0)</f>
        <v>325.03431167999986</v>
      </c>
      <c r="BF163" s="13">
        <f t="shared" si="167"/>
        <v>76.399886588103072</v>
      </c>
      <c r="BG163" s="20">
        <f t="shared" si="168"/>
        <v>699.16456198361254</v>
      </c>
      <c r="BH163" s="57">
        <f t="shared" si="116"/>
        <v>992.49789531694591</v>
      </c>
      <c r="BI163" s="57">
        <f ca="1">AVERAGE(OFFSET($BH$3,0,0,'Données projet'!$E$11+1,1))-AVERAGE(OFFSET($H$3,0,0,'Données projet'!$E$11+1,1))</f>
        <v>221.46841827695107</v>
      </c>
      <c r="BJ163" s="57">
        <f t="shared" si="146"/>
        <v>183.74298297204564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266.99999999999983</v>
      </c>
      <c r="BZ163" s="13">
        <f>BY163*VLOOKUP('Données projet'!$B$12,Paramètres!$A$1:$I$89,3,0)*VLOOKUP('Données projet'!$B$12,Paramètres!$A$1:$I$89,5,0)</f>
        <v>216.59039999999987</v>
      </c>
      <c r="CA163" s="13">
        <f t="shared" si="170"/>
        <v>53.373153688190904</v>
      </c>
      <c r="CB163" s="20">
        <f t="shared" si="171"/>
        <v>470.18652267359886</v>
      </c>
      <c r="CC163" s="57">
        <f t="shared" si="119"/>
        <v>763.51985600693217</v>
      </c>
      <c r="CD163" s="57">
        <f ca="1">AVERAGE(OFFSET($CC$3,0,0,'Données projet'!$E$12+1,1))-AVERAGE(OFFSET($H$3,0,0,'Données projet'!$E$12+1,1))</f>
        <v>219.96569743439244</v>
      </c>
      <c r="CE163" s="57">
        <f t="shared" si="148"/>
        <v>219.27079214454579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7.360623105953227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7.360623105953227</v>
      </c>
      <c r="CO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236.00000000000003</v>
      </c>
      <c r="CU163" s="17">
        <f>CT163*VLOOKUP('Données projet'!$B$13,Paramètres!$A$1:$I$89,3,0)*VLOOKUP('Données projet'!$B$13,Paramètres!$A$1:$I$89,5,0)</f>
        <v>206.16960000000006</v>
      </c>
      <c r="CV163" s="13">
        <f t="shared" si="173"/>
        <v>51.097652263007333</v>
      </c>
      <c r="CW163" s="20">
        <f t="shared" si="174"/>
        <v>448.07379769140448</v>
      </c>
      <c r="CX163" s="57">
        <f t="shared" si="122"/>
        <v>741.40713102473774</v>
      </c>
      <c r="CY163" s="57">
        <f ca="1">AVERAGE(OFFSET($CX$3,0,0,'Données projet'!$E$13+1,1))-AVERAGE(OFFSET($H$3,0,0,'Données projet'!$E$13+1,1))</f>
        <v>235.92135862353973</v>
      </c>
      <c r="CZ163" s="57">
        <f t="shared" si="150"/>
        <v>270.64539221029258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13.57106982111833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13.57106982111833</v>
      </c>
      <c r="DJ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7" t="e">
        <f t="shared" si="125"/>
        <v>#N/A</v>
      </c>
      <c r="DT163" s="57" t="e">
        <f ca="1">AVERAGE(OFFSET($DS$3,0,0,'Données projet'!$E$14+1,1))-AVERAGE(OFFSET($H$3,0,0,'Données projet'!$E$14+1,1))</f>
        <v>#N/A</v>
      </c>
      <c r="DU163" s="57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7" t="e">
        <f t="shared" si="128"/>
        <v>#N/A</v>
      </c>
      <c r="EO163" s="57" t="e">
        <f ca="1">AVERAGE(OFFSET($EN$3,0,0,'Données projet'!$E$15+1,1))-AVERAGE(OFFSET($H$3,0,0,'Données projet'!$E$15+1,1))</f>
        <v>#N/A</v>
      </c>
      <c r="EP163" s="57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7" t="e">
        <f t="shared" si="131"/>
        <v>#N/A</v>
      </c>
      <c r="FJ163" s="57" t="e">
        <f ca="1">AVERAGE(OFFSET($FI$3,0,0,'Données projet'!$E$16+1,1))-AVERAGE(OFFSET($H$3,0,0,'Données projet'!$E$16+1,1))</f>
        <v>#N/A</v>
      </c>
      <c r="FK163" s="57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7" t="e">
        <f t="shared" si="134"/>
        <v>#N/A</v>
      </c>
      <c r="GE163" s="57" t="e">
        <f ca="1">AVERAGE(OFFSET($GD$3,0,0,'Données projet'!$E$17+1,1))-AVERAGE(OFFSET($H$3,0,0,'Données projet'!$E$17+1,1))</f>
        <v>#N/A</v>
      </c>
      <c r="GF163" s="57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7" t="e">
        <f t="shared" si="137"/>
        <v>#N/A</v>
      </c>
      <c r="GZ163" s="57" t="e">
        <f ca="1">AVERAGE(OFFSET($GY$3,0,0,'Données projet'!$E$18+1,1))-AVERAGE(OFFSET($H$3,0,0,'Données projet'!$E$18+1,1))</f>
        <v>#N/A</v>
      </c>
      <c r="HA163" s="57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0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4">
        <f t="shared" si="110"/>
        <v>506.42857412599761</v>
      </c>
      <c r="I164" s="6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7" t="e">
        <f t="shared" si="109"/>
        <v>#NUM!</v>
      </c>
      <c r="S164" s="57">
        <f ca="1">AVERAGE(OFFSET($R$3,0,0,'Données projet'!$E$9+1,1))-AVERAGE(OFFSET($H$3,0,0,'Données projet'!$E$9+1,1))</f>
        <v>148.39628895278571</v>
      </c>
      <c r="T164" s="57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325.55519999999984</v>
      </c>
      <c r="AJ164" s="13">
        <f>AI164*VLOOKUP('Données projet'!$B$10,Paramètres!$A$1:$I$89,3,0)*VLOOKUP('Données projet'!$B$10,Paramètres!$A$1:$I$89,5,0)</f>
        <v>355.50627839999981</v>
      </c>
      <c r="AK164" s="13">
        <f t="shared" si="164"/>
        <v>82.695279049034994</v>
      </c>
      <c r="AL164" s="20">
        <f t="shared" si="165"/>
        <v>763.20104589040227</v>
      </c>
      <c r="AM164" s="57">
        <f t="shared" si="113"/>
        <v>1056.5343792237356</v>
      </c>
      <c r="AN164" s="57">
        <f ca="1">AVERAGE(OFFSET($AM$3,0,0,'Données projet'!$E$10+1,1))-AVERAGE(OFFSET($H$3,0,0,'Données projet'!$E$10+1,1))</f>
        <v>245.5026179711341</v>
      </c>
      <c r="AO164" s="57">
        <f t="shared" si="144"/>
        <v>204.32077840562567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325.55519999999984</v>
      </c>
      <c r="BE164" s="13">
        <f>BD164*VLOOKUP('Données projet'!$B$11,Paramètres!$A$1:$I$89,3,0)*VLOOKUP('Données projet'!$B$11,Paramètres!$A$1:$I$89,5,0)</f>
        <v>325.03431167999986</v>
      </c>
      <c r="BF164" s="13">
        <f t="shared" si="167"/>
        <v>76.399886588103072</v>
      </c>
      <c r="BG164" s="20">
        <f t="shared" si="168"/>
        <v>699.16456198361254</v>
      </c>
      <c r="BH164" s="57">
        <f t="shared" si="116"/>
        <v>992.49789531694591</v>
      </c>
      <c r="BI164" s="57">
        <f ca="1">AVERAGE(OFFSET($BH$3,0,0,'Données projet'!$E$11+1,1))-AVERAGE(OFFSET($H$3,0,0,'Données projet'!$E$11+1,1))</f>
        <v>221.46841827695107</v>
      </c>
      <c r="BJ164" s="57">
        <f t="shared" si="146"/>
        <v>183.74298297204564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266.99999999999983</v>
      </c>
      <c r="BZ164" s="13">
        <f>BY164*VLOOKUP('Données projet'!$B$12,Paramètres!$A$1:$I$89,3,0)*VLOOKUP('Données projet'!$B$12,Paramètres!$A$1:$I$89,5,0)</f>
        <v>216.59039999999987</v>
      </c>
      <c r="CA164" s="13">
        <f t="shared" si="170"/>
        <v>53.373153688190904</v>
      </c>
      <c r="CB164" s="20">
        <f t="shared" si="171"/>
        <v>470.18652267359886</v>
      </c>
      <c r="CC164" s="57">
        <f t="shared" si="119"/>
        <v>763.51985600693217</v>
      </c>
      <c r="CD164" s="57">
        <f ca="1">AVERAGE(OFFSET($CC$3,0,0,'Données projet'!$E$12+1,1))-AVERAGE(OFFSET($H$3,0,0,'Données projet'!$E$12+1,1))</f>
        <v>219.96569743439244</v>
      </c>
      <c r="CE164" s="57">
        <f t="shared" si="148"/>
        <v>219.27079214454579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7.2162857763822741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7.2162857763822741</v>
      </c>
      <c r="CO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236.00000000000003</v>
      </c>
      <c r="CU164" s="17">
        <f>CT164*VLOOKUP('Données projet'!$B$13,Paramètres!$A$1:$I$89,3,0)*VLOOKUP('Données projet'!$B$13,Paramètres!$A$1:$I$89,5,0)</f>
        <v>206.16960000000006</v>
      </c>
      <c r="CV164" s="13">
        <f t="shared" si="173"/>
        <v>51.097652263007333</v>
      </c>
      <c r="CW164" s="20">
        <f t="shared" si="174"/>
        <v>448.07379769140448</v>
      </c>
      <c r="CX164" s="57">
        <f t="shared" si="122"/>
        <v>741.40713102473774</v>
      </c>
      <c r="CY164" s="57">
        <f ca="1">AVERAGE(OFFSET($CX$3,0,0,'Données projet'!$E$13+1,1))-AVERAGE(OFFSET($H$3,0,0,'Données projet'!$E$13+1,1))</f>
        <v>235.92135862353973</v>
      </c>
      <c r="CZ164" s="57">
        <f t="shared" si="150"/>
        <v>270.64539221029258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13.304949419461453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13.304949419461453</v>
      </c>
      <c r="DJ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7" t="e">
        <f t="shared" si="125"/>
        <v>#N/A</v>
      </c>
      <c r="DT164" s="57" t="e">
        <f ca="1">AVERAGE(OFFSET($DS$3,0,0,'Données projet'!$E$14+1,1))-AVERAGE(OFFSET($H$3,0,0,'Données projet'!$E$14+1,1))</f>
        <v>#N/A</v>
      </c>
      <c r="DU164" s="57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7" t="e">
        <f t="shared" si="128"/>
        <v>#N/A</v>
      </c>
      <c r="EO164" s="57" t="e">
        <f ca="1">AVERAGE(OFFSET($EN$3,0,0,'Données projet'!$E$15+1,1))-AVERAGE(OFFSET($H$3,0,0,'Données projet'!$E$15+1,1))</f>
        <v>#N/A</v>
      </c>
      <c r="EP164" s="57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7" t="e">
        <f t="shared" si="131"/>
        <v>#N/A</v>
      </c>
      <c r="FJ164" s="57" t="e">
        <f ca="1">AVERAGE(OFFSET($FI$3,0,0,'Données projet'!$E$16+1,1))-AVERAGE(OFFSET($H$3,0,0,'Données projet'!$E$16+1,1))</f>
        <v>#N/A</v>
      </c>
      <c r="FK164" s="57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7" t="e">
        <f t="shared" si="134"/>
        <v>#N/A</v>
      </c>
      <c r="GE164" s="57" t="e">
        <f ca="1">AVERAGE(OFFSET($GD$3,0,0,'Données projet'!$E$17+1,1))-AVERAGE(OFFSET($H$3,0,0,'Données projet'!$E$17+1,1))</f>
        <v>#N/A</v>
      </c>
      <c r="GF164" s="57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7" t="e">
        <f t="shared" si="137"/>
        <v>#N/A</v>
      </c>
      <c r="GZ164" s="57" t="e">
        <f ca="1">AVERAGE(OFFSET($GY$3,0,0,'Données projet'!$E$18+1,1))-AVERAGE(OFFSET($H$3,0,0,'Données projet'!$E$18+1,1))</f>
        <v>#N/A</v>
      </c>
      <c r="HA164" s="57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0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4">
        <f t="shared" si="110"/>
        <v>507.71922581687556</v>
      </c>
      <c r="I165" s="6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7" t="e">
        <f t="shared" si="109"/>
        <v>#NUM!</v>
      </c>
      <c r="S165" s="57">
        <f ca="1">AVERAGE(OFFSET($R$3,0,0,'Données projet'!$E$9+1,1))-AVERAGE(OFFSET($H$3,0,0,'Données projet'!$E$9+1,1))</f>
        <v>148.39628895278571</v>
      </c>
      <c r="T165" s="57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325.55519999999984</v>
      </c>
      <c r="AJ165" s="13">
        <f>AI165*VLOOKUP('Données projet'!$B$10,Paramètres!$A$1:$I$89,3,0)*VLOOKUP('Données projet'!$B$10,Paramètres!$A$1:$I$89,5,0)</f>
        <v>355.50627839999981</v>
      </c>
      <c r="AK165" s="13">
        <f t="shared" si="164"/>
        <v>82.695279049034994</v>
      </c>
      <c r="AL165" s="20">
        <f t="shared" si="165"/>
        <v>763.20104589040227</v>
      </c>
      <c r="AM165" s="57">
        <f t="shared" si="113"/>
        <v>1056.5343792237356</v>
      </c>
      <c r="AN165" s="57">
        <f ca="1">AVERAGE(OFFSET($AM$3,0,0,'Données projet'!$E$10+1,1))-AVERAGE(OFFSET($H$3,0,0,'Données projet'!$E$10+1,1))</f>
        <v>245.5026179711341</v>
      </c>
      <c r="AO165" s="57">
        <f t="shared" si="144"/>
        <v>204.32077840562567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325.55519999999984</v>
      </c>
      <c r="BE165" s="13">
        <f>BD165*VLOOKUP('Données projet'!$B$11,Paramètres!$A$1:$I$89,3,0)*VLOOKUP('Données projet'!$B$11,Paramètres!$A$1:$I$89,5,0)</f>
        <v>325.03431167999986</v>
      </c>
      <c r="BF165" s="13">
        <f t="shared" si="167"/>
        <v>76.399886588103072</v>
      </c>
      <c r="BG165" s="20">
        <f t="shared" si="168"/>
        <v>699.16456198361254</v>
      </c>
      <c r="BH165" s="57">
        <f t="shared" si="116"/>
        <v>992.49789531694591</v>
      </c>
      <c r="BI165" s="57">
        <f ca="1">AVERAGE(OFFSET($BH$3,0,0,'Données projet'!$E$11+1,1))-AVERAGE(OFFSET($H$3,0,0,'Données projet'!$E$11+1,1))</f>
        <v>221.46841827695107</v>
      </c>
      <c r="BJ165" s="57">
        <f t="shared" si="146"/>
        <v>183.74298297204564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266.99999999999983</v>
      </c>
      <c r="BZ165" s="13">
        <f>BY165*VLOOKUP('Données projet'!$B$12,Paramètres!$A$1:$I$89,3,0)*VLOOKUP('Données projet'!$B$12,Paramètres!$A$1:$I$89,5,0)</f>
        <v>216.59039999999987</v>
      </c>
      <c r="CA165" s="13">
        <f t="shared" si="170"/>
        <v>53.373153688190904</v>
      </c>
      <c r="CB165" s="20">
        <f t="shared" si="171"/>
        <v>470.18652267359886</v>
      </c>
      <c r="CC165" s="57">
        <f t="shared" si="119"/>
        <v>763.51985600693217</v>
      </c>
      <c r="CD165" s="57">
        <f ca="1">AVERAGE(OFFSET($CC$3,0,0,'Données projet'!$E$12+1,1))-AVERAGE(OFFSET($H$3,0,0,'Données projet'!$E$12+1,1))</f>
        <v>219.96569743439244</v>
      </c>
      <c r="CE165" s="57">
        <f t="shared" si="148"/>
        <v>219.27079214454579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7.0747788138071295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7.0747788138071295</v>
      </c>
      <c r="CO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236.00000000000003</v>
      </c>
      <c r="CU165" s="17">
        <f>CT165*VLOOKUP('Données projet'!$B$13,Paramètres!$A$1:$I$89,3,0)*VLOOKUP('Données projet'!$B$13,Paramètres!$A$1:$I$89,5,0)</f>
        <v>206.16960000000006</v>
      </c>
      <c r="CV165" s="13">
        <f t="shared" si="173"/>
        <v>51.097652263007333</v>
      </c>
      <c r="CW165" s="20">
        <f t="shared" si="174"/>
        <v>448.07379769140448</v>
      </c>
      <c r="CX165" s="57">
        <f t="shared" si="122"/>
        <v>741.40713102473774</v>
      </c>
      <c r="CY165" s="57">
        <f ca="1">AVERAGE(OFFSET($CX$3,0,0,'Données projet'!$E$13+1,1))-AVERAGE(OFFSET($H$3,0,0,'Données projet'!$E$13+1,1))</f>
        <v>235.92135862353973</v>
      </c>
      <c r="CZ165" s="57">
        <f t="shared" si="150"/>
        <v>270.64539221029258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13.044047476563648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13.044047476563648</v>
      </c>
      <c r="DJ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7" t="e">
        <f t="shared" si="125"/>
        <v>#N/A</v>
      </c>
      <c r="DT165" s="57" t="e">
        <f ca="1">AVERAGE(OFFSET($DS$3,0,0,'Données projet'!$E$14+1,1))-AVERAGE(OFFSET($H$3,0,0,'Données projet'!$E$14+1,1))</f>
        <v>#N/A</v>
      </c>
      <c r="DU165" s="57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7" t="e">
        <f t="shared" si="128"/>
        <v>#N/A</v>
      </c>
      <c r="EO165" s="57" t="e">
        <f ca="1">AVERAGE(OFFSET($EN$3,0,0,'Données projet'!$E$15+1,1))-AVERAGE(OFFSET($H$3,0,0,'Données projet'!$E$15+1,1))</f>
        <v>#N/A</v>
      </c>
      <c r="EP165" s="57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7" t="e">
        <f t="shared" si="131"/>
        <v>#N/A</v>
      </c>
      <c r="FJ165" s="57" t="e">
        <f ca="1">AVERAGE(OFFSET($FI$3,0,0,'Données projet'!$E$16+1,1))-AVERAGE(OFFSET($H$3,0,0,'Données projet'!$E$16+1,1))</f>
        <v>#N/A</v>
      </c>
      <c r="FK165" s="57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7" t="e">
        <f t="shared" si="134"/>
        <v>#N/A</v>
      </c>
      <c r="GE165" s="57" t="e">
        <f ca="1">AVERAGE(OFFSET($GD$3,0,0,'Données projet'!$E$17+1,1))-AVERAGE(OFFSET($H$3,0,0,'Données projet'!$E$17+1,1))</f>
        <v>#N/A</v>
      </c>
      <c r="GF165" s="57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7" t="e">
        <f t="shared" si="137"/>
        <v>#N/A</v>
      </c>
      <c r="GZ165" s="57" t="e">
        <f ca="1">AVERAGE(OFFSET($GY$3,0,0,'Données projet'!$E$18+1,1))-AVERAGE(OFFSET($H$3,0,0,'Données projet'!$E$18+1,1))</f>
        <v>#N/A</v>
      </c>
      <c r="HA165" s="57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0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4">
        <f t="shared" si="110"/>
        <v>509.00969856271774</v>
      </c>
      <c r="I166" s="6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7" t="e">
        <f t="shared" si="109"/>
        <v>#NUM!</v>
      </c>
      <c r="S166" s="57">
        <f ca="1">AVERAGE(OFFSET($R$3,0,0,'Données projet'!$E$9+1,1))-AVERAGE(OFFSET($H$3,0,0,'Données projet'!$E$9+1,1))</f>
        <v>148.39628895278571</v>
      </c>
      <c r="T166" s="57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325.55519999999984</v>
      </c>
      <c r="AJ166" s="13">
        <f>AI166*VLOOKUP('Données projet'!$B$10,Paramètres!$A$1:$I$89,3,0)*VLOOKUP('Données projet'!$B$10,Paramètres!$A$1:$I$89,5,0)</f>
        <v>355.50627839999981</v>
      </c>
      <c r="AK166" s="13">
        <f t="shared" si="164"/>
        <v>82.695279049034994</v>
      </c>
      <c r="AL166" s="20">
        <f t="shared" si="165"/>
        <v>763.20104589040227</v>
      </c>
      <c r="AM166" s="57">
        <f t="shared" si="113"/>
        <v>1056.5343792237356</v>
      </c>
      <c r="AN166" s="57">
        <f ca="1">AVERAGE(OFFSET($AM$3,0,0,'Données projet'!$E$10+1,1))-AVERAGE(OFFSET($H$3,0,0,'Données projet'!$E$10+1,1))</f>
        <v>245.5026179711341</v>
      </c>
      <c r="AO166" s="57">
        <f t="shared" si="144"/>
        <v>204.32077840562567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325.55519999999984</v>
      </c>
      <c r="BE166" s="13">
        <f>BD166*VLOOKUP('Données projet'!$B$11,Paramètres!$A$1:$I$89,3,0)*VLOOKUP('Données projet'!$B$11,Paramètres!$A$1:$I$89,5,0)</f>
        <v>325.03431167999986</v>
      </c>
      <c r="BF166" s="13">
        <f t="shared" si="167"/>
        <v>76.399886588103072</v>
      </c>
      <c r="BG166" s="20">
        <f t="shared" si="168"/>
        <v>699.16456198361254</v>
      </c>
      <c r="BH166" s="57">
        <f t="shared" si="116"/>
        <v>992.49789531694591</v>
      </c>
      <c r="BI166" s="57">
        <f ca="1">AVERAGE(OFFSET($BH$3,0,0,'Données projet'!$E$11+1,1))-AVERAGE(OFFSET($H$3,0,0,'Données projet'!$E$11+1,1))</f>
        <v>221.46841827695107</v>
      </c>
      <c r="BJ166" s="57">
        <f t="shared" si="146"/>
        <v>183.74298297204564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266.99999999999983</v>
      </c>
      <c r="BZ166" s="13">
        <f>BY166*VLOOKUP('Données projet'!$B$12,Paramètres!$A$1:$I$89,3,0)*VLOOKUP('Données projet'!$B$12,Paramètres!$A$1:$I$89,5,0)</f>
        <v>216.59039999999987</v>
      </c>
      <c r="CA166" s="13">
        <f t="shared" si="170"/>
        <v>53.373153688190904</v>
      </c>
      <c r="CB166" s="20">
        <f t="shared" si="171"/>
        <v>470.18652267359886</v>
      </c>
      <c r="CC166" s="57">
        <f t="shared" si="119"/>
        <v>763.51985600693217</v>
      </c>
      <c r="CD166" s="57">
        <f ca="1">AVERAGE(OFFSET($CC$3,0,0,'Données projet'!$E$12+1,1))-AVERAGE(OFFSET($H$3,0,0,'Données projet'!$E$12+1,1))</f>
        <v>219.96569743439244</v>
      </c>
      <c r="CE166" s="57">
        <f t="shared" si="148"/>
        <v>219.27079214454579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6.9360467164573585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6.9360467164573585</v>
      </c>
      <c r="CO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236.00000000000003</v>
      </c>
      <c r="CU166" s="17">
        <f>CT166*VLOOKUP('Données projet'!$B$13,Paramètres!$A$1:$I$89,3,0)*VLOOKUP('Données projet'!$B$13,Paramètres!$A$1:$I$89,5,0)</f>
        <v>206.16960000000006</v>
      </c>
      <c r="CV166" s="13">
        <f t="shared" si="173"/>
        <v>51.097652263007333</v>
      </c>
      <c r="CW166" s="20">
        <f t="shared" si="174"/>
        <v>448.07379769140448</v>
      </c>
      <c r="CX166" s="57">
        <f t="shared" si="122"/>
        <v>741.40713102473774</v>
      </c>
      <c r="CY166" s="57">
        <f ca="1">AVERAGE(OFFSET($CX$3,0,0,'Données projet'!$E$13+1,1))-AVERAGE(OFFSET($H$3,0,0,'Données projet'!$E$13+1,1))</f>
        <v>235.92135862353973</v>
      </c>
      <c r="CZ166" s="57">
        <f t="shared" si="150"/>
        <v>270.64539221029258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12.788261661631598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12.788261661631598</v>
      </c>
      <c r="DJ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7" t="e">
        <f t="shared" si="125"/>
        <v>#N/A</v>
      </c>
      <c r="DT166" s="57" t="e">
        <f ca="1">AVERAGE(OFFSET($DS$3,0,0,'Données projet'!$E$14+1,1))-AVERAGE(OFFSET($H$3,0,0,'Données projet'!$E$14+1,1))</f>
        <v>#N/A</v>
      </c>
      <c r="DU166" s="57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7" t="e">
        <f t="shared" si="128"/>
        <v>#N/A</v>
      </c>
      <c r="EO166" s="57" t="e">
        <f ca="1">AVERAGE(OFFSET($EN$3,0,0,'Données projet'!$E$15+1,1))-AVERAGE(OFFSET($H$3,0,0,'Données projet'!$E$15+1,1))</f>
        <v>#N/A</v>
      </c>
      <c r="EP166" s="57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7" t="e">
        <f t="shared" si="131"/>
        <v>#N/A</v>
      </c>
      <c r="FJ166" s="57" t="e">
        <f ca="1">AVERAGE(OFFSET($FI$3,0,0,'Données projet'!$E$16+1,1))-AVERAGE(OFFSET($H$3,0,0,'Données projet'!$E$16+1,1))</f>
        <v>#N/A</v>
      </c>
      <c r="FK166" s="57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7" t="e">
        <f t="shared" si="134"/>
        <v>#N/A</v>
      </c>
      <c r="GE166" s="57" t="e">
        <f ca="1">AVERAGE(OFFSET($GD$3,0,0,'Données projet'!$E$17+1,1))-AVERAGE(OFFSET($H$3,0,0,'Données projet'!$E$17+1,1))</f>
        <v>#N/A</v>
      </c>
      <c r="GF166" s="57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7" t="e">
        <f t="shared" si="137"/>
        <v>#N/A</v>
      </c>
      <c r="GZ166" s="57" t="e">
        <f ca="1">AVERAGE(OFFSET($GY$3,0,0,'Données projet'!$E$18+1,1))-AVERAGE(OFFSET($H$3,0,0,'Données projet'!$E$18+1,1))</f>
        <v>#N/A</v>
      </c>
      <c r="HA166" s="57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0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4">
        <f t="shared" si="110"/>
        <v>510.299993588711</v>
      </c>
      <c r="I167" s="6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7" t="e">
        <f t="shared" si="109"/>
        <v>#NUM!</v>
      </c>
      <c r="S167" s="57">
        <f ca="1">AVERAGE(OFFSET($R$3,0,0,'Données projet'!$E$9+1,1))-AVERAGE(OFFSET($H$3,0,0,'Données projet'!$E$9+1,1))</f>
        <v>148.39628895278571</v>
      </c>
      <c r="T167" s="57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325.55519999999984</v>
      </c>
      <c r="AJ167" s="13">
        <f>AI167*VLOOKUP('Données projet'!$B$10,Paramètres!$A$1:$I$89,3,0)*VLOOKUP('Données projet'!$B$10,Paramètres!$A$1:$I$89,5,0)</f>
        <v>355.50627839999981</v>
      </c>
      <c r="AK167" s="13">
        <f t="shared" si="164"/>
        <v>82.695279049034994</v>
      </c>
      <c r="AL167" s="20">
        <f t="shared" si="165"/>
        <v>763.20104589040227</v>
      </c>
      <c r="AM167" s="57">
        <f t="shared" si="113"/>
        <v>1056.5343792237356</v>
      </c>
      <c r="AN167" s="57">
        <f ca="1">AVERAGE(OFFSET($AM$3,0,0,'Données projet'!$E$10+1,1))-AVERAGE(OFFSET($H$3,0,0,'Données projet'!$E$10+1,1))</f>
        <v>245.5026179711341</v>
      </c>
      <c r="AO167" s="57">
        <f t="shared" si="144"/>
        <v>204.32077840562567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325.55519999999984</v>
      </c>
      <c r="BE167" s="13">
        <f>BD167*VLOOKUP('Données projet'!$B$11,Paramètres!$A$1:$I$89,3,0)*VLOOKUP('Données projet'!$B$11,Paramètres!$A$1:$I$89,5,0)</f>
        <v>325.03431167999986</v>
      </c>
      <c r="BF167" s="13">
        <f t="shared" si="167"/>
        <v>76.399886588103072</v>
      </c>
      <c r="BG167" s="20">
        <f t="shared" si="168"/>
        <v>699.16456198361254</v>
      </c>
      <c r="BH167" s="57">
        <f t="shared" si="116"/>
        <v>992.49789531694591</v>
      </c>
      <c r="BI167" s="57">
        <f ca="1">AVERAGE(OFFSET($BH$3,0,0,'Données projet'!$E$11+1,1))-AVERAGE(OFFSET($H$3,0,0,'Données projet'!$E$11+1,1))</f>
        <v>221.46841827695107</v>
      </c>
      <c r="BJ167" s="57">
        <f t="shared" si="146"/>
        <v>183.74298297204564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266.99999999999983</v>
      </c>
      <c r="BZ167" s="13">
        <f>BY167*VLOOKUP('Données projet'!$B$12,Paramètres!$A$1:$I$89,3,0)*VLOOKUP('Données projet'!$B$12,Paramètres!$A$1:$I$89,5,0)</f>
        <v>216.59039999999987</v>
      </c>
      <c r="CA167" s="13">
        <f t="shared" si="170"/>
        <v>53.373153688190904</v>
      </c>
      <c r="CB167" s="20">
        <f t="shared" si="171"/>
        <v>470.18652267359886</v>
      </c>
      <c r="CC167" s="57">
        <f t="shared" si="119"/>
        <v>763.51985600693217</v>
      </c>
      <c r="CD167" s="57">
        <f ca="1">AVERAGE(OFFSET($CC$3,0,0,'Données projet'!$E$12+1,1))-AVERAGE(OFFSET($H$3,0,0,'Données projet'!$E$12+1,1))</f>
        <v>219.96569743439244</v>
      </c>
      <c r="CE167" s="57">
        <f t="shared" si="148"/>
        <v>219.27079214454579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6.8000350709183923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6.8000350709183923</v>
      </c>
      <c r="CO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236.00000000000003</v>
      </c>
      <c r="CU167" s="17">
        <f>CT167*VLOOKUP('Données projet'!$B$13,Paramètres!$A$1:$I$89,3,0)*VLOOKUP('Données projet'!$B$13,Paramètres!$A$1:$I$89,5,0)</f>
        <v>206.16960000000006</v>
      </c>
      <c r="CV167" s="13">
        <f t="shared" si="173"/>
        <v>51.097652263007333</v>
      </c>
      <c r="CW167" s="20">
        <f t="shared" si="174"/>
        <v>448.07379769140448</v>
      </c>
      <c r="CX167" s="57">
        <f t="shared" si="122"/>
        <v>741.40713102473774</v>
      </c>
      <c r="CY167" s="57">
        <f ca="1">AVERAGE(OFFSET($CX$3,0,0,'Données projet'!$E$13+1,1))-AVERAGE(OFFSET($H$3,0,0,'Données projet'!$E$13+1,1))</f>
        <v>235.92135862353973</v>
      </c>
      <c r="CZ167" s="57">
        <f t="shared" si="150"/>
        <v>270.64539221029258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12.537491650516422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12.537491650516422</v>
      </c>
      <c r="DJ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7" t="e">
        <f t="shared" si="125"/>
        <v>#N/A</v>
      </c>
      <c r="DT167" s="57" t="e">
        <f ca="1">AVERAGE(OFFSET($DS$3,0,0,'Données projet'!$E$14+1,1))-AVERAGE(OFFSET($H$3,0,0,'Données projet'!$E$14+1,1))</f>
        <v>#N/A</v>
      </c>
      <c r="DU167" s="57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7" t="e">
        <f t="shared" si="128"/>
        <v>#N/A</v>
      </c>
      <c r="EO167" s="57" t="e">
        <f ca="1">AVERAGE(OFFSET($EN$3,0,0,'Données projet'!$E$15+1,1))-AVERAGE(OFFSET($H$3,0,0,'Données projet'!$E$15+1,1))</f>
        <v>#N/A</v>
      </c>
      <c r="EP167" s="57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7" t="e">
        <f t="shared" si="131"/>
        <v>#N/A</v>
      </c>
      <c r="FJ167" s="57" t="e">
        <f ca="1">AVERAGE(OFFSET($FI$3,0,0,'Données projet'!$E$16+1,1))-AVERAGE(OFFSET($H$3,0,0,'Données projet'!$E$16+1,1))</f>
        <v>#N/A</v>
      </c>
      <c r="FK167" s="57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7" t="e">
        <f t="shared" si="134"/>
        <v>#N/A</v>
      </c>
      <c r="GE167" s="57" t="e">
        <f ca="1">AVERAGE(OFFSET($GD$3,0,0,'Données projet'!$E$17+1,1))-AVERAGE(OFFSET($H$3,0,0,'Données projet'!$E$17+1,1))</f>
        <v>#N/A</v>
      </c>
      <c r="GF167" s="57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7" t="e">
        <f t="shared" si="137"/>
        <v>#N/A</v>
      </c>
      <c r="GZ167" s="57" t="e">
        <f ca="1">AVERAGE(OFFSET($GY$3,0,0,'Données projet'!$E$18+1,1))-AVERAGE(OFFSET($H$3,0,0,'Données projet'!$E$18+1,1))</f>
        <v>#N/A</v>
      </c>
      <c r="HA167" s="57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0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4">
        <f t="shared" si="110"/>
        <v>511.59011210423637</v>
      </c>
      <c r="I168" s="6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7" t="e">
        <f t="shared" si="109"/>
        <v>#NUM!</v>
      </c>
      <c r="S168" s="57">
        <f ca="1">AVERAGE(OFFSET($R$3,0,0,'Données projet'!$E$9+1,1))-AVERAGE(OFFSET($H$3,0,0,'Données projet'!$E$9+1,1))</f>
        <v>148.39628895278571</v>
      </c>
      <c r="T168" s="57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325.55519999999984</v>
      </c>
      <c r="AJ168" s="13">
        <f>AI168*VLOOKUP('Données projet'!$B$10,Paramètres!$A$1:$I$89,3,0)*VLOOKUP('Données projet'!$B$10,Paramètres!$A$1:$I$89,5,0)</f>
        <v>355.50627839999981</v>
      </c>
      <c r="AK168" s="13">
        <f t="shared" si="164"/>
        <v>82.695279049034994</v>
      </c>
      <c r="AL168" s="20">
        <f t="shared" si="165"/>
        <v>763.20104589040227</v>
      </c>
      <c r="AM168" s="57">
        <f t="shared" si="113"/>
        <v>1056.5343792237356</v>
      </c>
      <c r="AN168" s="57">
        <f ca="1">AVERAGE(OFFSET($AM$3,0,0,'Données projet'!$E$10+1,1))-AVERAGE(OFFSET($H$3,0,0,'Données projet'!$E$10+1,1))</f>
        <v>245.5026179711341</v>
      </c>
      <c r="AO168" s="57">
        <f t="shared" si="144"/>
        <v>204.32077840562567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325.55519999999984</v>
      </c>
      <c r="BE168" s="13">
        <f>BD168*VLOOKUP('Données projet'!$B$11,Paramètres!$A$1:$I$89,3,0)*VLOOKUP('Données projet'!$B$11,Paramètres!$A$1:$I$89,5,0)</f>
        <v>325.03431167999986</v>
      </c>
      <c r="BF168" s="13">
        <f t="shared" si="167"/>
        <v>76.399886588103072</v>
      </c>
      <c r="BG168" s="20">
        <f t="shared" si="168"/>
        <v>699.16456198361254</v>
      </c>
      <c r="BH168" s="57">
        <f t="shared" si="116"/>
        <v>992.49789531694591</v>
      </c>
      <c r="BI168" s="57">
        <f ca="1">AVERAGE(OFFSET($BH$3,0,0,'Données projet'!$E$11+1,1))-AVERAGE(OFFSET($H$3,0,0,'Données projet'!$E$11+1,1))</f>
        <v>221.46841827695107</v>
      </c>
      <c r="BJ168" s="57">
        <f t="shared" si="146"/>
        <v>183.74298297204564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266.99999999999983</v>
      </c>
      <c r="BZ168" s="13">
        <f>BY168*VLOOKUP('Données projet'!$B$12,Paramètres!$A$1:$I$89,3,0)*VLOOKUP('Données projet'!$B$12,Paramètres!$A$1:$I$89,5,0)</f>
        <v>216.59039999999987</v>
      </c>
      <c r="CA168" s="13">
        <f t="shared" si="170"/>
        <v>53.373153688190904</v>
      </c>
      <c r="CB168" s="20">
        <f t="shared" si="171"/>
        <v>470.18652267359886</v>
      </c>
      <c r="CC168" s="57">
        <f t="shared" si="119"/>
        <v>763.51985600693217</v>
      </c>
      <c r="CD168" s="57">
        <f ca="1">AVERAGE(OFFSET($CC$3,0,0,'Données projet'!$E$12+1,1))-AVERAGE(OFFSET($H$3,0,0,'Données projet'!$E$12+1,1))</f>
        <v>219.96569743439244</v>
      </c>
      <c r="CE168" s="57">
        <f t="shared" si="148"/>
        <v>219.27079214454579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6.6666905307895332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6.6666905307895332</v>
      </c>
      <c r="CO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236.00000000000003</v>
      </c>
      <c r="CU168" s="17">
        <f>CT168*VLOOKUP('Données projet'!$B$13,Paramètres!$A$1:$I$89,3,0)*VLOOKUP('Données projet'!$B$13,Paramètres!$A$1:$I$89,5,0)</f>
        <v>206.16960000000006</v>
      </c>
      <c r="CV168" s="13">
        <f t="shared" si="173"/>
        <v>51.097652263007333</v>
      </c>
      <c r="CW168" s="20">
        <f t="shared" si="174"/>
        <v>448.07379769140448</v>
      </c>
      <c r="CX168" s="57">
        <f t="shared" si="122"/>
        <v>741.40713102473774</v>
      </c>
      <c r="CY168" s="57">
        <f ca="1">AVERAGE(OFFSET($CX$3,0,0,'Données projet'!$E$13+1,1))-AVERAGE(OFFSET($H$3,0,0,'Données projet'!$E$13+1,1))</f>
        <v>235.92135862353973</v>
      </c>
      <c r="CZ168" s="57">
        <f t="shared" si="150"/>
        <v>270.64539221029258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12.291639086364611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12.291639086364611</v>
      </c>
      <c r="DJ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7" t="e">
        <f t="shared" si="125"/>
        <v>#N/A</v>
      </c>
      <c r="DT168" s="57" t="e">
        <f ca="1">AVERAGE(OFFSET($DS$3,0,0,'Données projet'!$E$14+1,1))-AVERAGE(OFFSET($H$3,0,0,'Données projet'!$E$14+1,1))</f>
        <v>#N/A</v>
      </c>
      <c r="DU168" s="57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7" t="e">
        <f t="shared" si="128"/>
        <v>#N/A</v>
      </c>
      <c r="EO168" s="57" t="e">
        <f ca="1">AVERAGE(OFFSET($EN$3,0,0,'Données projet'!$E$15+1,1))-AVERAGE(OFFSET($H$3,0,0,'Données projet'!$E$15+1,1))</f>
        <v>#N/A</v>
      </c>
      <c r="EP168" s="57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7" t="e">
        <f t="shared" si="131"/>
        <v>#N/A</v>
      </c>
      <c r="FJ168" s="57" t="e">
        <f ca="1">AVERAGE(OFFSET($FI$3,0,0,'Données projet'!$E$16+1,1))-AVERAGE(OFFSET($H$3,0,0,'Données projet'!$E$16+1,1))</f>
        <v>#N/A</v>
      </c>
      <c r="FK168" s="57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7" t="e">
        <f t="shared" si="134"/>
        <v>#N/A</v>
      </c>
      <c r="GE168" s="57" t="e">
        <f ca="1">AVERAGE(OFFSET($GD$3,0,0,'Données projet'!$E$17+1,1))-AVERAGE(OFFSET($H$3,0,0,'Données projet'!$E$17+1,1))</f>
        <v>#N/A</v>
      </c>
      <c r="GF168" s="57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7" t="e">
        <f t="shared" si="137"/>
        <v>#N/A</v>
      </c>
      <c r="GZ168" s="57" t="e">
        <f ca="1">AVERAGE(OFFSET($GY$3,0,0,'Données projet'!$E$18+1,1))-AVERAGE(OFFSET($H$3,0,0,'Données projet'!$E$18+1,1))</f>
        <v>#N/A</v>
      </c>
      <c r="HA168" s="57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0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4">
        <f t="shared" si="110"/>
        <v>512.88005530316809</v>
      </c>
      <c r="I169" s="6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7" t="e">
        <f t="shared" si="109"/>
        <v>#NUM!</v>
      </c>
      <c r="S169" s="57">
        <f ca="1">AVERAGE(OFFSET($R$3,0,0,'Données projet'!$E$9+1,1))-AVERAGE(OFFSET($H$3,0,0,'Données projet'!$E$9+1,1))</f>
        <v>148.39628895278571</v>
      </c>
      <c r="T169" s="57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325.55519999999984</v>
      </c>
      <c r="AJ169" s="13">
        <f>AI169*VLOOKUP('Données projet'!$B$10,Paramètres!$A$1:$I$89,3,0)*VLOOKUP('Données projet'!$B$10,Paramètres!$A$1:$I$89,5,0)</f>
        <v>355.50627839999981</v>
      </c>
      <c r="AK169" s="13">
        <f t="shared" si="164"/>
        <v>82.695279049034994</v>
      </c>
      <c r="AL169" s="20">
        <f t="shared" si="165"/>
        <v>763.20104589040227</v>
      </c>
      <c r="AM169" s="57">
        <f t="shared" si="113"/>
        <v>1056.5343792237356</v>
      </c>
      <c r="AN169" s="57">
        <f ca="1">AVERAGE(OFFSET($AM$3,0,0,'Données projet'!$E$10+1,1))-AVERAGE(OFFSET($H$3,0,0,'Données projet'!$E$10+1,1))</f>
        <v>245.5026179711341</v>
      </c>
      <c r="AO169" s="57">
        <f t="shared" si="144"/>
        <v>204.32077840562567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325.55519999999984</v>
      </c>
      <c r="BE169" s="13">
        <f>BD169*VLOOKUP('Données projet'!$B$11,Paramètres!$A$1:$I$89,3,0)*VLOOKUP('Données projet'!$B$11,Paramètres!$A$1:$I$89,5,0)</f>
        <v>325.03431167999986</v>
      </c>
      <c r="BF169" s="13">
        <f t="shared" si="167"/>
        <v>76.399886588103072</v>
      </c>
      <c r="BG169" s="20">
        <f t="shared" si="168"/>
        <v>699.16456198361254</v>
      </c>
      <c r="BH169" s="57">
        <f t="shared" si="116"/>
        <v>992.49789531694591</v>
      </c>
      <c r="BI169" s="57">
        <f ca="1">AVERAGE(OFFSET($BH$3,0,0,'Données projet'!$E$11+1,1))-AVERAGE(OFFSET($H$3,0,0,'Données projet'!$E$11+1,1))</f>
        <v>221.46841827695107</v>
      </c>
      <c r="BJ169" s="57">
        <f t="shared" si="146"/>
        <v>183.74298297204564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266.99999999999983</v>
      </c>
      <c r="BZ169" s="13">
        <f>BY169*VLOOKUP('Données projet'!$B$12,Paramètres!$A$1:$I$89,3,0)*VLOOKUP('Données projet'!$B$12,Paramètres!$A$1:$I$89,5,0)</f>
        <v>216.59039999999987</v>
      </c>
      <c r="CA169" s="13">
        <f t="shared" si="170"/>
        <v>53.373153688190904</v>
      </c>
      <c r="CB169" s="20">
        <f t="shared" si="171"/>
        <v>470.18652267359886</v>
      </c>
      <c r="CC169" s="57">
        <f t="shared" si="119"/>
        <v>763.51985600693217</v>
      </c>
      <c r="CD169" s="57">
        <f ca="1">AVERAGE(OFFSET($CC$3,0,0,'Données projet'!$E$12+1,1))-AVERAGE(OFFSET($H$3,0,0,'Données projet'!$E$12+1,1))</f>
        <v>219.96569743439244</v>
      </c>
      <c r="CE169" s="57">
        <f t="shared" si="148"/>
        <v>219.27079214454579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6.5359607957604622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6.5359607957604622</v>
      </c>
      <c r="CO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236.00000000000003</v>
      </c>
      <c r="CU169" s="17">
        <f>CT169*VLOOKUP('Données projet'!$B$13,Paramètres!$A$1:$I$89,3,0)*VLOOKUP('Données projet'!$B$13,Paramètres!$A$1:$I$89,5,0)</f>
        <v>206.16960000000006</v>
      </c>
      <c r="CV169" s="13">
        <f t="shared" si="173"/>
        <v>51.097652263007333</v>
      </c>
      <c r="CW169" s="20">
        <f t="shared" si="174"/>
        <v>448.07379769140448</v>
      </c>
      <c r="CX169" s="57">
        <f t="shared" si="122"/>
        <v>741.40713102473774</v>
      </c>
      <c r="CY169" s="57">
        <f ca="1">AVERAGE(OFFSET($CX$3,0,0,'Données projet'!$E$13+1,1))-AVERAGE(OFFSET($H$3,0,0,'Données projet'!$E$13+1,1))</f>
        <v>235.92135862353973</v>
      </c>
      <c r="CZ169" s="57">
        <f t="shared" si="150"/>
        <v>270.64539221029258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12.050607541040561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12.050607541040561</v>
      </c>
      <c r="DJ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7" t="e">
        <f t="shared" si="125"/>
        <v>#N/A</v>
      </c>
      <c r="DT169" s="57" t="e">
        <f ca="1">AVERAGE(OFFSET($DS$3,0,0,'Données projet'!$E$14+1,1))-AVERAGE(OFFSET($H$3,0,0,'Données projet'!$E$14+1,1))</f>
        <v>#N/A</v>
      </c>
      <c r="DU169" s="57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7" t="e">
        <f t="shared" si="128"/>
        <v>#N/A</v>
      </c>
      <c r="EO169" s="57" t="e">
        <f ca="1">AVERAGE(OFFSET($EN$3,0,0,'Données projet'!$E$15+1,1))-AVERAGE(OFFSET($H$3,0,0,'Données projet'!$E$15+1,1))</f>
        <v>#N/A</v>
      </c>
      <c r="EP169" s="57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7" t="e">
        <f t="shared" si="131"/>
        <v>#N/A</v>
      </c>
      <c r="FJ169" s="57" t="e">
        <f ca="1">AVERAGE(OFFSET($FI$3,0,0,'Données projet'!$E$16+1,1))-AVERAGE(OFFSET($H$3,0,0,'Données projet'!$E$16+1,1))</f>
        <v>#N/A</v>
      </c>
      <c r="FK169" s="57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7" t="e">
        <f t="shared" si="134"/>
        <v>#N/A</v>
      </c>
      <c r="GE169" s="57" t="e">
        <f ca="1">AVERAGE(OFFSET($GD$3,0,0,'Données projet'!$E$17+1,1))-AVERAGE(OFFSET($H$3,0,0,'Données projet'!$E$17+1,1))</f>
        <v>#N/A</v>
      </c>
      <c r="GF169" s="57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7" t="e">
        <f t="shared" si="137"/>
        <v>#N/A</v>
      </c>
      <c r="GZ169" s="57" t="e">
        <f ca="1">AVERAGE(OFFSET($GY$3,0,0,'Données projet'!$E$18+1,1))-AVERAGE(OFFSET($H$3,0,0,'Données projet'!$E$18+1,1))</f>
        <v>#N/A</v>
      </c>
      <c r="HA169" s="57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0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4">
        <f t="shared" si="110"/>
        <v>514.16982436416379</v>
      </c>
      <c r="I170" s="6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7" t="e">
        <f t="shared" si="109"/>
        <v>#NUM!</v>
      </c>
      <c r="S170" s="57">
        <f ca="1">AVERAGE(OFFSET($R$3,0,0,'Données projet'!$E$9+1,1))-AVERAGE(OFFSET($H$3,0,0,'Données projet'!$E$9+1,1))</f>
        <v>148.39628895278571</v>
      </c>
      <c r="T170" s="57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325.55519999999984</v>
      </c>
      <c r="AJ170" s="13">
        <f>AI170*VLOOKUP('Données projet'!$B$10,Paramètres!$A$1:$I$89,3,0)*VLOOKUP('Données projet'!$B$10,Paramètres!$A$1:$I$89,5,0)</f>
        <v>355.50627839999981</v>
      </c>
      <c r="AK170" s="13">
        <f t="shared" si="164"/>
        <v>82.695279049034994</v>
      </c>
      <c r="AL170" s="20">
        <f t="shared" si="165"/>
        <v>763.20104589040227</v>
      </c>
      <c r="AM170" s="57">
        <f t="shared" si="113"/>
        <v>1056.5343792237356</v>
      </c>
      <c r="AN170" s="57">
        <f ca="1">AVERAGE(OFFSET($AM$3,0,0,'Données projet'!$E$10+1,1))-AVERAGE(OFFSET($H$3,0,0,'Données projet'!$E$10+1,1))</f>
        <v>245.5026179711341</v>
      </c>
      <c r="AO170" s="57">
        <f t="shared" si="144"/>
        <v>204.32077840562567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325.55519999999984</v>
      </c>
      <c r="BE170" s="13">
        <f>BD170*VLOOKUP('Données projet'!$B$11,Paramètres!$A$1:$I$89,3,0)*VLOOKUP('Données projet'!$B$11,Paramètres!$A$1:$I$89,5,0)</f>
        <v>325.03431167999986</v>
      </c>
      <c r="BF170" s="13">
        <f t="shared" si="167"/>
        <v>76.399886588103072</v>
      </c>
      <c r="BG170" s="20">
        <f t="shared" si="168"/>
        <v>699.16456198361254</v>
      </c>
      <c r="BH170" s="57">
        <f t="shared" si="116"/>
        <v>992.49789531694591</v>
      </c>
      <c r="BI170" s="57">
        <f ca="1">AVERAGE(OFFSET($BH$3,0,0,'Données projet'!$E$11+1,1))-AVERAGE(OFFSET($H$3,0,0,'Données projet'!$E$11+1,1))</f>
        <v>221.46841827695107</v>
      </c>
      <c r="BJ170" s="57">
        <f t="shared" si="146"/>
        <v>183.74298297204564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266.99999999999983</v>
      </c>
      <c r="BZ170" s="13">
        <f>BY170*VLOOKUP('Données projet'!$B$12,Paramètres!$A$1:$I$89,3,0)*VLOOKUP('Données projet'!$B$12,Paramètres!$A$1:$I$89,5,0)</f>
        <v>216.59039999999987</v>
      </c>
      <c r="CA170" s="13">
        <f t="shared" si="170"/>
        <v>53.373153688190904</v>
      </c>
      <c r="CB170" s="20">
        <f t="shared" si="171"/>
        <v>470.18652267359886</v>
      </c>
      <c r="CC170" s="57">
        <f t="shared" si="119"/>
        <v>763.51985600693217</v>
      </c>
      <c r="CD170" s="57">
        <f ca="1">AVERAGE(OFFSET($CC$3,0,0,'Données projet'!$E$12+1,1))-AVERAGE(OFFSET($H$3,0,0,'Données projet'!$E$12+1,1))</f>
        <v>219.96569743439244</v>
      </c>
      <c r="CE170" s="57">
        <f t="shared" si="148"/>
        <v>219.27079214454579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6.4077945910980469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6.4077945910980469</v>
      </c>
      <c r="CO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236.00000000000003</v>
      </c>
      <c r="CU170" s="17">
        <f>CT170*VLOOKUP('Données projet'!$B$13,Paramètres!$A$1:$I$89,3,0)*VLOOKUP('Données projet'!$B$13,Paramètres!$A$1:$I$89,5,0)</f>
        <v>206.16960000000006</v>
      </c>
      <c r="CV170" s="13">
        <f t="shared" si="173"/>
        <v>51.097652263007333</v>
      </c>
      <c r="CW170" s="20">
        <f t="shared" si="174"/>
        <v>448.07379769140448</v>
      </c>
      <c r="CX170" s="57">
        <f t="shared" si="122"/>
        <v>741.40713102473774</v>
      </c>
      <c r="CY170" s="57">
        <f ca="1">AVERAGE(OFFSET($CX$3,0,0,'Données projet'!$E$13+1,1))-AVERAGE(OFFSET($H$3,0,0,'Données projet'!$E$13+1,1))</f>
        <v>235.92135862353973</v>
      </c>
      <c r="CZ170" s="57">
        <f t="shared" si="150"/>
        <v>270.64539221029258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11.814302477305588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11.814302477305588</v>
      </c>
      <c r="DJ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7" t="e">
        <f t="shared" si="125"/>
        <v>#N/A</v>
      </c>
      <c r="DT170" s="57" t="e">
        <f ca="1">AVERAGE(OFFSET($DS$3,0,0,'Données projet'!$E$14+1,1))-AVERAGE(OFFSET($H$3,0,0,'Données projet'!$E$14+1,1))</f>
        <v>#N/A</v>
      </c>
      <c r="DU170" s="57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7" t="e">
        <f t="shared" si="128"/>
        <v>#N/A</v>
      </c>
      <c r="EO170" s="57" t="e">
        <f ca="1">AVERAGE(OFFSET($EN$3,0,0,'Données projet'!$E$15+1,1))-AVERAGE(OFFSET($H$3,0,0,'Données projet'!$E$15+1,1))</f>
        <v>#N/A</v>
      </c>
      <c r="EP170" s="57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7" t="e">
        <f t="shared" si="131"/>
        <v>#N/A</v>
      </c>
      <c r="FJ170" s="57" t="e">
        <f ca="1">AVERAGE(OFFSET($FI$3,0,0,'Données projet'!$E$16+1,1))-AVERAGE(OFFSET($H$3,0,0,'Données projet'!$E$16+1,1))</f>
        <v>#N/A</v>
      </c>
      <c r="FK170" s="57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7" t="e">
        <f t="shared" si="134"/>
        <v>#N/A</v>
      </c>
      <c r="GE170" s="57" t="e">
        <f ca="1">AVERAGE(OFFSET($GD$3,0,0,'Données projet'!$E$17+1,1))-AVERAGE(OFFSET($H$3,0,0,'Données projet'!$E$17+1,1))</f>
        <v>#N/A</v>
      </c>
      <c r="GF170" s="57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7" t="e">
        <f t="shared" si="137"/>
        <v>#N/A</v>
      </c>
      <c r="GZ170" s="57" t="e">
        <f ca="1">AVERAGE(OFFSET($GY$3,0,0,'Données projet'!$E$18+1,1))-AVERAGE(OFFSET($H$3,0,0,'Données projet'!$E$18+1,1))</f>
        <v>#N/A</v>
      </c>
      <c r="HA170" s="57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0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4">
        <f t="shared" si="110"/>
        <v>515.45942045094921</v>
      </c>
      <c r="I171" s="6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7" t="e">
        <f t="shared" si="109"/>
        <v>#NUM!</v>
      </c>
      <c r="S171" s="57">
        <f ca="1">AVERAGE(OFFSET($R$3,0,0,'Données projet'!$E$9+1,1))-AVERAGE(OFFSET($H$3,0,0,'Données projet'!$E$9+1,1))</f>
        <v>148.39628895278571</v>
      </c>
      <c r="T171" s="57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325.55519999999984</v>
      </c>
      <c r="AJ171" s="13">
        <f>AI171*VLOOKUP('Données projet'!$B$10,Paramètres!$A$1:$I$89,3,0)*VLOOKUP('Données projet'!$B$10,Paramètres!$A$1:$I$89,5,0)</f>
        <v>355.50627839999981</v>
      </c>
      <c r="AK171" s="13">
        <f t="shared" si="164"/>
        <v>82.695279049034994</v>
      </c>
      <c r="AL171" s="20">
        <f t="shared" si="165"/>
        <v>763.20104589040227</v>
      </c>
      <c r="AM171" s="57">
        <f t="shared" si="113"/>
        <v>1056.5343792237356</v>
      </c>
      <c r="AN171" s="57">
        <f ca="1">AVERAGE(OFFSET($AM$3,0,0,'Données projet'!$E$10+1,1))-AVERAGE(OFFSET($H$3,0,0,'Données projet'!$E$10+1,1))</f>
        <v>245.5026179711341</v>
      </c>
      <c r="AO171" s="57">
        <f t="shared" si="144"/>
        <v>204.32077840562567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325.55519999999984</v>
      </c>
      <c r="BE171" s="13">
        <f>BD171*VLOOKUP('Données projet'!$B$11,Paramètres!$A$1:$I$89,3,0)*VLOOKUP('Données projet'!$B$11,Paramètres!$A$1:$I$89,5,0)</f>
        <v>325.03431167999986</v>
      </c>
      <c r="BF171" s="13">
        <f t="shared" si="167"/>
        <v>76.399886588103072</v>
      </c>
      <c r="BG171" s="20">
        <f t="shared" si="168"/>
        <v>699.16456198361254</v>
      </c>
      <c r="BH171" s="57">
        <f t="shared" si="116"/>
        <v>992.49789531694591</v>
      </c>
      <c r="BI171" s="57">
        <f ca="1">AVERAGE(OFFSET($BH$3,0,0,'Données projet'!$E$11+1,1))-AVERAGE(OFFSET($H$3,0,0,'Données projet'!$E$11+1,1))</f>
        <v>221.46841827695107</v>
      </c>
      <c r="BJ171" s="57">
        <f t="shared" si="146"/>
        <v>183.74298297204564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266.99999999999983</v>
      </c>
      <c r="BZ171" s="13">
        <f>BY171*VLOOKUP('Données projet'!$B$12,Paramètres!$A$1:$I$89,3,0)*VLOOKUP('Données projet'!$B$12,Paramètres!$A$1:$I$89,5,0)</f>
        <v>216.59039999999987</v>
      </c>
      <c r="CA171" s="13">
        <f t="shared" si="170"/>
        <v>53.373153688190904</v>
      </c>
      <c r="CB171" s="20">
        <f t="shared" si="171"/>
        <v>470.18652267359886</v>
      </c>
      <c r="CC171" s="57">
        <f t="shared" si="119"/>
        <v>763.51985600693217</v>
      </c>
      <c r="CD171" s="57">
        <f ca="1">AVERAGE(OFFSET($CC$3,0,0,'Données projet'!$E$12+1,1))-AVERAGE(OFFSET($H$3,0,0,'Données projet'!$E$12+1,1))</f>
        <v>219.96569743439244</v>
      </c>
      <c r="CE171" s="57">
        <f t="shared" si="148"/>
        <v>219.27079214454579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6.2821416475353953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6.2821416475353953</v>
      </c>
      <c r="CO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236.00000000000003</v>
      </c>
      <c r="CU171" s="17">
        <f>CT171*VLOOKUP('Données projet'!$B$13,Paramètres!$A$1:$I$89,3,0)*VLOOKUP('Données projet'!$B$13,Paramètres!$A$1:$I$89,5,0)</f>
        <v>206.16960000000006</v>
      </c>
      <c r="CV171" s="13">
        <f t="shared" si="173"/>
        <v>51.097652263007333</v>
      </c>
      <c r="CW171" s="20">
        <f t="shared" si="174"/>
        <v>448.07379769140448</v>
      </c>
      <c r="CX171" s="57">
        <f t="shared" si="122"/>
        <v>741.40713102473774</v>
      </c>
      <c r="CY171" s="57">
        <f ca="1">AVERAGE(OFFSET($CX$3,0,0,'Données projet'!$E$13+1,1))-AVERAGE(OFFSET($H$3,0,0,'Données projet'!$E$13+1,1))</f>
        <v>235.92135862353973</v>
      </c>
      <c r="CZ171" s="57">
        <f t="shared" si="150"/>
        <v>270.64539221029258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11.582631211738603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11.582631211738603</v>
      </c>
      <c r="DJ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7" t="e">
        <f t="shared" si="125"/>
        <v>#N/A</v>
      </c>
      <c r="DT171" s="57" t="e">
        <f ca="1">AVERAGE(OFFSET($DS$3,0,0,'Données projet'!$E$14+1,1))-AVERAGE(OFFSET($H$3,0,0,'Données projet'!$E$14+1,1))</f>
        <v>#N/A</v>
      </c>
      <c r="DU171" s="57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7" t="e">
        <f t="shared" si="128"/>
        <v>#N/A</v>
      </c>
      <c r="EO171" s="57" t="e">
        <f ca="1">AVERAGE(OFFSET($EN$3,0,0,'Données projet'!$E$15+1,1))-AVERAGE(OFFSET($H$3,0,0,'Données projet'!$E$15+1,1))</f>
        <v>#N/A</v>
      </c>
      <c r="EP171" s="57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7" t="e">
        <f t="shared" si="131"/>
        <v>#N/A</v>
      </c>
      <c r="FJ171" s="57" t="e">
        <f ca="1">AVERAGE(OFFSET($FI$3,0,0,'Données projet'!$E$16+1,1))-AVERAGE(OFFSET($H$3,0,0,'Données projet'!$E$16+1,1))</f>
        <v>#N/A</v>
      </c>
      <c r="FK171" s="57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7" t="e">
        <f t="shared" si="134"/>
        <v>#N/A</v>
      </c>
      <c r="GE171" s="57" t="e">
        <f ca="1">AVERAGE(OFFSET($GD$3,0,0,'Données projet'!$E$17+1,1))-AVERAGE(OFFSET($H$3,0,0,'Données projet'!$E$17+1,1))</f>
        <v>#N/A</v>
      </c>
      <c r="GF171" s="57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7" t="e">
        <f t="shared" si="137"/>
        <v>#N/A</v>
      </c>
      <c r="GZ171" s="57" t="e">
        <f ca="1">AVERAGE(OFFSET($GY$3,0,0,'Données projet'!$E$18+1,1))-AVERAGE(OFFSET($H$3,0,0,'Données projet'!$E$18+1,1))</f>
        <v>#N/A</v>
      </c>
      <c r="HA171" s="57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0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4">
        <f t="shared" si="110"/>
        <v>516.74884471259475</v>
      </c>
      <c r="I172" s="6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7" t="e">
        <f t="shared" si="109"/>
        <v>#NUM!</v>
      </c>
      <c r="S172" s="57">
        <f ca="1">AVERAGE(OFFSET($R$3,0,0,'Données projet'!$E$9+1,1))-AVERAGE(OFFSET($H$3,0,0,'Données projet'!$E$9+1,1))</f>
        <v>148.39628895278571</v>
      </c>
      <c r="T172" s="57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325.55519999999984</v>
      </c>
      <c r="AJ172" s="13">
        <f>AI172*VLOOKUP('Données projet'!$B$10,Paramètres!$A$1:$I$89,3,0)*VLOOKUP('Données projet'!$B$10,Paramètres!$A$1:$I$89,5,0)</f>
        <v>355.50627839999981</v>
      </c>
      <c r="AK172" s="13">
        <f t="shared" si="164"/>
        <v>82.695279049034994</v>
      </c>
      <c r="AL172" s="20">
        <f t="shared" si="165"/>
        <v>763.20104589040227</v>
      </c>
      <c r="AM172" s="57">
        <f t="shared" si="113"/>
        <v>1056.5343792237356</v>
      </c>
      <c r="AN172" s="57">
        <f ca="1">AVERAGE(OFFSET($AM$3,0,0,'Données projet'!$E$10+1,1))-AVERAGE(OFFSET($H$3,0,0,'Données projet'!$E$10+1,1))</f>
        <v>245.5026179711341</v>
      </c>
      <c r="AO172" s="57">
        <f t="shared" si="144"/>
        <v>204.32077840562567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325.55519999999984</v>
      </c>
      <c r="BE172" s="13">
        <f>BD172*VLOOKUP('Données projet'!$B$11,Paramètres!$A$1:$I$89,3,0)*VLOOKUP('Données projet'!$B$11,Paramètres!$A$1:$I$89,5,0)</f>
        <v>325.03431167999986</v>
      </c>
      <c r="BF172" s="13">
        <f t="shared" si="167"/>
        <v>76.399886588103072</v>
      </c>
      <c r="BG172" s="20">
        <f t="shared" si="168"/>
        <v>699.16456198361254</v>
      </c>
      <c r="BH172" s="57">
        <f t="shared" si="116"/>
        <v>992.49789531694591</v>
      </c>
      <c r="BI172" s="57">
        <f ca="1">AVERAGE(OFFSET($BH$3,0,0,'Données projet'!$E$11+1,1))-AVERAGE(OFFSET($H$3,0,0,'Données projet'!$E$11+1,1))</f>
        <v>221.46841827695107</v>
      </c>
      <c r="BJ172" s="57">
        <f t="shared" si="146"/>
        <v>183.74298297204564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266.99999999999983</v>
      </c>
      <c r="BZ172" s="13">
        <f>BY172*VLOOKUP('Données projet'!$B$12,Paramètres!$A$1:$I$89,3,0)*VLOOKUP('Données projet'!$B$12,Paramètres!$A$1:$I$89,5,0)</f>
        <v>216.59039999999987</v>
      </c>
      <c r="CA172" s="13">
        <f t="shared" si="170"/>
        <v>53.373153688190904</v>
      </c>
      <c r="CB172" s="20">
        <f t="shared" si="171"/>
        <v>470.18652267359886</v>
      </c>
      <c r="CC172" s="57">
        <f t="shared" si="119"/>
        <v>763.51985600693217</v>
      </c>
      <c r="CD172" s="57">
        <f ca="1">AVERAGE(OFFSET($CC$3,0,0,'Données projet'!$E$12+1,1))-AVERAGE(OFFSET($H$3,0,0,'Données projet'!$E$12+1,1))</f>
        <v>219.96569743439244</v>
      </c>
      <c r="CE172" s="57">
        <f t="shared" si="148"/>
        <v>219.27079214454579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6.1589526815552791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6.1589526815552791</v>
      </c>
      <c r="CO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236.00000000000003</v>
      </c>
      <c r="CU172" s="17">
        <f>CT172*VLOOKUP('Données projet'!$B$13,Paramètres!$A$1:$I$89,3,0)*VLOOKUP('Données projet'!$B$13,Paramètres!$A$1:$I$89,5,0)</f>
        <v>206.16960000000006</v>
      </c>
      <c r="CV172" s="13">
        <f t="shared" si="173"/>
        <v>51.097652263007333</v>
      </c>
      <c r="CW172" s="20">
        <f t="shared" si="174"/>
        <v>448.07379769140448</v>
      </c>
      <c r="CX172" s="57">
        <f t="shared" si="122"/>
        <v>741.40713102473774</v>
      </c>
      <c r="CY172" s="57">
        <f ca="1">AVERAGE(OFFSET($CX$3,0,0,'Données projet'!$E$13+1,1))-AVERAGE(OFFSET($H$3,0,0,'Données projet'!$E$13+1,1))</f>
        <v>235.92135862353973</v>
      </c>
      <c r="CZ172" s="57">
        <f t="shared" si="150"/>
        <v>270.64539221029258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11.355502878383867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11.355502878383867</v>
      </c>
      <c r="DJ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7" t="e">
        <f t="shared" si="125"/>
        <v>#N/A</v>
      </c>
      <c r="DT172" s="57" t="e">
        <f ca="1">AVERAGE(OFFSET($DS$3,0,0,'Données projet'!$E$14+1,1))-AVERAGE(OFFSET($H$3,0,0,'Données projet'!$E$14+1,1))</f>
        <v>#N/A</v>
      </c>
      <c r="DU172" s="57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7" t="e">
        <f t="shared" si="128"/>
        <v>#N/A</v>
      </c>
      <c r="EO172" s="57" t="e">
        <f ca="1">AVERAGE(OFFSET($EN$3,0,0,'Données projet'!$E$15+1,1))-AVERAGE(OFFSET($H$3,0,0,'Données projet'!$E$15+1,1))</f>
        <v>#N/A</v>
      </c>
      <c r="EP172" s="57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7" t="e">
        <f t="shared" si="131"/>
        <v>#N/A</v>
      </c>
      <c r="FJ172" s="57" t="e">
        <f ca="1">AVERAGE(OFFSET($FI$3,0,0,'Données projet'!$E$16+1,1))-AVERAGE(OFFSET($H$3,0,0,'Données projet'!$E$16+1,1))</f>
        <v>#N/A</v>
      </c>
      <c r="FK172" s="57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7" t="e">
        <f t="shared" si="134"/>
        <v>#N/A</v>
      </c>
      <c r="GE172" s="57" t="e">
        <f ca="1">AVERAGE(OFFSET($GD$3,0,0,'Données projet'!$E$17+1,1))-AVERAGE(OFFSET($H$3,0,0,'Données projet'!$E$17+1,1))</f>
        <v>#N/A</v>
      </c>
      <c r="GF172" s="57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7" t="e">
        <f t="shared" si="137"/>
        <v>#N/A</v>
      </c>
      <c r="GZ172" s="57" t="e">
        <f ca="1">AVERAGE(OFFSET($GY$3,0,0,'Données projet'!$E$18+1,1))-AVERAGE(OFFSET($H$3,0,0,'Données projet'!$E$18+1,1))</f>
        <v>#N/A</v>
      </c>
      <c r="HA172" s="57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0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4">
        <f t="shared" si="110"/>
        <v>518.03809828378553</v>
      </c>
      <c r="I173" s="6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7" t="e">
        <f t="shared" si="109"/>
        <v>#NUM!</v>
      </c>
      <c r="S173" s="57">
        <f ca="1">AVERAGE(OFFSET($R$3,0,0,'Données projet'!$E$9+1,1))-AVERAGE(OFFSET($H$3,0,0,'Données projet'!$E$9+1,1))</f>
        <v>148.39628895278571</v>
      </c>
      <c r="T173" s="57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325.55519999999984</v>
      </c>
      <c r="AJ173" s="13">
        <f>AI173*VLOOKUP('Données projet'!$B$10,Paramètres!$A$1:$I$89,3,0)*VLOOKUP('Données projet'!$B$10,Paramètres!$A$1:$I$89,5,0)</f>
        <v>355.50627839999981</v>
      </c>
      <c r="AK173" s="13">
        <f t="shared" si="164"/>
        <v>82.695279049034994</v>
      </c>
      <c r="AL173" s="20">
        <f t="shared" si="165"/>
        <v>763.20104589040227</v>
      </c>
      <c r="AM173" s="57">
        <f t="shared" si="113"/>
        <v>1056.5343792237356</v>
      </c>
      <c r="AN173" s="57">
        <f ca="1">AVERAGE(OFFSET($AM$3,0,0,'Données projet'!$E$10+1,1))-AVERAGE(OFFSET($H$3,0,0,'Données projet'!$E$10+1,1))</f>
        <v>245.5026179711341</v>
      </c>
      <c r="AO173" s="57">
        <f t="shared" si="144"/>
        <v>204.32077840562567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325.55519999999984</v>
      </c>
      <c r="BE173" s="13">
        <f>BD173*VLOOKUP('Données projet'!$B$11,Paramètres!$A$1:$I$89,3,0)*VLOOKUP('Données projet'!$B$11,Paramètres!$A$1:$I$89,5,0)</f>
        <v>325.03431167999986</v>
      </c>
      <c r="BF173" s="13">
        <f t="shared" si="167"/>
        <v>76.399886588103072</v>
      </c>
      <c r="BG173" s="20">
        <f t="shared" si="168"/>
        <v>699.16456198361254</v>
      </c>
      <c r="BH173" s="57">
        <f t="shared" si="116"/>
        <v>992.49789531694591</v>
      </c>
      <c r="BI173" s="57">
        <f ca="1">AVERAGE(OFFSET($BH$3,0,0,'Données projet'!$E$11+1,1))-AVERAGE(OFFSET($H$3,0,0,'Données projet'!$E$11+1,1))</f>
        <v>221.46841827695107</v>
      </c>
      <c r="BJ173" s="57">
        <f t="shared" si="146"/>
        <v>183.74298297204564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266.99999999999983</v>
      </c>
      <c r="BZ173" s="13">
        <f>BY173*VLOOKUP('Données projet'!$B$12,Paramètres!$A$1:$I$89,3,0)*VLOOKUP('Données projet'!$B$12,Paramètres!$A$1:$I$89,5,0)</f>
        <v>216.59039999999987</v>
      </c>
      <c r="CA173" s="13">
        <f t="shared" si="170"/>
        <v>53.373153688190904</v>
      </c>
      <c r="CB173" s="20">
        <f t="shared" si="171"/>
        <v>470.18652267359886</v>
      </c>
      <c r="CC173" s="57">
        <f t="shared" si="119"/>
        <v>763.51985600693217</v>
      </c>
      <c r="CD173" s="57">
        <f ca="1">AVERAGE(OFFSET($CC$3,0,0,'Données projet'!$E$12+1,1))-AVERAGE(OFFSET($H$3,0,0,'Données projet'!$E$12+1,1))</f>
        <v>219.96569743439244</v>
      </c>
      <c r="CE173" s="57">
        <f t="shared" si="148"/>
        <v>219.27079214454579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6.0381793760601834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6.0381793760601834</v>
      </c>
      <c r="CO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236.00000000000003</v>
      </c>
      <c r="CU173" s="17">
        <f>CT173*VLOOKUP('Données projet'!$B$13,Paramètres!$A$1:$I$89,3,0)*VLOOKUP('Données projet'!$B$13,Paramètres!$A$1:$I$89,5,0)</f>
        <v>206.16960000000006</v>
      </c>
      <c r="CV173" s="13">
        <f t="shared" si="173"/>
        <v>51.097652263007333</v>
      </c>
      <c r="CW173" s="20">
        <f t="shared" si="174"/>
        <v>448.07379769140448</v>
      </c>
      <c r="CX173" s="57">
        <f t="shared" si="122"/>
        <v>741.40713102473774</v>
      </c>
      <c r="CY173" s="57">
        <f ca="1">AVERAGE(OFFSET($CX$3,0,0,'Données projet'!$E$13+1,1))-AVERAGE(OFFSET($H$3,0,0,'Données projet'!$E$13+1,1))</f>
        <v>235.92135862353973</v>
      </c>
      <c r="CZ173" s="57">
        <f t="shared" si="150"/>
        <v>270.64539221029258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11.132828393111613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11.132828393111613</v>
      </c>
      <c r="DJ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7" t="e">
        <f t="shared" si="125"/>
        <v>#N/A</v>
      </c>
      <c r="DT173" s="57" t="e">
        <f ca="1">AVERAGE(OFFSET($DS$3,0,0,'Données projet'!$E$14+1,1))-AVERAGE(OFFSET($H$3,0,0,'Données projet'!$E$14+1,1))</f>
        <v>#N/A</v>
      </c>
      <c r="DU173" s="57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7" t="e">
        <f t="shared" si="128"/>
        <v>#N/A</v>
      </c>
      <c r="EO173" s="57" t="e">
        <f ca="1">AVERAGE(OFFSET($EN$3,0,0,'Données projet'!$E$15+1,1))-AVERAGE(OFFSET($H$3,0,0,'Données projet'!$E$15+1,1))</f>
        <v>#N/A</v>
      </c>
      <c r="EP173" s="57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7" t="e">
        <f t="shared" si="131"/>
        <v>#N/A</v>
      </c>
      <c r="FJ173" s="57" t="e">
        <f ca="1">AVERAGE(OFFSET($FI$3,0,0,'Données projet'!$E$16+1,1))-AVERAGE(OFFSET($H$3,0,0,'Données projet'!$E$16+1,1))</f>
        <v>#N/A</v>
      </c>
      <c r="FK173" s="57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7" t="e">
        <f t="shared" si="134"/>
        <v>#N/A</v>
      </c>
      <c r="GE173" s="57" t="e">
        <f ca="1">AVERAGE(OFFSET($GD$3,0,0,'Données projet'!$E$17+1,1))-AVERAGE(OFFSET($H$3,0,0,'Données projet'!$E$17+1,1))</f>
        <v>#N/A</v>
      </c>
      <c r="GF173" s="57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7" t="e">
        <f t="shared" si="137"/>
        <v>#N/A</v>
      </c>
      <c r="GZ173" s="57" t="e">
        <f ca="1">AVERAGE(OFFSET($GY$3,0,0,'Données projet'!$E$18+1,1))-AVERAGE(OFFSET($H$3,0,0,'Données projet'!$E$18+1,1))</f>
        <v>#N/A</v>
      </c>
      <c r="HA173" s="57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0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4">
        <f t="shared" si="110"/>
        <v>519.32718228508497</v>
      </c>
      <c r="I174" s="6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7" t="e">
        <f t="shared" si="109"/>
        <v>#NUM!</v>
      </c>
      <c r="S174" s="57">
        <f ca="1">AVERAGE(OFFSET($R$3,0,0,'Données projet'!$E$9+1,1))-AVERAGE(OFFSET($H$3,0,0,'Données projet'!$E$9+1,1))</f>
        <v>148.39628895278571</v>
      </c>
      <c r="T174" s="57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325.55519999999984</v>
      </c>
      <c r="AJ174" s="13">
        <f>AI174*VLOOKUP('Données projet'!$B$10,Paramètres!$A$1:$I$89,3,0)*VLOOKUP('Données projet'!$B$10,Paramètres!$A$1:$I$89,5,0)</f>
        <v>355.50627839999981</v>
      </c>
      <c r="AK174" s="13">
        <f t="shared" si="164"/>
        <v>82.695279049034994</v>
      </c>
      <c r="AL174" s="20">
        <f t="shared" si="165"/>
        <v>763.20104589040227</v>
      </c>
      <c r="AM174" s="57">
        <f t="shared" si="113"/>
        <v>1056.5343792237356</v>
      </c>
      <c r="AN174" s="57">
        <f ca="1">AVERAGE(OFFSET($AM$3,0,0,'Données projet'!$E$10+1,1))-AVERAGE(OFFSET($H$3,0,0,'Données projet'!$E$10+1,1))</f>
        <v>245.5026179711341</v>
      </c>
      <c r="AO174" s="57">
        <f t="shared" si="144"/>
        <v>204.32077840562567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325.55519999999984</v>
      </c>
      <c r="BE174" s="13">
        <f>BD174*VLOOKUP('Données projet'!$B$11,Paramètres!$A$1:$I$89,3,0)*VLOOKUP('Données projet'!$B$11,Paramètres!$A$1:$I$89,5,0)</f>
        <v>325.03431167999986</v>
      </c>
      <c r="BF174" s="13">
        <f t="shared" si="167"/>
        <v>76.399886588103072</v>
      </c>
      <c r="BG174" s="20">
        <f t="shared" si="168"/>
        <v>699.16456198361254</v>
      </c>
      <c r="BH174" s="57">
        <f t="shared" si="116"/>
        <v>992.49789531694591</v>
      </c>
      <c r="BI174" s="57">
        <f ca="1">AVERAGE(OFFSET($BH$3,0,0,'Données projet'!$E$11+1,1))-AVERAGE(OFFSET($H$3,0,0,'Données projet'!$E$11+1,1))</f>
        <v>221.46841827695107</v>
      </c>
      <c r="BJ174" s="57">
        <f t="shared" si="146"/>
        <v>183.74298297204564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266.99999999999983</v>
      </c>
      <c r="BZ174" s="13">
        <f>BY174*VLOOKUP('Données projet'!$B$12,Paramètres!$A$1:$I$89,3,0)*VLOOKUP('Données projet'!$B$12,Paramètres!$A$1:$I$89,5,0)</f>
        <v>216.59039999999987</v>
      </c>
      <c r="CA174" s="13">
        <f t="shared" si="170"/>
        <v>53.373153688190904</v>
      </c>
      <c r="CB174" s="20">
        <f t="shared" si="171"/>
        <v>470.18652267359886</v>
      </c>
      <c r="CC174" s="57">
        <f t="shared" si="119"/>
        <v>763.51985600693217</v>
      </c>
      <c r="CD174" s="57">
        <f ca="1">AVERAGE(OFFSET($CC$3,0,0,'Données projet'!$E$12+1,1))-AVERAGE(OFFSET($H$3,0,0,'Données projet'!$E$12+1,1))</f>
        <v>219.96569743439244</v>
      </c>
      <c r="CE174" s="57">
        <f t="shared" si="148"/>
        <v>219.27079214454579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5.9197743614214042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5.9197743614214042</v>
      </c>
      <c r="CO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236.00000000000003</v>
      </c>
      <c r="CU174" s="17">
        <f>CT174*VLOOKUP('Données projet'!$B$13,Paramètres!$A$1:$I$89,3,0)*VLOOKUP('Données projet'!$B$13,Paramètres!$A$1:$I$89,5,0)</f>
        <v>206.16960000000006</v>
      </c>
      <c r="CV174" s="13">
        <f t="shared" si="173"/>
        <v>51.097652263007333</v>
      </c>
      <c r="CW174" s="20">
        <f t="shared" si="174"/>
        <v>448.07379769140448</v>
      </c>
      <c r="CX174" s="57">
        <f t="shared" si="122"/>
        <v>741.40713102473774</v>
      </c>
      <c r="CY174" s="57">
        <f ca="1">AVERAGE(OFFSET($CX$3,0,0,'Données projet'!$E$13+1,1))-AVERAGE(OFFSET($H$3,0,0,'Données projet'!$E$13+1,1))</f>
        <v>235.92135862353973</v>
      </c>
      <c r="CZ174" s="57">
        <f t="shared" si="150"/>
        <v>270.64539221029258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10.914520418677522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10.914520418677522</v>
      </c>
      <c r="DJ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7" t="e">
        <f t="shared" si="125"/>
        <v>#N/A</v>
      </c>
      <c r="DT174" s="57" t="e">
        <f ca="1">AVERAGE(OFFSET($DS$3,0,0,'Données projet'!$E$14+1,1))-AVERAGE(OFFSET($H$3,0,0,'Données projet'!$E$14+1,1))</f>
        <v>#N/A</v>
      </c>
      <c r="DU174" s="57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7" t="e">
        <f t="shared" si="128"/>
        <v>#N/A</v>
      </c>
      <c r="EO174" s="57" t="e">
        <f ca="1">AVERAGE(OFFSET($EN$3,0,0,'Données projet'!$E$15+1,1))-AVERAGE(OFFSET($H$3,0,0,'Données projet'!$E$15+1,1))</f>
        <v>#N/A</v>
      </c>
      <c r="EP174" s="57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7" t="e">
        <f t="shared" si="131"/>
        <v>#N/A</v>
      </c>
      <c r="FJ174" s="57" t="e">
        <f ca="1">AVERAGE(OFFSET($FI$3,0,0,'Données projet'!$E$16+1,1))-AVERAGE(OFFSET($H$3,0,0,'Données projet'!$E$16+1,1))</f>
        <v>#N/A</v>
      </c>
      <c r="FK174" s="57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7" t="e">
        <f t="shared" si="134"/>
        <v>#N/A</v>
      </c>
      <c r="GE174" s="57" t="e">
        <f ca="1">AVERAGE(OFFSET($GD$3,0,0,'Données projet'!$E$17+1,1))-AVERAGE(OFFSET($H$3,0,0,'Données projet'!$E$17+1,1))</f>
        <v>#N/A</v>
      </c>
      <c r="GF174" s="57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7" t="e">
        <f t="shared" si="137"/>
        <v>#N/A</v>
      </c>
      <c r="GZ174" s="57" t="e">
        <f ca="1">AVERAGE(OFFSET($GY$3,0,0,'Données projet'!$E$18+1,1))-AVERAGE(OFFSET($H$3,0,0,'Données projet'!$E$18+1,1))</f>
        <v>#N/A</v>
      </c>
      <c r="HA174" s="57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0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4">
        <f t="shared" si="110"/>
        <v>520.61609782319238</v>
      </c>
      <c r="I175" s="6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7" t="e">
        <f t="shared" si="109"/>
        <v>#NUM!</v>
      </c>
      <c r="S175" s="57">
        <f ca="1">AVERAGE(OFFSET($R$3,0,0,'Données projet'!$E$9+1,1))-AVERAGE(OFFSET($H$3,0,0,'Données projet'!$E$9+1,1))</f>
        <v>148.39628895278571</v>
      </c>
      <c r="T175" s="57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325.55519999999984</v>
      </c>
      <c r="AJ175" s="13">
        <f>AI175*VLOOKUP('Données projet'!$B$10,Paramètres!$A$1:$I$89,3,0)*VLOOKUP('Données projet'!$B$10,Paramètres!$A$1:$I$89,5,0)</f>
        <v>355.50627839999981</v>
      </c>
      <c r="AK175" s="13">
        <f t="shared" si="164"/>
        <v>82.695279049034994</v>
      </c>
      <c r="AL175" s="20">
        <f t="shared" si="165"/>
        <v>763.20104589040227</v>
      </c>
      <c r="AM175" s="57">
        <f t="shared" si="113"/>
        <v>1056.5343792237356</v>
      </c>
      <c r="AN175" s="57">
        <f ca="1">AVERAGE(OFFSET($AM$3,0,0,'Données projet'!$E$10+1,1))-AVERAGE(OFFSET($H$3,0,0,'Données projet'!$E$10+1,1))</f>
        <v>245.5026179711341</v>
      </c>
      <c r="AO175" s="57">
        <f t="shared" si="144"/>
        <v>204.32077840562567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325.55519999999984</v>
      </c>
      <c r="BE175" s="13">
        <f>BD175*VLOOKUP('Données projet'!$B$11,Paramètres!$A$1:$I$89,3,0)*VLOOKUP('Données projet'!$B$11,Paramètres!$A$1:$I$89,5,0)</f>
        <v>325.03431167999986</v>
      </c>
      <c r="BF175" s="13">
        <f t="shared" si="167"/>
        <v>76.399886588103072</v>
      </c>
      <c r="BG175" s="20">
        <f t="shared" si="168"/>
        <v>699.16456198361254</v>
      </c>
      <c r="BH175" s="57">
        <f t="shared" si="116"/>
        <v>992.49789531694591</v>
      </c>
      <c r="BI175" s="57">
        <f ca="1">AVERAGE(OFFSET($BH$3,0,0,'Données projet'!$E$11+1,1))-AVERAGE(OFFSET($H$3,0,0,'Données projet'!$E$11+1,1))</f>
        <v>221.46841827695107</v>
      </c>
      <c r="BJ175" s="57">
        <f t="shared" si="146"/>
        <v>183.74298297204564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266.99999999999983</v>
      </c>
      <c r="BZ175" s="13">
        <f>BY175*VLOOKUP('Données projet'!$B$12,Paramètres!$A$1:$I$89,3,0)*VLOOKUP('Données projet'!$B$12,Paramètres!$A$1:$I$89,5,0)</f>
        <v>216.59039999999987</v>
      </c>
      <c r="CA175" s="13">
        <f t="shared" si="170"/>
        <v>53.373153688190904</v>
      </c>
      <c r="CB175" s="20">
        <f t="shared" si="171"/>
        <v>470.18652267359886</v>
      </c>
      <c r="CC175" s="57">
        <f t="shared" si="119"/>
        <v>763.51985600693217</v>
      </c>
      <c r="CD175" s="57">
        <f ca="1">AVERAGE(OFFSET($CC$3,0,0,'Données projet'!$E$12+1,1))-AVERAGE(OFFSET($H$3,0,0,'Données projet'!$E$12+1,1))</f>
        <v>219.96569743439244</v>
      </c>
      <c r="CE175" s="57">
        <f t="shared" si="148"/>
        <v>219.27079214454579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5.8036911968997638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5.8036911968997638</v>
      </c>
      <c r="CO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236.00000000000003</v>
      </c>
      <c r="CU175" s="17">
        <f>CT175*VLOOKUP('Données projet'!$B$13,Paramètres!$A$1:$I$89,3,0)*VLOOKUP('Données projet'!$B$13,Paramètres!$A$1:$I$89,5,0)</f>
        <v>206.16960000000006</v>
      </c>
      <c r="CV175" s="13">
        <f t="shared" si="173"/>
        <v>51.097652263007333</v>
      </c>
      <c r="CW175" s="20">
        <f t="shared" si="174"/>
        <v>448.07379769140448</v>
      </c>
      <c r="CX175" s="57">
        <f t="shared" si="122"/>
        <v>741.40713102473774</v>
      </c>
      <c r="CY175" s="57">
        <f ca="1">AVERAGE(OFFSET($CX$3,0,0,'Données projet'!$E$13+1,1))-AVERAGE(OFFSET($H$3,0,0,'Données projet'!$E$13+1,1))</f>
        <v>235.92135862353973</v>
      </c>
      <c r="CZ175" s="57">
        <f t="shared" si="150"/>
        <v>270.64539221029258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10.700493330467367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10.700493330467367</v>
      </c>
      <c r="DJ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7" t="e">
        <f t="shared" si="125"/>
        <v>#N/A</v>
      </c>
      <c r="DT175" s="57" t="e">
        <f ca="1">AVERAGE(OFFSET($DS$3,0,0,'Données projet'!$E$14+1,1))-AVERAGE(OFFSET($H$3,0,0,'Données projet'!$E$14+1,1))</f>
        <v>#N/A</v>
      </c>
      <c r="DU175" s="57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7" t="e">
        <f t="shared" si="128"/>
        <v>#N/A</v>
      </c>
      <c r="EO175" s="57" t="e">
        <f ca="1">AVERAGE(OFFSET($EN$3,0,0,'Données projet'!$E$15+1,1))-AVERAGE(OFFSET($H$3,0,0,'Données projet'!$E$15+1,1))</f>
        <v>#N/A</v>
      </c>
      <c r="EP175" s="57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7" t="e">
        <f t="shared" si="131"/>
        <v>#N/A</v>
      </c>
      <c r="FJ175" s="57" t="e">
        <f ca="1">AVERAGE(OFFSET($FI$3,0,0,'Données projet'!$E$16+1,1))-AVERAGE(OFFSET($H$3,0,0,'Données projet'!$E$16+1,1))</f>
        <v>#N/A</v>
      </c>
      <c r="FK175" s="57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7" t="e">
        <f t="shared" si="134"/>
        <v>#N/A</v>
      </c>
      <c r="GE175" s="57" t="e">
        <f ca="1">AVERAGE(OFFSET($GD$3,0,0,'Données projet'!$E$17+1,1))-AVERAGE(OFFSET($H$3,0,0,'Données projet'!$E$17+1,1))</f>
        <v>#N/A</v>
      </c>
      <c r="GF175" s="57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7" t="e">
        <f t="shared" si="137"/>
        <v>#N/A</v>
      </c>
      <c r="GZ175" s="57" t="e">
        <f ca="1">AVERAGE(OFFSET($GY$3,0,0,'Données projet'!$E$18+1,1))-AVERAGE(OFFSET($H$3,0,0,'Données projet'!$E$18+1,1))</f>
        <v>#N/A</v>
      </c>
      <c r="HA175" s="57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0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4">
        <f t="shared" si="110"/>
        <v>521.90484599119395</v>
      </c>
      <c r="I176" s="6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7" t="e">
        <f t="shared" si="109"/>
        <v>#NUM!</v>
      </c>
      <c r="S176" s="57">
        <f ca="1">AVERAGE(OFFSET($R$3,0,0,'Données projet'!$E$9+1,1))-AVERAGE(OFFSET($H$3,0,0,'Données projet'!$E$9+1,1))</f>
        <v>148.39628895278571</v>
      </c>
      <c r="T176" s="57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325.55519999999984</v>
      </c>
      <c r="AJ176" s="13">
        <f>AI176*VLOOKUP('Données projet'!$B$10,Paramètres!$A$1:$I$89,3,0)*VLOOKUP('Données projet'!$B$10,Paramètres!$A$1:$I$89,5,0)</f>
        <v>355.50627839999981</v>
      </c>
      <c r="AK176" s="13">
        <f t="shared" si="164"/>
        <v>82.695279049034994</v>
      </c>
      <c r="AL176" s="20">
        <f t="shared" si="165"/>
        <v>763.20104589040227</v>
      </c>
      <c r="AM176" s="57">
        <f t="shared" si="113"/>
        <v>1056.5343792237356</v>
      </c>
      <c r="AN176" s="57">
        <f ca="1">AVERAGE(OFFSET($AM$3,0,0,'Données projet'!$E$10+1,1))-AVERAGE(OFFSET($H$3,0,0,'Données projet'!$E$10+1,1))</f>
        <v>245.5026179711341</v>
      </c>
      <c r="AO176" s="57">
        <f t="shared" si="144"/>
        <v>204.32077840562567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325.55519999999984</v>
      </c>
      <c r="BE176" s="13">
        <f>BD176*VLOOKUP('Données projet'!$B$11,Paramètres!$A$1:$I$89,3,0)*VLOOKUP('Données projet'!$B$11,Paramètres!$A$1:$I$89,5,0)</f>
        <v>325.03431167999986</v>
      </c>
      <c r="BF176" s="13">
        <f t="shared" si="167"/>
        <v>76.399886588103072</v>
      </c>
      <c r="BG176" s="20">
        <f t="shared" si="168"/>
        <v>699.16456198361254</v>
      </c>
      <c r="BH176" s="57">
        <f t="shared" si="116"/>
        <v>992.49789531694591</v>
      </c>
      <c r="BI176" s="57">
        <f ca="1">AVERAGE(OFFSET($BH$3,0,0,'Données projet'!$E$11+1,1))-AVERAGE(OFFSET($H$3,0,0,'Données projet'!$E$11+1,1))</f>
        <v>221.46841827695107</v>
      </c>
      <c r="BJ176" s="57">
        <f t="shared" si="146"/>
        <v>183.74298297204564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266.99999999999983</v>
      </c>
      <c r="BZ176" s="13">
        <f>BY176*VLOOKUP('Données projet'!$B$12,Paramètres!$A$1:$I$89,3,0)*VLOOKUP('Données projet'!$B$12,Paramètres!$A$1:$I$89,5,0)</f>
        <v>216.59039999999987</v>
      </c>
      <c r="CA176" s="13">
        <f t="shared" si="170"/>
        <v>53.373153688190904</v>
      </c>
      <c r="CB176" s="20">
        <f t="shared" si="171"/>
        <v>470.18652267359886</v>
      </c>
      <c r="CC176" s="57">
        <f t="shared" si="119"/>
        <v>763.51985600693217</v>
      </c>
      <c r="CD176" s="57">
        <f ca="1">AVERAGE(OFFSET($CC$3,0,0,'Données projet'!$E$12+1,1))-AVERAGE(OFFSET($H$3,0,0,'Données projet'!$E$12+1,1))</f>
        <v>219.96569743439244</v>
      </c>
      <c r="CE176" s="57">
        <f t="shared" si="148"/>
        <v>219.27079214454579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5.6898843524306528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5.6898843524306528</v>
      </c>
      <c r="CO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236.00000000000003</v>
      </c>
      <c r="CU176" s="17">
        <f>CT176*VLOOKUP('Données projet'!$B$13,Paramètres!$A$1:$I$89,3,0)*VLOOKUP('Données projet'!$B$13,Paramètres!$A$1:$I$89,5,0)</f>
        <v>206.16960000000006</v>
      </c>
      <c r="CV176" s="13">
        <f t="shared" si="173"/>
        <v>51.097652263007333</v>
      </c>
      <c r="CW176" s="20">
        <f t="shared" si="174"/>
        <v>448.07379769140448</v>
      </c>
      <c r="CX176" s="57">
        <f t="shared" si="122"/>
        <v>741.40713102473774</v>
      </c>
      <c r="CY176" s="57">
        <f ca="1">AVERAGE(OFFSET($CX$3,0,0,'Données projet'!$E$13+1,1))-AVERAGE(OFFSET($H$3,0,0,'Données projet'!$E$13+1,1))</f>
        <v>235.92135862353973</v>
      </c>
      <c r="CZ176" s="57">
        <f t="shared" si="150"/>
        <v>270.64539221029258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10.49066318291338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10.49066318291338</v>
      </c>
      <c r="DJ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7" t="e">
        <f t="shared" si="125"/>
        <v>#N/A</v>
      </c>
      <c r="DT176" s="57" t="e">
        <f ca="1">AVERAGE(OFFSET($DS$3,0,0,'Données projet'!$E$14+1,1))-AVERAGE(OFFSET($H$3,0,0,'Données projet'!$E$14+1,1))</f>
        <v>#N/A</v>
      </c>
      <c r="DU176" s="57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7" t="e">
        <f t="shared" si="128"/>
        <v>#N/A</v>
      </c>
      <c r="EO176" s="57" t="e">
        <f ca="1">AVERAGE(OFFSET($EN$3,0,0,'Données projet'!$E$15+1,1))-AVERAGE(OFFSET($H$3,0,0,'Données projet'!$E$15+1,1))</f>
        <v>#N/A</v>
      </c>
      <c r="EP176" s="57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7" t="e">
        <f t="shared" si="131"/>
        <v>#N/A</v>
      </c>
      <c r="FJ176" s="57" t="e">
        <f ca="1">AVERAGE(OFFSET($FI$3,0,0,'Données projet'!$E$16+1,1))-AVERAGE(OFFSET($H$3,0,0,'Données projet'!$E$16+1,1))</f>
        <v>#N/A</v>
      </c>
      <c r="FK176" s="57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7" t="e">
        <f t="shared" si="134"/>
        <v>#N/A</v>
      </c>
      <c r="GE176" s="57" t="e">
        <f ca="1">AVERAGE(OFFSET($GD$3,0,0,'Données projet'!$E$17+1,1))-AVERAGE(OFFSET($H$3,0,0,'Données projet'!$E$17+1,1))</f>
        <v>#N/A</v>
      </c>
      <c r="GF176" s="57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7" t="e">
        <f t="shared" si="137"/>
        <v>#N/A</v>
      </c>
      <c r="GZ176" s="57" t="e">
        <f ca="1">AVERAGE(OFFSET($GY$3,0,0,'Données projet'!$E$18+1,1))-AVERAGE(OFFSET($H$3,0,0,'Données projet'!$E$18+1,1))</f>
        <v>#N/A</v>
      </c>
      <c r="HA176" s="57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0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4">
        <f t="shared" si="110"/>
        <v>523.1934278688077</v>
      </c>
      <c r="I177" s="6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7" t="e">
        <f t="shared" si="109"/>
        <v>#NUM!</v>
      </c>
      <c r="S177" s="57">
        <f ca="1">AVERAGE(OFFSET($R$3,0,0,'Données projet'!$E$9+1,1))-AVERAGE(OFFSET($H$3,0,0,'Données projet'!$E$9+1,1))</f>
        <v>148.39628895278571</v>
      </c>
      <c r="T177" s="57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325.55519999999984</v>
      </c>
      <c r="AJ177" s="13">
        <f>AI177*VLOOKUP('Données projet'!$B$10,Paramètres!$A$1:$I$89,3,0)*VLOOKUP('Données projet'!$B$10,Paramètres!$A$1:$I$89,5,0)</f>
        <v>355.50627839999981</v>
      </c>
      <c r="AK177" s="13">
        <f t="shared" si="164"/>
        <v>82.695279049034994</v>
      </c>
      <c r="AL177" s="20">
        <f t="shared" si="165"/>
        <v>763.20104589040227</v>
      </c>
      <c r="AM177" s="57">
        <f t="shared" si="113"/>
        <v>1056.5343792237356</v>
      </c>
      <c r="AN177" s="57">
        <f ca="1">AVERAGE(OFFSET($AM$3,0,0,'Données projet'!$E$10+1,1))-AVERAGE(OFFSET($H$3,0,0,'Données projet'!$E$10+1,1))</f>
        <v>245.5026179711341</v>
      </c>
      <c r="AO177" s="57">
        <f t="shared" si="144"/>
        <v>204.32077840562567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325.55519999999984</v>
      </c>
      <c r="BE177" s="13">
        <f>BD177*VLOOKUP('Données projet'!$B$11,Paramètres!$A$1:$I$89,3,0)*VLOOKUP('Données projet'!$B$11,Paramètres!$A$1:$I$89,5,0)</f>
        <v>325.03431167999986</v>
      </c>
      <c r="BF177" s="13">
        <f t="shared" si="167"/>
        <v>76.399886588103072</v>
      </c>
      <c r="BG177" s="20">
        <f t="shared" si="168"/>
        <v>699.16456198361254</v>
      </c>
      <c r="BH177" s="57">
        <f t="shared" si="116"/>
        <v>992.49789531694591</v>
      </c>
      <c r="BI177" s="57">
        <f ca="1">AVERAGE(OFFSET($BH$3,0,0,'Données projet'!$E$11+1,1))-AVERAGE(OFFSET($H$3,0,0,'Données projet'!$E$11+1,1))</f>
        <v>221.46841827695107</v>
      </c>
      <c r="BJ177" s="57">
        <f t="shared" si="146"/>
        <v>183.74298297204564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266.99999999999983</v>
      </c>
      <c r="BZ177" s="13">
        <f>BY177*VLOOKUP('Données projet'!$B$12,Paramètres!$A$1:$I$89,3,0)*VLOOKUP('Données projet'!$B$12,Paramètres!$A$1:$I$89,5,0)</f>
        <v>216.59039999999987</v>
      </c>
      <c r="CA177" s="13">
        <f t="shared" si="170"/>
        <v>53.373153688190904</v>
      </c>
      <c r="CB177" s="20">
        <f t="shared" si="171"/>
        <v>470.18652267359886</v>
      </c>
      <c r="CC177" s="57">
        <f t="shared" si="119"/>
        <v>763.51985600693217</v>
      </c>
      <c r="CD177" s="57">
        <f ca="1">AVERAGE(OFFSET($CC$3,0,0,'Données projet'!$E$12+1,1))-AVERAGE(OFFSET($H$3,0,0,'Données projet'!$E$12+1,1))</f>
        <v>219.96569743439244</v>
      </c>
      <c r="CE177" s="57">
        <f t="shared" si="148"/>
        <v>219.27079214454579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5.5783091907662605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5.5783091907662605</v>
      </c>
      <c r="CO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236.00000000000003</v>
      </c>
      <c r="CU177" s="17">
        <f>CT177*VLOOKUP('Données projet'!$B$13,Paramètres!$A$1:$I$89,3,0)*VLOOKUP('Données projet'!$B$13,Paramètres!$A$1:$I$89,5,0)</f>
        <v>206.16960000000006</v>
      </c>
      <c r="CV177" s="13">
        <f t="shared" si="173"/>
        <v>51.097652263007333</v>
      </c>
      <c r="CW177" s="20">
        <f t="shared" si="174"/>
        <v>448.07379769140448</v>
      </c>
      <c r="CX177" s="57">
        <f t="shared" si="122"/>
        <v>741.40713102473774</v>
      </c>
      <c r="CY177" s="57">
        <f ca="1">AVERAGE(OFFSET($CX$3,0,0,'Données projet'!$E$13+1,1))-AVERAGE(OFFSET($H$3,0,0,'Données projet'!$E$13+1,1))</f>
        <v>235.92135862353973</v>
      </c>
      <c r="CZ177" s="57">
        <f t="shared" si="150"/>
        <v>270.64539221029258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10.284947676569173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10.284947676569173</v>
      </c>
      <c r="DJ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7" t="e">
        <f t="shared" si="125"/>
        <v>#N/A</v>
      </c>
      <c r="DT177" s="57" t="e">
        <f ca="1">AVERAGE(OFFSET($DS$3,0,0,'Données projet'!$E$14+1,1))-AVERAGE(OFFSET($H$3,0,0,'Données projet'!$E$14+1,1))</f>
        <v>#N/A</v>
      </c>
      <c r="DU177" s="57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7" t="e">
        <f t="shared" si="128"/>
        <v>#N/A</v>
      </c>
      <c r="EO177" s="57" t="e">
        <f ca="1">AVERAGE(OFFSET($EN$3,0,0,'Données projet'!$E$15+1,1))-AVERAGE(OFFSET($H$3,0,0,'Données projet'!$E$15+1,1))</f>
        <v>#N/A</v>
      </c>
      <c r="EP177" s="57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7" t="e">
        <f t="shared" si="131"/>
        <v>#N/A</v>
      </c>
      <c r="FJ177" s="57" t="e">
        <f ca="1">AVERAGE(OFFSET($FI$3,0,0,'Données projet'!$E$16+1,1))-AVERAGE(OFFSET($H$3,0,0,'Données projet'!$E$16+1,1))</f>
        <v>#N/A</v>
      </c>
      <c r="FK177" s="57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7" t="e">
        <f t="shared" si="134"/>
        <v>#N/A</v>
      </c>
      <c r="GE177" s="57" t="e">
        <f ca="1">AVERAGE(OFFSET($GD$3,0,0,'Données projet'!$E$17+1,1))-AVERAGE(OFFSET($H$3,0,0,'Données projet'!$E$17+1,1))</f>
        <v>#N/A</v>
      </c>
      <c r="GF177" s="57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7" t="e">
        <f t="shared" si="137"/>
        <v>#N/A</v>
      </c>
      <c r="GZ177" s="57" t="e">
        <f ca="1">AVERAGE(OFFSET($GY$3,0,0,'Données projet'!$E$18+1,1))-AVERAGE(OFFSET($H$3,0,0,'Données projet'!$E$18+1,1))</f>
        <v>#N/A</v>
      </c>
      <c r="HA177" s="57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0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4">
        <f t="shared" si="110"/>
        <v>524.48184452262296</v>
      </c>
      <c r="I178" s="6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7" t="e">
        <f t="shared" si="109"/>
        <v>#NUM!</v>
      </c>
      <c r="S178" s="57">
        <f ca="1">AVERAGE(OFFSET($R$3,0,0,'Données projet'!$E$9+1,1))-AVERAGE(OFFSET($H$3,0,0,'Données projet'!$E$9+1,1))</f>
        <v>148.39628895278571</v>
      </c>
      <c r="T178" s="57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325.55519999999984</v>
      </c>
      <c r="AJ178" s="13">
        <f>AI178*VLOOKUP('Données projet'!$B$10,Paramètres!$A$1:$I$89,3,0)*VLOOKUP('Données projet'!$B$10,Paramètres!$A$1:$I$89,5,0)</f>
        <v>355.50627839999981</v>
      </c>
      <c r="AK178" s="13">
        <f t="shared" si="164"/>
        <v>82.695279049034994</v>
      </c>
      <c r="AL178" s="20">
        <f t="shared" si="165"/>
        <v>763.20104589040227</v>
      </c>
      <c r="AM178" s="57">
        <f t="shared" si="113"/>
        <v>1056.5343792237356</v>
      </c>
      <c r="AN178" s="57">
        <f ca="1">AVERAGE(OFFSET($AM$3,0,0,'Données projet'!$E$10+1,1))-AVERAGE(OFFSET($H$3,0,0,'Données projet'!$E$10+1,1))</f>
        <v>245.5026179711341</v>
      </c>
      <c r="AO178" s="57">
        <f t="shared" si="144"/>
        <v>204.32077840562567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325.55519999999984</v>
      </c>
      <c r="BE178" s="13">
        <f>BD178*VLOOKUP('Données projet'!$B$11,Paramètres!$A$1:$I$89,3,0)*VLOOKUP('Données projet'!$B$11,Paramètres!$A$1:$I$89,5,0)</f>
        <v>325.03431167999986</v>
      </c>
      <c r="BF178" s="13">
        <f t="shared" si="167"/>
        <v>76.399886588103072</v>
      </c>
      <c r="BG178" s="20">
        <f t="shared" si="168"/>
        <v>699.16456198361254</v>
      </c>
      <c r="BH178" s="57">
        <f t="shared" si="116"/>
        <v>992.49789531694591</v>
      </c>
      <c r="BI178" s="57">
        <f ca="1">AVERAGE(OFFSET($BH$3,0,0,'Données projet'!$E$11+1,1))-AVERAGE(OFFSET($H$3,0,0,'Données projet'!$E$11+1,1))</f>
        <v>221.46841827695107</v>
      </c>
      <c r="BJ178" s="57">
        <f t="shared" si="146"/>
        <v>183.74298297204564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266.99999999999983</v>
      </c>
      <c r="BZ178" s="13">
        <f>BY178*VLOOKUP('Données projet'!$B$12,Paramètres!$A$1:$I$89,3,0)*VLOOKUP('Données projet'!$B$12,Paramètres!$A$1:$I$89,5,0)</f>
        <v>216.59039999999987</v>
      </c>
      <c r="CA178" s="13">
        <f t="shared" si="170"/>
        <v>53.373153688190904</v>
      </c>
      <c r="CB178" s="20">
        <f t="shared" si="171"/>
        <v>470.18652267359886</v>
      </c>
      <c r="CC178" s="57">
        <f t="shared" si="119"/>
        <v>763.51985600693217</v>
      </c>
      <c r="CD178" s="57">
        <f ca="1">AVERAGE(OFFSET($CC$3,0,0,'Données projet'!$E$12+1,1))-AVERAGE(OFFSET($H$3,0,0,'Données projet'!$E$12+1,1))</f>
        <v>219.96569743439244</v>
      </c>
      <c r="CE178" s="57">
        <f t="shared" si="148"/>
        <v>219.27079214454579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5.468921949967978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5.468921949967978</v>
      </c>
      <c r="CO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236.00000000000003</v>
      </c>
      <c r="CU178" s="17">
        <f>CT178*VLOOKUP('Données projet'!$B$13,Paramètres!$A$1:$I$89,3,0)*VLOOKUP('Données projet'!$B$13,Paramètres!$A$1:$I$89,5,0)</f>
        <v>206.16960000000006</v>
      </c>
      <c r="CV178" s="13">
        <f t="shared" si="173"/>
        <v>51.097652263007333</v>
      </c>
      <c r="CW178" s="20">
        <f t="shared" si="174"/>
        <v>448.07379769140448</v>
      </c>
      <c r="CX178" s="57">
        <f t="shared" si="122"/>
        <v>741.40713102473774</v>
      </c>
      <c r="CY178" s="57">
        <f ca="1">AVERAGE(OFFSET($CX$3,0,0,'Données projet'!$E$13+1,1))-AVERAGE(OFFSET($H$3,0,0,'Données projet'!$E$13+1,1))</f>
        <v>235.92135862353973</v>
      </c>
      <c r="CZ178" s="57">
        <f t="shared" si="150"/>
        <v>270.64539221029258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10.083266125830308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10.083266125830308</v>
      </c>
      <c r="DJ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7" t="e">
        <f t="shared" si="125"/>
        <v>#N/A</v>
      </c>
      <c r="DT178" s="57" t="e">
        <f ca="1">AVERAGE(OFFSET($DS$3,0,0,'Données projet'!$E$14+1,1))-AVERAGE(OFFSET($H$3,0,0,'Données projet'!$E$14+1,1))</f>
        <v>#N/A</v>
      </c>
      <c r="DU178" s="57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7" t="e">
        <f t="shared" si="128"/>
        <v>#N/A</v>
      </c>
      <c r="EO178" s="57" t="e">
        <f ca="1">AVERAGE(OFFSET($EN$3,0,0,'Données projet'!$E$15+1,1))-AVERAGE(OFFSET($H$3,0,0,'Données projet'!$E$15+1,1))</f>
        <v>#N/A</v>
      </c>
      <c r="EP178" s="57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7" t="e">
        <f t="shared" si="131"/>
        <v>#N/A</v>
      </c>
      <c r="FJ178" s="57" t="e">
        <f ca="1">AVERAGE(OFFSET($FI$3,0,0,'Données projet'!$E$16+1,1))-AVERAGE(OFFSET($H$3,0,0,'Données projet'!$E$16+1,1))</f>
        <v>#N/A</v>
      </c>
      <c r="FK178" s="57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7" t="e">
        <f t="shared" si="134"/>
        <v>#N/A</v>
      </c>
      <c r="GE178" s="57" t="e">
        <f ca="1">AVERAGE(OFFSET($GD$3,0,0,'Données projet'!$E$17+1,1))-AVERAGE(OFFSET($H$3,0,0,'Données projet'!$E$17+1,1))</f>
        <v>#N/A</v>
      </c>
      <c r="GF178" s="57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7" t="e">
        <f t="shared" si="137"/>
        <v>#N/A</v>
      </c>
      <c r="GZ178" s="57" t="e">
        <f ca="1">AVERAGE(OFFSET($GY$3,0,0,'Données projet'!$E$18+1,1))-AVERAGE(OFFSET($H$3,0,0,'Données projet'!$E$18+1,1))</f>
        <v>#N/A</v>
      </c>
      <c r="HA178" s="57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0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4">
        <f t="shared" si="110"/>
        <v>525.77009700633425</v>
      </c>
      <c r="I179" s="6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7" t="e">
        <f t="shared" si="109"/>
        <v>#NUM!</v>
      </c>
      <c r="S179" s="57">
        <f ca="1">AVERAGE(OFFSET($R$3,0,0,'Données projet'!$E$9+1,1))-AVERAGE(OFFSET($H$3,0,0,'Données projet'!$E$9+1,1))</f>
        <v>148.39628895278571</v>
      </c>
      <c r="T179" s="57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325.55519999999984</v>
      </c>
      <c r="AJ179" s="13">
        <f>AI179*VLOOKUP('Données projet'!$B$10,Paramètres!$A$1:$I$89,3,0)*VLOOKUP('Données projet'!$B$10,Paramètres!$A$1:$I$89,5,0)</f>
        <v>355.50627839999981</v>
      </c>
      <c r="AK179" s="13">
        <f t="shared" si="164"/>
        <v>82.695279049034994</v>
      </c>
      <c r="AL179" s="20">
        <f t="shared" si="165"/>
        <v>763.20104589040227</v>
      </c>
      <c r="AM179" s="57">
        <f t="shared" si="113"/>
        <v>1056.5343792237356</v>
      </c>
      <c r="AN179" s="57">
        <f ca="1">AVERAGE(OFFSET($AM$3,0,0,'Données projet'!$E$10+1,1))-AVERAGE(OFFSET($H$3,0,0,'Données projet'!$E$10+1,1))</f>
        <v>245.5026179711341</v>
      </c>
      <c r="AO179" s="57">
        <f t="shared" si="144"/>
        <v>204.32077840562567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325.55519999999984</v>
      </c>
      <c r="BE179" s="13">
        <f>BD179*VLOOKUP('Données projet'!$B$11,Paramètres!$A$1:$I$89,3,0)*VLOOKUP('Données projet'!$B$11,Paramètres!$A$1:$I$89,5,0)</f>
        <v>325.03431167999986</v>
      </c>
      <c r="BF179" s="13">
        <f t="shared" si="167"/>
        <v>76.399886588103072</v>
      </c>
      <c r="BG179" s="20">
        <f t="shared" si="168"/>
        <v>699.16456198361254</v>
      </c>
      <c r="BH179" s="57">
        <f t="shared" si="116"/>
        <v>992.49789531694591</v>
      </c>
      <c r="BI179" s="57">
        <f ca="1">AVERAGE(OFFSET($BH$3,0,0,'Données projet'!$E$11+1,1))-AVERAGE(OFFSET($H$3,0,0,'Données projet'!$E$11+1,1))</f>
        <v>221.46841827695107</v>
      </c>
      <c r="BJ179" s="57">
        <f t="shared" si="146"/>
        <v>183.74298297204564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266.99999999999983</v>
      </c>
      <c r="BZ179" s="13">
        <f>BY179*VLOOKUP('Données projet'!$B$12,Paramètres!$A$1:$I$89,3,0)*VLOOKUP('Données projet'!$B$12,Paramètres!$A$1:$I$89,5,0)</f>
        <v>216.59039999999987</v>
      </c>
      <c r="CA179" s="13">
        <f t="shared" si="170"/>
        <v>53.373153688190904</v>
      </c>
      <c r="CB179" s="20">
        <f t="shared" si="171"/>
        <v>470.18652267359886</v>
      </c>
      <c r="CC179" s="57">
        <f t="shared" si="119"/>
        <v>763.51985600693217</v>
      </c>
      <c r="CD179" s="57">
        <f ca="1">AVERAGE(OFFSET($CC$3,0,0,'Données projet'!$E$12+1,1))-AVERAGE(OFFSET($H$3,0,0,'Données projet'!$E$12+1,1))</f>
        <v>219.96569743439244</v>
      </c>
      <c r="CE179" s="57">
        <f t="shared" si="148"/>
        <v>219.27079214454579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5.3616797262421212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5.3616797262421212</v>
      </c>
      <c r="CO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236.00000000000003</v>
      </c>
      <c r="CU179" s="17">
        <f>CT179*VLOOKUP('Données projet'!$B$13,Paramètres!$A$1:$I$89,3,0)*VLOOKUP('Données projet'!$B$13,Paramètres!$A$1:$I$89,5,0)</f>
        <v>206.16960000000006</v>
      </c>
      <c r="CV179" s="13">
        <f t="shared" si="173"/>
        <v>51.097652263007333</v>
      </c>
      <c r="CW179" s="20">
        <f t="shared" si="174"/>
        <v>448.07379769140448</v>
      </c>
      <c r="CX179" s="57">
        <f t="shared" si="122"/>
        <v>741.40713102473774</v>
      </c>
      <c r="CY179" s="57">
        <f ca="1">AVERAGE(OFFSET($CX$3,0,0,'Données projet'!$E$13+1,1))-AVERAGE(OFFSET($H$3,0,0,'Données projet'!$E$13+1,1))</f>
        <v>235.92135862353973</v>
      </c>
      <c r="CZ179" s="57">
        <f t="shared" si="150"/>
        <v>270.64539221029258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9.8855394272878314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9.8855394272878314</v>
      </c>
      <c r="DJ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7" t="e">
        <f t="shared" si="125"/>
        <v>#N/A</v>
      </c>
      <c r="DT179" s="57" t="e">
        <f ca="1">AVERAGE(OFFSET($DS$3,0,0,'Données projet'!$E$14+1,1))-AVERAGE(OFFSET($H$3,0,0,'Données projet'!$E$14+1,1))</f>
        <v>#N/A</v>
      </c>
      <c r="DU179" s="57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7" t="e">
        <f t="shared" si="128"/>
        <v>#N/A</v>
      </c>
      <c r="EO179" s="57" t="e">
        <f ca="1">AVERAGE(OFFSET($EN$3,0,0,'Données projet'!$E$15+1,1))-AVERAGE(OFFSET($H$3,0,0,'Données projet'!$E$15+1,1))</f>
        <v>#N/A</v>
      </c>
      <c r="EP179" s="57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7" t="e">
        <f t="shared" si="131"/>
        <v>#N/A</v>
      </c>
      <c r="FJ179" s="57" t="e">
        <f ca="1">AVERAGE(OFFSET($FI$3,0,0,'Données projet'!$E$16+1,1))-AVERAGE(OFFSET($H$3,0,0,'Données projet'!$E$16+1,1))</f>
        <v>#N/A</v>
      </c>
      <c r="FK179" s="57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7" t="e">
        <f t="shared" si="134"/>
        <v>#N/A</v>
      </c>
      <c r="GE179" s="57" t="e">
        <f ca="1">AVERAGE(OFFSET($GD$3,0,0,'Données projet'!$E$17+1,1))-AVERAGE(OFFSET($H$3,0,0,'Données projet'!$E$17+1,1))</f>
        <v>#N/A</v>
      </c>
      <c r="GF179" s="57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7" t="e">
        <f t="shared" si="137"/>
        <v>#N/A</v>
      </c>
      <c r="GZ179" s="57" t="e">
        <f ca="1">AVERAGE(OFFSET($GY$3,0,0,'Données projet'!$E$18+1,1))-AVERAGE(OFFSET($H$3,0,0,'Données projet'!$E$18+1,1))</f>
        <v>#N/A</v>
      </c>
      <c r="HA179" s="57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0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4">
        <f t="shared" si="110"/>
        <v>527.05818636096933</v>
      </c>
      <c r="I180" s="6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7" t="e">
        <f t="shared" si="109"/>
        <v>#NUM!</v>
      </c>
      <c r="S180" s="57">
        <f ca="1">AVERAGE(OFFSET($R$3,0,0,'Données projet'!$E$9+1,1))-AVERAGE(OFFSET($H$3,0,0,'Données projet'!$E$9+1,1))</f>
        <v>148.39628895278571</v>
      </c>
      <c r="T180" s="57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325.55519999999984</v>
      </c>
      <c r="AJ180" s="13">
        <f>AI180*VLOOKUP('Données projet'!$B$10,Paramètres!$A$1:$I$89,3,0)*VLOOKUP('Données projet'!$B$10,Paramètres!$A$1:$I$89,5,0)</f>
        <v>355.50627839999981</v>
      </c>
      <c r="AK180" s="13">
        <f t="shared" si="164"/>
        <v>82.695279049034994</v>
      </c>
      <c r="AL180" s="20">
        <f t="shared" si="165"/>
        <v>763.20104589040227</v>
      </c>
      <c r="AM180" s="57">
        <f t="shared" si="113"/>
        <v>1056.5343792237356</v>
      </c>
      <c r="AN180" s="57">
        <f ca="1">AVERAGE(OFFSET($AM$3,0,0,'Données projet'!$E$10+1,1))-AVERAGE(OFFSET($H$3,0,0,'Données projet'!$E$10+1,1))</f>
        <v>245.5026179711341</v>
      </c>
      <c r="AO180" s="57">
        <f t="shared" si="144"/>
        <v>204.32077840562567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325.55519999999984</v>
      </c>
      <c r="BE180" s="13">
        <f>BD180*VLOOKUP('Données projet'!$B$11,Paramètres!$A$1:$I$89,3,0)*VLOOKUP('Données projet'!$B$11,Paramètres!$A$1:$I$89,5,0)</f>
        <v>325.03431167999986</v>
      </c>
      <c r="BF180" s="13">
        <f t="shared" si="167"/>
        <v>76.399886588103072</v>
      </c>
      <c r="BG180" s="20">
        <f t="shared" si="168"/>
        <v>699.16456198361254</v>
      </c>
      <c r="BH180" s="57">
        <f t="shared" si="116"/>
        <v>992.49789531694591</v>
      </c>
      <c r="BI180" s="57">
        <f ca="1">AVERAGE(OFFSET($BH$3,0,0,'Données projet'!$E$11+1,1))-AVERAGE(OFFSET($H$3,0,0,'Données projet'!$E$11+1,1))</f>
        <v>221.46841827695107</v>
      </c>
      <c r="BJ180" s="57">
        <f t="shared" si="146"/>
        <v>183.74298297204564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266.99999999999983</v>
      </c>
      <c r="BZ180" s="13">
        <f>BY180*VLOOKUP('Données projet'!$B$12,Paramètres!$A$1:$I$89,3,0)*VLOOKUP('Données projet'!$B$12,Paramètres!$A$1:$I$89,5,0)</f>
        <v>216.59039999999987</v>
      </c>
      <c r="CA180" s="13">
        <f t="shared" si="170"/>
        <v>53.373153688190904</v>
      </c>
      <c r="CB180" s="20">
        <f t="shared" si="171"/>
        <v>470.18652267359886</v>
      </c>
      <c r="CC180" s="57">
        <f t="shared" si="119"/>
        <v>763.51985600693217</v>
      </c>
      <c r="CD180" s="57">
        <f ca="1">AVERAGE(OFFSET($CC$3,0,0,'Données projet'!$E$12+1,1))-AVERAGE(OFFSET($H$3,0,0,'Données projet'!$E$12+1,1))</f>
        <v>219.96569743439244</v>
      </c>
      <c r="CE180" s="57">
        <f t="shared" si="148"/>
        <v>219.27079214454579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5.2565404571122309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5.2565404571122309</v>
      </c>
      <c r="CO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236.00000000000003</v>
      </c>
      <c r="CU180" s="17">
        <f>CT180*VLOOKUP('Données projet'!$B$13,Paramètres!$A$1:$I$89,3,0)*VLOOKUP('Données projet'!$B$13,Paramètres!$A$1:$I$89,5,0)</f>
        <v>206.16960000000006</v>
      </c>
      <c r="CV180" s="13">
        <f t="shared" si="173"/>
        <v>51.097652263007333</v>
      </c>
      <c r="CW180" s="20">
        <f t="shared" si="174"/>
        <v>448.07379769140448</v>
      </c>
      <c r="CX180" s="57">
        <f t="shared" si="122"/>
        <v>741.40713102473774</v>
      </c>
      <c r="CY180" s="57">
        <f ca="1">AVERAGE(OFFSET($CX$3,0,0,'Données projet'!$E$13+1,1))-AVERAGE(OFFSET($H$3,0,0,'Données projet'!$E$13+1,1))</f>
        <v>235.92135862353973</v>
      </c>
      <c r="CZ180" s="57">
        <f t="shared" si="150"/>
        <v>270.64539221029258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9.6916900287023964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9.6916900287023964</v>
      </c>
      <c r="DJ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7" t="e">
        <f t="shared" si="125"/>
        <v>#N/A</v>
      </c>
      <c r="DT180" s="57" t="e">
        <f ca="1">AVERAGE(OFFSET($DS$3,0,0,'Données projet'!$E$14+1,1))-AVERAGE(OFFSET($H$3,0,0,'Données projet'!$E$14+1,1))</f>
        <v>#N/A</v>
      </c>
      <c r="DU180" s="57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7" t="e">
        <f t="shared" si="128"/>
        <v>#N/A</v>
      </c>
      <c r="EO180" s="57" t="e">
        <f ca="1">AVERAGE(OFFSET($EN$3,0,0,'Données projet'!$E$15+1,1))-AVERAGE(OFFSET($H$3,0,0,'Données projet'!$E$15+1,1))</f>
        <v>#N/A</v>
      </c>
      <c r="EP180" s="57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7" t="e">
        <f t="shared" si="131"/>
        <v>#N/A</v>
      </c>
      <c r="FJ180" s="57" t="e">
        <f ca="1">AVERAGE(OFFSET($FI$3,0,0,'Données projet'!$E$16+1,1))-AVERAGE(OFFSET($H$3,0,0,'Données projet'!$E$16+1,1))</f>
        <v>#N/A</v>
      </c>
      <c r="FK180" s="57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7" t="e">
        <f t="shared" si="134"/>
        <v>#N/A</v>
      </c>
      <c r="GE180" s="57" t="e">
        <f ca="1">AVERAGE(OFFSET($GD$3,0,0,'Données projet'!$E$17+1,1))-AVERAGE(OFFSET($H$3,0,0,'Données projet'!$E$17+1,1))</f>
        <v>#N/A</v>
      </c>
      <c r="GF180" s="57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7" t="e">
        <f t="shared" si="137"/>
        <v>#N/A</v>
      </c>
      <c r="GZ180" s="57" t="e">
        <f ca="1">AVERAGE(OFFSET($GY$3,0,0,'Données projet'!$E$18+1,1))-AVERAGE(OFFSET($H$3,0,0,'Données projet'!$E$18+1,1))</f>
        <v>#N/A</v>
      </c>
      <c r="HA180" s="57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0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4">
        <f t="shared" si="110"/>
        <v>528.34611361511224</v>
      </c>
      <c r="I181" s="6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7" t="e">
        <f t="shared" si="109"/>
        <v>#NUM!</v>
      </c>
      <c r="S181" s="57">
        <f ca="1">AVERAGE(OFFSET($R$3,0,0,'Données projet'!$E$9+1,1))-AVERAGE(OFFSET($H$3,0,0,'Données projet'!$E$9+1,1))</f>
        <v>148.39628895278571</v>
      </c>
      <c r="T181" s="57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325.55519999999984</v>
      </c>
      <c r="AJ181" s="13">
        <f>AI181*VLOOKUP('Données projet'!$B$10,Paramètres!$A$1:$I$89,3,0)*VLOOKUP('Données projet'!$B$10,Paramètres!$A$1:$I$89,5,0)</f>
        <v>355.50627839999981</v>
      </c>
      <c r="AK181" s="13">
        <f t="shared" si="164"/>
        <v>82.695279049034994</v>
      </c>
      <c r="AL181" s="20">
        <f t="shared" si="165"/>
        <v>763.20104589040227</v>
      </c>
      <c r="AM181" s="57">
        <f t="shared" si="113"/>
        <v>1056.5343792237356</v>
      </c>
      <c r="AN181" s="57">
        <f ca="1">AVERAGE(OFFSET($AM$3,0,0,'Données projet'!$E$10+1,1))-AVERAGE(OFFSET($H$3,0,0,'Données projet'!$E$10+1,1))</f>
        <v>245.5026179711341</v>
      </c>
      <c r="AO181" s="57">
        <f t="shared" si="144"/>
        <v>204.32077840562567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325.55519999999984</v>
      </c>
      <c r="BE181" s="13">
        <f>BD181*VLOOKUP('Données projet'!$B$11,Paramètres!$A$1:$I$89,3,0)*VLOOKUP('Données projet'!$B$11,Paramètres!$A$1:$I$89,5,0)</f>
        <v>325.03431167999986</v>
      </c>
      <c r="BF181" s="13">
        <f t="shared" si="167"/>
        <v>76.399886588103072</v>
      </c>
      <c r="BG181" s="20">
        <f t="shared" si="168"/>
        <v>699.16456198361254</v>
      </c>
      <c r="BH181" s="57">
        <f t="shared" si="116"/>
        <v>992.49789531694591</v>
      </c>
      <c r="BI181" s="57">
        <f ca="1">AVERAGE(OFFSET($BH$3,0,0,'Données projet'!$E$11+1,1))-AVERAGE(OFFSET($H$3,0,0,'Données projet'!$E$11+1,1))</f>
        <v>221.46841827695107</v>
      </c>
      <c r="BJ181" s="57">
        <f t="shared" si="146"/>
        <v>183.74298297204564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266.99999999999983</v>
      </c>
      <c r="BZ181" s="13">
        <f>BY181*VLOOKUP('Données projet'!$B$12,Paramètres!$A$1:$I$89,3,0)*VLOOKUP('Données projet'!$B$12,Paramètres!$A$1:$I$89,5,0)</f>
        <v>216.59039999999987</v>
      </c>
      <c r="CA181" s="13">
        <f t="shared" si="170"/>
        <v>53.373153688190904</v>
      </c>
      <c r="CB181" s="20">
        <f t="shared" si="171"/>
        <v>470.18652267359886</v>
      </c>
      <c r="CC181" s="57">
        <f t="shared" si="119"/>
        <v>763.51985600693217</v>
      </c>
      <c r="CD181" s="57">
        <f ca="1">AVERAGE(OFFSET($CC$3,0,0,'Données projet'!$E$12+1,1))-AVERAGE(OFFSET($H$3,0,0,'Données projet'!$E$12+1,1))</f>
        <v>219.96569743439244</v>
      </c>
      <c r="CE181" s="57">
        <f t="shared" si="148"/>
        <v>219.27079214454579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5.1534629049213558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5.1534629049213558</v>
      </c>
      <c r="CO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236.00000000000003</v>
      </c>
      <c r="CU181" s="17">
        <f>CT181*VLOOKUP('Données projet'!$B$13,Paramètres!$A$1:$I$89,3,0)*VLOOKUP('Données projet'!$B$13,Paramètres!$A$1:$I$89,5,0)</f>
        <v>206.16960000000006</v>
      </c>
      <c r="CV181" s="13">
        <f t="shared" si="173"/>
        <v>51.097652263007333</v>
      </c>
      <c r="CW181" s="20">
        <f t="shared" si="174"/>
        <v>448.07379769140448</v>
      </c>
      <c r="CX181" s="57">
        <f t="shared" si="122"/>
        <v>741.40713102473774</v>
      </c>
      <c r="CY181" s="57">
        <f ca="1">AVERAGE(OFFSET($CX$3,0,0,'Données projet'!$E$13+1,1))-AVERAGE(OFFSET($H$3,0,0,'Données projet'!$E$13+1,1))</f>
        <v>235.92135862353973</v>
      </c>
      <c r="CZ181" s="57">
        <f t="shared" si="150"/>
        <v>270.64539221029258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9.5016418985867634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9.5016418985867634</v>
      </c>
      <c r="DJ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7" t="e">
        <f t="shared" si="125"/>
        <v>#N/A</v>
      </c>
      <c r="DT181" s="57" t="e">
        <f ca="1">AVERAGE(OFFSET($DS$3,0,0,'Données projet'!$E$14+1,1))-AVERAGE(OFFSET($H$3,0,0,'Données projet'!$E$14+1,1))</f>
        <v>#N/A</v>
      </c>
      <c r="DU181" s="57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7" t="e">
        <f t="shared" si="128"/>
        <v>#N/A</v>
      </c>
      <c r="EO181" s="57" t="e">
        <f ca="1">AVERAGE(OFFSET($EN$3,0,0,'Données projet'!$E$15+1,1))-AVERAGE(OFFSET($H$3,0,0,'Données projet'!$E$15+1,1))</f>
        <v>#N/A</v>
      </c>
      <c r="EP181" s="57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7" t="e">
        <f t="shared" si="131"/>
        <v>#N/A</v>
      </c>
      <c r="FJ181" s="57" t="e">
        <f ca="1">AVERAGE(OFFSET($FI$3,0,0,'Données projet'!$E$16+1,1))-AVERAGE(OFFSET($H$3,0,0,'Données projet'!$E$16+1,1))</f>
        <v>#N/A</v>
      </c>
      <c r="FK181" s="57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7" t="e">
        <f t="shared" si="134"/>
        <v>#N/A</v>
      </c>
      <c r="GE181" s="57" t="e">
        <f ca="1">AVERAGE(OFFSET($GD$3,0,0,'Données projet'!$E$17+1,1))-AVERAGE(OFFSET($H$3,0,0,'Données projet'!$E$17+1,1))</f>
        <v>#N/A</v>
      </c>
      <c r="GF181" s="57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7" t="e">
        <f t="shared" si="137"/>
        <v>#N/A</v>
      </c>
      <c r="GZ181" s="57" t="e">
        <f ca="1">AVERAGE(OFFSET($GY$3,0,0,'Données projet'!$E$18+1,1))-AVERAGE(OFFSET($H$3,0,0,'Données projet'!$E$18+1,1))</f>
        <v>#N/A</v>
      </c>
      <c r="HA181" s="57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0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4">
        <f t="shared" si="110"/>
        <v>529.63387978512094</v>
      </c>
      <c r="I182" s="6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7" t="e">
        <f t="shared" si="109"/>
        <v>#NUM!</v>
      </c>
      <c r="S182" s="57">
        <f ca="1">AVERAGE(OFFSET($R$3,0,0,'Données projet'!$E$9+1,1))-AVERAGE(OFFSET($H$3,0,0,'Données projet'!$E$9+1,1))</f>
        <v>148.39628895278571</v>
      </c>
      <c r="T182" s="57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325.55519999999984</v>
      </c>
      <c r="AJ182" s="13">
        <f>AI182*VLOOKUP('Données projet'!$B$10,Paramètres!$A$1:$I$89,3,0)*VLOOKUP('Données projet'!$B$10,Paramètres!$A$1:$I$89,5,0)</f>
        <v>355.50627839999981</v>
      </c>
      <c r="AK182" s="13">
        <f t="shared" si="164"/>
        <v>82.695279049034994</v>
      </c>
      <c r="AL182" s="20">
        <f t="shared" si="165"/>
        <v>763.20104589040227</v>
      </c>
      <c r="AM182" s="57">
        <f t="shared" si="113"/>
        <v>1056.5343792237356</v>
      </c>
      <c r="AN182" s="57">
        <f ca="1">AVERAGE(OFFSET($AM$3,0,0,'Données projet'!$E$10+1,1))-AVERAGE(OFFSET($H$3,0,0,'Données projet'!$E$10+1,1))</f>
        <v>245.5026179711341</v>
      </c>
      <c r="AO182" s="57">
        <f t="shared" si="144"/>
        <v>204.32077840562567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325.55519999999984</v>
      </c>
      <c r="BE182" s="13">
        <f>BD182*VLOOKUP('Données projet'!$B$11,Paramètres!$A$1:$I$89,3,0)*VLOOKUP('Données projet'!$B$11,Paramètres!$A$1:$I$89,5,0)</f>
        <v>325.03431167999986</v>
      </c>
      <c r="BF182" s="13">
        <f t="shared" si="167"/>
        <v>76.399886588103072</v>
      </c>
      <c r="BG182" s="20">
        <f t="shared" si="168"/>
        <v>699.16456198361254</v>
      </c>
      <c r="BH182" s="57">
        <f t="shared" si="116"/>
        <v>992.49789531694591</v>
      </c>
      <c r="BI182" s="57">
        <f ca="1">AVERAGE(OFFSET($BH$3,0,0,'Données projet'!$E$11+1,1))-AVERAGE(OFFSET($H$3,0,0,'Données projet'!$E$11+1,1))</f>
        <v>221.46841827695107</v>
      </c>
      <c r="BJ182" s="57">
        <f t="shared" si="146"/>
        <v>183.74298297204564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266.99999999999983</v>
      </c>
      <c r="BZ182" s="13">
        <f>BY182*VLOOKUP('Données projet'!$B$12,Paramètres!$A$1:$I$89,3,0)*VLOOKUP('Données projet'!$B$12,Paramètres!$A$1:$I$89,5,0)</f>
        <v>216.59039999999987</v>
      </c>
      <c r="CA182" s="13">
        <f t="shared" si="170"/>
        <v>53.373153688190904</v>
      </c>
      <c r="CB182" s="20">
        <f t="shared" si="171"/>
        <v>470.18652267359886</v>
      </c>
      <c r="CC182" s="57">
        <f t="shared" si="119"/>
        <v>763.51985600693217</v>
      </c>
      <c r="CD182" s="57">
        <f ca="1">AVERAGE(OFFSET($CC$3,0,0,'Données projet'!$E$12+1,1))-AVERAGE(OFFSET($H$3,0,0,'Données projet'!$E$12+1,1))</f>
        <v>219.96569743439244</v>
      </c>
      <c r="CE182" s="57">
        <f t="shared" si="148"/>
        <v>219.27079214454579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5.0524066406578445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5.0524066406578445</v>
      </c>
      <c r="CO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236.00000000000003</v>
      </c>
      <c r="CU182" s="17">
        <f>CT182*VLOOKUP('Données projet'!$B$13,Paramètres!$A$1:$I$89,3,0)*VLOOKUP('Données projet'!$B$13,Paramètres!$A$1:$I$89,5,0)</f>
        <v>206.16960000000006</v>
      </c>
      <c r="CV182" s="13">
        <f t="shared" si="173"/>
        <v>51.097652263007333</v>
      </c>
      <c r="CW182" s="20">
        <f t="shared" si="174"/>
        <v>448.07379769140448</v>
      </c>
      <c r="CX182" s="57">
        <f t="shared" si="122"/>
        <v>741.40713102473774</v>
      </c>
      <c r="CY182" s="57">
        <f ca="1">AVERAGE(OFFSET($CX$3,0,0,'Données projet'!$E$13+1,1))-AVERAGE(OFFSET($H$3,0,0,'Données projet'!$E$13+1,1))</f>
        <v>235.92135862353973</v>
      </c>
      <c r="CZ182" s="57">
        <f t="shared" si="150"/>
        <v>270.64539221029258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9.3153204963847838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9.3153204963847838</v>
      </c>
      <c r="DJ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7" t="e">
        <f t="shared" si="125"/>
        <v>#N/A</v>
      </c>
      <c r="DT182" s="57" t="e">
        <f ca="1">AVERAGE(OFFSET($DS$3,0,0,'Données projet'!$E$14+1,1))-AVERAGE(OFFSET($H$3,0,0,'Données projet'!$E$14+1,1))</f>
        <v>#N/A</v>
      </c>
      <c r="DU182" s="57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7" t="e">
        <f t="shared" si="128"/>
        <v>#N/A</v>
      </c>
      <c r="EO182" s="57" t="e">
        <f ca="1">AVERAGE(OFFSET($EN$3,0,0,'Données projet'!$E$15+1,1))-AVERAGE(OFFSET($H$3,0,0,'Données projet'!$E$15+1,1))</f>
        <v>#N/A</v>
      </c>
      <c r="EP182" s="57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7" t="e">
        <f t="shared" si="131"/>
        <v>#N/A</v>
      </c>
      <c r="FJ182" s="57" t="e">
        <f ca="1">AVERAGE(OFFSET($FI$3,0,0,'Données projet'!$E$16+1,1))-AVERAGE(OFFSET($H$3,0,0,'Données projet'!$E$16+1,1))</f>
        <v>#N/A</v>
      </c>
      <c r="FK182" s="57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7" t="e">
        <f t="shared" si="134"/>
        <v>#N/A</v>
      </c>
      <c r="GE182" s="57" t="e">
        <f ca="1">AVERAGE(OFFSET($GD$3,0,0,'Données projet'!$E$17+1,1))-AVERAGE(OFFSET($H$3,0,0,'Données projet'!$E$17+1,1))</f>
        <v>#N/A</v>
      </c>
      <c r="GF182" s="57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7" t="e">
        <f t="shared" si="137"/>
        <v>#N/A</v>
      </c>
      <c r="GZ182" s="57" t="e">
        <f ca="1">AVERAGE(OFFSET($GY$3,0,0,'Données projet'!$E$18+1,1))-AVERAGE(OFFSET($H$3,0,0,'Données projet'!$E$18+1,1))</f>
        <v>#N/A</v>
      </c>
      <c r="HA182" s="57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0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4">
        <f t="shared" si="110"/>
        <v>530.92148587534052</v>
      </c>
      <c r="I183" s="6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7" t="e">
        <f t="shared" si="109"/>
        <v>#NUM!</v>
      </c>
      <c r="S183" s="57">
        <f ca="1">AVERAGE(OFFSET($R$3,0,0,'Données projet'!$E$9+1,1))-AVERAGE(OFFSET($H$3,0,0,'Données projet'!$E$9+1,1))</f>
        <v>148.39628895278571</v>
      </c>
      <c r="T183" s="57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325.55519999999984</v>
      </c>
      <c r="AJ183" s="13">
        <f>AI183*VLOOKUP('Données projet'!$B$10,Paramètres!$A$1:$I$89,3,0)*VLOOKUP('Données projet'!$B$10,Paramètres!$A$1:$I$89,5,0)</f>
        <v>355.50627839999981</v>
      </c>
      <c r="AK183" s="13">
        <f t="shared" si="164"/>
        <v>82.695279049034994</v>
      </c>
      <c r="AL183" s="20">
        <f t="shared" si="165"/>
        <v>763.20104589040227</v>
      </c>
      <c r="AM183" s="57">
        <f t="shared" si="113"/>
        <v>1056.5343792237356</v>
      </c>
      <c r="AN183" s="57">
        <f ca="1">AVERAGE(OFFSET($AM$3,0,0,'Données projet'!$E$10+1,1))-AVERAGE(OFFSET($H$3,0,0,'Données projet'!$E$10+1,1))</f>
        <v>245.5026179711341</v>
      </c>
      <c r="AO183" s="57">
        <f t="shared" si="144"/>
        <v>204.32077840562567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325.55519999999984</v>
      </c>
      <c r="BE183" s="13">
        <f>BD183*VLOOKUP('Données projet'!$B$11,Paramètres!$A$1:$I$89,3,0)*VLOOKUP('Données projet'!$B$11,Paramètres!$A$1:$I$89,5,0)</f>
        <v>325.03431167999986</v>
      </c>
      <c r="BF183" s="13">
        <f t="shared" si="167"/>
        <v>76.399886588103072</v>
      </c>
      <c r="BG183" s="20">
        <f t="shared" si="168"/>
        <v>699.16456198361254</v>
      </c>
      <c r="BH183" s="57">
        <f t="shared" si="116"/>
        <v>992.49789531694591</v>
      </c>
      <c r="BI183" s="57">
        <f ca="1">AVERAGE(OFFSET($BH$3,0,0,'Données projet'!$E$11+1,1))-AVERAGE(OFFSET($H$3,0,0,'Données projet'!$E$11+1,1))</f>
        <v>221.46841827695107</v>
      </c>
      <c r="BJ183" s="57">
        <f t="shared" si="146"/>
        <v>183.74298297204564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266.99999999999983</v>
      </c>
      <c r="BZ183" s="13">
        <f>BY183*VLOOKUP('Données projet'!$B$12,Paramètres!$A$1:$I$89,3,0)*VLOOKUP('Données projet'!$B$12,Paramètres!$A$1:$I$89,5,0)</f>
        <v>216.59039999999987</v>
      </c>
      <c r="CA183" s="13">
        <f t="shared" si="170"/>
        <v>53.373153688190904</v>
      </c>
      <c r="CB183" s="20">
        <f t="shared" si="171"/>
        <v>470.18652267359886</v>
      </c>
      <c r="CC183" s="57">
        <f t="shared" si="119"/>
        <v>763.51985600693217</v>
      </c>
      <c r="CD183" s="57">
        <f ca="1">AVERAGE(OFFSET($CC$3,0,0,'Données projet'!$E$12+1,1))-AVERAGE(OFFSET($H$3,0,0,'Données projet'!$E$12+1,1))</f>
        <v>219.96569743439244</v>
      </c>
      <c r="CE183" s="57">
        <f t="shared" si="148"/>
        <v>219.27079214454579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4.9533320280983055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4.9533320280983055</v>
      </c>
      <c r="CO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236.00000000000003</v>
      </c>
      <c r="CU183" s="17">
        <f>CT183*VLOOKUP('Données projet'!$B$13,Paramètres!$A$1:$I$89,3,0)*VLOOKUP('Données projet'!$B$13,Paramètres!$A$1:$I$89,5,0)</f>
        <v>206.16960000000006</v>
      </c>
      <c r="CV183" s="13">
        <f t="shared" si="173"/>
        <v>51.097652263007333</v>
      </c>
      <c r="CW183" s="20">
        <f t="shared" si="174"/>
        <v>448.07379769140448</v>
      </c>
      <c r="CX183" s="57">
        <f t="shared" si="122"/>
        <v>741.40713102473774</v>
      </c>
      <c r="CY183" s="57">
        <f ca="1">AVERAGE(OFFSET($CX$3,0,0,'Données projet'!$E$13+1,1))-AVERAGE(OFFSET($H$3,0,0,'Données projet'!$E$13+1,1))</f>
        <v>235.92135862353973</v>
      </c>
      <c r="CZ183" s="57">
        <f t="shared" si="150"/>
        <v>270.64539221029258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9.1326527432351519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9.1326527432351519</v>
      </c>
      <c r="DJ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7" t="e">
        <f t="shared" si="125"/>
        <v>#N/A</v>
      </c>
      <c r="DT183" s="57" t="e">
        <f ca="1">AVERAGE(OFFSET($DS$3,0,0,'Données projet'!$E$14+1,1))-AVERAGE(OFFSET($H$3,0,0,'Données projet'!$E$14+1,1))</f>
        <v>#N/A</v>
      </c>
      <c r="DU183" s="57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7" t="e">
        <f t="shared" si="128"/>
        <v>#N/A</v>
      </c>
      <c r="EO183" s="57" t="e">
        <f ca="1">AVERAGE(OFFSET($EN$3,0,0,'Données projet'!$E$15+1,1))-AVERAGE(OFFSET($H$3,0,0,'Données projet'!$E$15+1,1))</f>
        <v>#N/A</v>
      </c>
      <c r="EP183" s="57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7" t="e">
        <f t="shared" si="131"/>
        <v>#N/A</v>
      </c>
      <c r="FJ183" s="57" t="e">
        <f ca="1">AVERAGE(OFFSET($FI$3,0,0,'Données projet'!$E$16+1,1))-AVERAGE(OFFSET($H$3,0,0,'Données projet'!$E$16+1,1))</f>
        <v>#N/A</v>
      </c>
      <c r="FK183" s="57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7" t="e">
        <f t="shared" si="134"/>
        <v>#N/A</v>
      </c>
      <c r="GE183" s="57" t="e">
        <f ca="1">AVERAGE(OFFSET($GD$3,0,0,'Données projet'!$E$17+1,1))-AVERAGE(OFFSET($H$3,0,0,'Données projet'!$E$17+1,1))</f>
        <v>#N/A</v>
      </c>
      <c r="GF183" s="57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7" t="e">
        <f t="shared" si="137"/>
        <v>#N/A</v>
      </c>
      <c r="GZ183" s="57" t="e">
        <f ca="1">AVERAGE(OFFSET($GY$3,0,0,'Données projet'!$E$18+1,1))-AVERAGE(OFFSET($H$3,0,0,'Données projet'!$E$18+1,1))</f>
        <v>#N/A</v>
      </c>
      <c r="HA183" s="57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0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4">
        <f t="shared" si="110"/>
        <v>532.20893287831063</v>
      </c>
      <c r="I184" s="6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7" t="e">
        <f t="shared" si="109"/>
        <v>#NUM!</v>
      </c>
      <c r="S184" s="57">
        <f ca="1">AVERAGE(OFFSET($R$3,0,0,'Données projet'!$E$9+1,1))-AVERAGE(OFFSET($H$3,0,0,'Données projet'!$E$9+1,1))</f>
        <v>148.39628895278571</v>
      </c>
      <c r="T184" s="57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325.55519999999984</v>
      </c>
      <c r="AJ184" s="13">
        <f>AI184*VLOOKUP('Données projet'!$B$10,Paramètres!$A$1:$I$89,3,0)*VLOOKUP('Données projet'!$B$10,Paramètres!$A$1:$I$89,5,0)</f>
        <v>355.50627839999981</v>
      </c>
      <c r="AK184" s="13">
        <f t="shared" si="164"/>
        <v>82.695279049034994</v>
      </c>
      <c r="AL184" s="20">
        <f t="shared" si="165"/>
        <v>763.20104589040227</v>
      </c>
      <c r="AM184" s="57">
        <f t="shared" si="113"/>
        <v>1056.5343792237356</v>
      </c>
      <c r="AN184" s="57">
        <f ca="1">AVERAGE(OFFSET($AM$3,0,0,'Données projet'!$E$10+1,1))-AVERAGE(OFFSET($H$3,0,0,'Données projet'!$E$10+1,1))</f>
        <v>245.5026179711341</v>
      </c>
      <c r="AO184" s="57">
        <f t="shared" si="144"/>
        <v>204.32077840562567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325.55519999999984</v>
      </c>
      <c r="BE184" s="13">
        <f>BD184*VLOOKUP('Données projet'!$B$11,Paramètres!$A$1:$I$89,3,0)*VLOOKUP('Données projet'!$B$11,Paramètres!$A$1:$I$89,5,0)</f>
        <v>325.03431167999986</v>
      </c>
      <c r="BF184" s="13">
        <f t="shared" si="167"/>
        <v>76.399886588103072</v>
      </c>
      <c r="BG184" s="20">
        <f t="shared" si="168"/>
        <v>699.16456198361254</v>
      </c>
      <c r="BH184" s="57">
        <f t="shared" si="116"/>
        <v>992.49789531694591</v>
      </c>
      <c r="BI184" s="57">
        <f ca="1">AVERAGE(OFFSET($BH$3,0,0,'Données projet'!$E$11+1,1))-AVERAGE(OFFSET($H$3,0,0,'Données projet'!$E$11+1,1))</f>
        <v>221.46841827695107</v>
      </c>
      <c r="BJ184" s="57">
        <f t="shared" si="146"/>
        <v>183.74298297204564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266.99999999999983</v>
      </c>
      <c r="BZ184" s="13">
        <f>BY184*VLOOKUP('Données projet'!$B$12,Paramètres!$A$1:$I$89,3,0)*VLOOKUP('Données projet'!$B$12,Paramètres!$A$1:$I$89,5,0)</f>
        <v>216.59039999999987</v>
      </c>
      <c r="CA184" s="13">
        <f t="shared" si="170"/>
        <v>53.373153688190904</v>
      </c>
      <c r="CB184" s="20">
        <f t="shared" si="171"/>
        <v>470.18652267359886</v>
      </c>
      <c r="CC184" s="57">
        <f t="shared" si="119"/>
        <v>763.51985600693217</v>
      </c>
      <c r="CD184" s="57">
        <f ca="1">AVERAGE(OFFSET($CC$3,0,0,'Données projet'!$E$12+1,1))-AVERAGE(OFFSET($H$3,0,0,'Données projet'!$E$12+1,1))</f>
        <v>219.96569743439244</v>
      </c>
      <c r="CE184" s="57">
        <f t="shared" si="148"/>
        <v>219.27079214454579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4.8562002082615132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4.8562002082615132</v>
      </c>
      <c r="CO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236.00000000000003</v>
      </c>
      <c r="CU184" s="17">
        <f>CT184*VLOOKUP('Données projet'!$B$13,Paramètres!$A$1:$I$89,3,0)*VLOOKUP('Données projet'!$B$13,Paramètres!$A$1:$I$89,5,0)</f>
        <v>206.16960000000006</v>
      </c>
      <c r="CV184" s="13">
        <f t="shared" si="173"/>
        <v>51.097652263007333</v>
      </c>
      <c r="CW184" s="20">
        <f t="shared" si="174"/>
        <v>448.07379769140448</v>
      </c>
      <c r="CX184" s="57">
        <f t="shared" si="122"/>
        <v>741.40713102473774</v>
      </c>
      <c r="CY184" s="57">
        <f ca="1">AVERAGE(OFFSET($CX$3,0,0,'Données projet'!$E$13+1,1))-AVERAGE(OFFSET($H$3,0,0,'Données projet'!$E$13+1,1))</f>
        <v>235.92135862353973</v>
      </c>
      <c r="CZ184" s="57">
        <f t="shared" si="150"/>
        <v>270.64539221029258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8.9535669933084563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8.9535669933084563</v>
      </c>
      <c r="DJ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7" t="e">
        <f t="shared" si="125"/>
        <v>#N/A</v>
      </c>
      <c r="DT184" s="57" t="e">
        <f ca="1">AVERAGE(OFFSET($DS$3,0,0,'Données projet'!$E$14+1,1))-AVERAGE(OFFSET($H$3,0,0,'Données projet'!$E$14+1,1))</f>
        <v>#N/A</v>
      </c>
      <c r="DU184" s="57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7" t="e">
        <f t="shared" si="128"/>
        <v>#N/A</v>
      </c>
      <c r="EO184" s="57" t="e">
        <f ca="1">AVERAGE(OFFSET($EN$3,0,0,'Données projet'!$E$15+1,1))-AVERAGE(OFFSET($H$3,0,0,'Données projet'!$E$15+1,1))</f>
        <v>#N/A</v>
      </c>
      <c r="EP184" s="57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7" t="e">
        <f t="shared" si="131"/>
        <v>#N/A</v>
      </c>
      <c r="FJ184" s="57" t="e">
        <f ca="1">AVERAGE(OFFSET($FI$3,0,0,'Données projet'!$E$16+1,1))-AVERAGE(OFFSET($H$3,0,0,'Données projet'!$E$16+1,1))</f>
        <v>#N/A</v>
      </c>
      <c r="FK184" s="57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7" t="e">
        <f t="shared" si="134"/>
        <v>#N/A</v>
      </c>
      <c r="GE184" s="57" t="e">
        <f ca="1">AVERAGE(OFFSET($GD$3,0,0,'Données projet'!$E$17+1,1))-AVERAGE(OFFSET($H$3,0,0,'Données projet'!$E$17+1,1))</f>
        <v>#N/A</v>
      </c>
      <c r="GF184" s="57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7" t="e">
        <f t="shared" si="137"/>
        <v>#N/A</v>
      </c>
      <c r="GZ184" s="57" t="e">
        <f ca="1">AVERAGE(OFFSET($GY$3,0,0,'Données projet'!$E$18+1,1))-AVERAGE(OFFSET($H$3,0,0,'Données projet'!$E$18+1,1))</f>
        <v>#N/A</v>
      </c>
      <c r="HA184" s="57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0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4">
        <f t="shared" si="110"/>
        <v>533.49622177496894</v>
      </c>
      <c r="I185" s="6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7" t="e">
        <f t="shared" si="109"/>
        <v>#NUM!</v>
      </c>
      <c r="S185" s="57">
        <f ca="1">AVERAGE(OFFSET($R$3,0,0,'Données projet'!$E$9+1,1))-AVERAGE(OFFSET($H$3,0,0,'Données projet'!$E$9+1,1))</f>
        <v>148.39628895278571</v>
      </c>
      <c r="T185" s="57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325.55519999999984</v>
      </c>
      <c r="AJ185" s="13">
        <f>AI185*VLOOKUP('Données projet'!$B$10,Paramètres!$A$1:$I$89,3,0)*VLOOKUP('Données projet'!$B$10,Paramètres!$A$1:$I$89,5,0)</f>
        <v>355.50627839999981</v>
      </c>
      <c r="AK185" s="13">
        <f t="shared" si="164"/>
        <v>82.695279049034994</v>
      </c>
      <c r="AL185" s="20">
        <f t="shared" si="165"/>
        <v>763.20104589040227</v>
      </c>
      <c r="AM185" s="57">
        <f t="shared" si="113"/>
        <v>1056.5343792237356</v>
      </c>
      <c r="AN185" s="57">
        <f ca="1">AVERAGE(OFFSET($AM$3,0,0,'Données projet'!$E$10+1,1))-AVERAGE(OFFSET($H$3,0,0,'Données projet'!$E$10+1,1))</f>
        <v>245.5026179711341</v>
      </c>
      <c r="AO185" s="57">
        <f t="shared" si="144"/>
        <v>204.32077840562567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325.55519999999984</v>
      </c>
      <c r="BE185" s="13">
        <f>BD185*VLOOKUP('Données projet'!$B$11,Paramètres!$A$1:$I$89,3,0)*VLOOKUP('Données projet'!$B$11,Paramètres!$A$1:$I$89,5,0)</f>
        <v>325.03431167999986</v>
      </c>
      <c r="BF185" s="13">
        <f t="shared" si="167"/>
        <v>76.399886588103072</v>
      </c>
      <c r="BG185" s="20">
        <f t="shared" si="168"/>
        <v>699.16456198361254</v>
      </c>
      <c r="BH185" s="57">
        <f t="shared" si="116"/>
        <v>992.49789531694591</v>
      </c>
      <c r="BI185" s="57">
        <f ca="1">AVERAGE(OFFSET($BH$3,0,0,'Données projet'!$E$11+1,1))-AVERAGE(OFFSET($H$3,0,0,'Données projet'!$E$11+1,1))</f>
        <v>221.46841827695107</v>
      </c>
      <c r="BJ185" s="57">
        <f t="shared" si="146"/>
        <v>183.74298297204564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266.99999999999983</v>
      </c>
      <c r="BZ185" s="13">
        <f>BY185*VLOOKUP('Données projet'!$B$12,Paramètres!$A$1:$I$89,3,0)*VLOOKUP('Données projet'!$B$12,Paramètres!$A$1:$I$89,5,0)</f>
        <v>216.59039999999987</v>
      </c>
      <c r="CA185" s="13">
        <f t="shared" si="170"/>
        <v>53.373153688190904</v>
      </c>
      <c r="CB185" s="20">
        <f t="shared" si="171"/>
        <v>470.18652267359886</v>
      </c>
      <c r="CC185" s="57">
        <f t="shared" si="119"/>
        <v>763.51985600693217</v>
      </c>
      <c r="CD185" s="57">
        <f ca="1">AVERAGE(OFFSET($CC$3,0,0,'Données projet'!$E$12+1,1))-AVERAGE(OFFSET($H$3,0,0,'Données projet'!$E$12+1,1))</f>
        <v>219.96569743439244</v>
      </c>
      <c r="CE185" s="57">
        <f t="shared" si="148"/>
        <v>219.27079214454579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4.7609730841671594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4.7609730841671594</v>
      </c>
      <c r="CO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236.00000000000003</v>
      </c>
      <c r="CU185" s="17">
        <f>CT185*VLOOKUP('Données projet'!$B$13,Paramètres!$A$1:$I$89,3,0)*VLOOKUP('Données projet'!$B$13,Paramètres!$A$1:$I$89,5,0)</f>
        <v>206.16960000000006</v>
      </c>
      <c r="CV185" s="13">
        <f t="shared" si="173"/>
        <v>51.097652263007333</v>
      </c>
      <c r="CW185" s="20">
        <f t="shared" si="174"/>
        <v>448.07379769140448</v>
      </c>
      <c r="CX185" s="57">
        <f t="shared" si="122"/>
        <v>741.40713102473774</v>
      </c>
      <c r="CY185" s="57">
        <f ca="1">AVERAGE(OFFSET($CX$3,0,0,'Données projet'!$E$13+1,1))-AVERAGE(OFFSET($H$3,0,0,'Données projet'!$E$13+1,1))</f>
        <v>235.92135862353973</v>
      </c>
      <c r="CZ185" s="57">
        <f t="shared" si="150"/>
        <v>270.64539221029258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8.7779930057063016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8.7779930057063016</v>
      </c>
      <c r="DJ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7" t="e">
        <f t="shared" si="125"/>
        <v>#N/A</v>
      </c>
      <c r="DT185" s="57" t="e">
        <f ca="1">AVERAGE(OFFSET($DS$3,0,0,'Données projet'!$E$14+1,1))-AVERAGE(OFFSET($H$3,0,0,'Données projet'!$E$14+1,1))</f>
        <v>#N/A</v>
      </c>
      <c r="DU185" s="57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7" t="e">
        <f t="shared" si="128"/>
        <v>#N/A</v>
      </c>
      <c r="EO185" s="57" t="e">
        <f ca="1">AVERAGE(OFFSET($EN$3,0,0,'Données projet'!$E$15+1,1))-AVERAGE(OFFSET($H$3,0,0,'Données projet'!$E$15+1,1))</f>
        <v>#N/A</v>
      </c>
      <c r="EP185" s="57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7" t="e">
        <f t="shared" si="131"/>
        <v>#N/A</v>
      </c>
      <c r="FJ185" s="57" t="e">
        <f ca="1">AVERAGE(OFFSET($FI$3,0,0,'Données projet'!$E$16+1,1))-AVERAGE(OFFSET($H$3,0,0,'Données projet'!$E$16+1,1))</f>
        <v>#N/A</v>
      </c>
      <c r="FK185" s="57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7" t="e">
        <f t="shared" si="134"/>
        <v>#N/A</v>
      </c>
      <c r="GE185" s="57" t="e">
        <f ca="1">AVERAGE(OFFSET($GD$3,0,0,'Données projet'!$E$17+1,1))-AVERAGE(OFFSET($H$3,0,0,'Données projet'!$E$17+1,1))</f>
        <v>#N/A</v>
      </c>
      <c r="GF185" s="57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7" t="e">
        <f t="shared" si="137"/>
        <v>#N/A</v>
      </c>
      <c r="GZ185" s="57" t="e">
        <f ca="1">AVERAGE(OFFSET($GY$3,0,0,'Données projet'!$E$18+1,1))-AVERAGE(OFFSET($H$3,0,0,'Données projet'!$E$18+1,1))</f>
        <v>#N/A</v>
      </c>
      <c r="HA185" s="57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0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4">
        <f t="shared" si="110"/>
        <v>534.78335353484977</v>
      </c>
      <c r="I186" s="6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7" t="e">
        <f t="shared" si="109"/>
        <v>#NUM!</v>
      </c>
      <c r="S186" s="57">
        <f ca="1">AVERAGE(OFFSET($R$3,0,0,'Données projet'!$E$9+1,1))-AVERAGE(OFFSET($H$3,0,0,'Données projet'!$E$9+1,1))</f>
        <v>148.39628895278571</v>
      </c>
      <c r="T186" s="57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325.55519999999984</v>
      </c>
      <c r="AJ186" s="13">
        <f>AI186*VLOOKUP('Données projet'!$B$10,Paramètres!$A$1:$I$89,3,0)*VLOOKUP('Données projet'!$B$10,Paramètres!$A$1:$I$89,5,0)</f>
        <v>355.50627839999981</v>
      </c>
      <c r="AK186" s="13">
        <f t="shared" si="164"/>
        <v>82.695279049034994</v>
      </c>
      <c r="AL186" s="20">
        <f t="shared" si="165"/>
        <v>763.20104589040227</v>
      </c>
      <c r="AM186" s="57">
        <f t="shared" si="113"/>
        <v>1056.5343792237356</v>
      </c>
      <c r="AN186" s="57">
        <f ca="1">AVERAGE(OFFSET($AM$3,0,0,'Données projet'!$E$10+1,1))-AVERAGE(OFFSET($H$3,0,0,'Données projet'!$E$10+1,1))</f>
        <v>245.5026179711341</v>
      </c>
      <c r="AO186" s="57">
        <f t="shared" si="144"/>
        <v>204.32077840562567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325.55519999999984</v>
      </c>
      <c r="BE186" s="13">
        <f>BD186*VLOOKUP('Données projet'!$B$11,Paramètres!$A$1:$I$89,3,0)*VLOOKUP('Données projet'!$B$11,Paramètres!$A$1:$I$89,5,0)</f>
        <v>325.03431167999986</v>
      </c>
      <c r="BF186" s="13">
        <f t="shared" si="167"/>
        <v>76.399886588103072</v>
      </c>
      <c r="BG186" s="20">
        <f t="shared" si="168"/>
        <v>699.16456198361254</v>
      </c>
      <c r="BH186" s="57">
        <f t="shared" si="116"/>
        <v>992.49789531694591</v>
      </c>
      <c r="BI186" s="57">
        <f ca="1">AVERAGE(OFFSET($BH$3,0,0,'Données projet'!$E$11+1,1))-AVERAGE(OFFSET($H$3,0,0,'Données projet'!$E$11+1,1))</f>
        <v>221.46841827695107</v>
      </c>
      <c r="BJ186" s="57">
        <f t="shared" si="146"/>
        <v>183.74298297204564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266.99999999999983</v>
      </c>
      <c r="BZ186" s="13">
        <f>BY186*VLOOKUP('Données projet'!$B$12,Paramètres!$A$1:$I$89,3,0)*VLOOKUP('Données projet'!$B$12,Paramètres!$A$1:$I$89,5,0)</f>
        <v>216.59039999999987</v>
      </c>
      <c r="CA186" s="13">
        <f t="shared" si="170"/>
        <v>53.373153688190904</v>
      </c>
      <c r="CB186" s="20">
        <f t="shared" si="171"/>
        <v>470.18652267359886</v>
      </c>
      <c r="CC186" s="57">
        <f t="shared" si="119"/>
        <v>763.51985600693217</v>
      </c>
      <c r="CD186" s="57">
        <f ca="1">AVERAGE(OFFSET($CC$3,0,0,'Données projet'!$E$12+1,1))-AVERAGE(OFFSET($H$3,0,0,'Données projet'!$E$12+1,1))</f>
        <v>219.96569743439244</v>
      </c>
      <c r="CE186" s="57">
        <f t="shared" si="148"/>
        <v>219.27079214454579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4.6676133058934859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4.6676133058934859</v>
      </c>
      <c r="CO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236.00000000000003</v>
      </c>
      <c r="CU186" s="17">
        <f>CT186*VLOOKUP('Données projet'!$B$13,Paramètres!$A$1:$I$89,3,0)*VLOOKUP('Données projet'!$B$13,Paramètres!$A$1:$I$89,5,0)</f>
        <v>206.16960000000006</v>
      </c>
      <c r="CV186" s="13">
        <f t="shared" si="173"/>
        <v>51.097652263007333</v>
      </c>
      <c r="CW186" s="20">
        <f t="shared" si="174"/>
        <v>448.07379769140448</v>
      </c>
      <c r="CX186" s="57">
        <f t="shared" si="122"/>
        <v>741.40713102473774</v>
      </c>
      <c r="CY186" s="57">
        <f ca="1">AVERAGE(OFFSET($CX$3,0,0,'Données projet'!$E$13+1,1))-AVERAGE(OFFSET($H$3,0,0,'Données projet'!$E$13+1,1))</f>
        <v>235.92135862353973</v>
      </c>
      <c r="CZ186" s="57">
        <f t="shared" si="150"/>
        <v>270.64539221029258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8.6058619169114667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8.6058619169114667</v>
      </c>
      <c r="DJ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7" t="e">
        <f t="shared" si="125"/>
        <v>#N/A</v>
      </c>
      <c r="DT186" s="57" t="e">
        <f ca="1">AVERAGE(OFFSET($DS$3,0,0,'Données projet'!$E$14+1,1))-AVERAGE(OFFSET($H$3,0,0,'Données projet'!$E$14+1,1))</f>
        <v>#N/A</v>
      </c>
      <c r="DU186" s="57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7" t="e">
        <f t="shared" si="128"/>
        <v>#N/A</v>
      </c>
      <c r="EO186" s="57" t="e">
        <f ca="1">AVERAGE(OFFSET($EN$3,0,0,'Données projet'!$E$15+1,1))-AVERAGE(OFFSET($H$3,0,0,'Données projet'!$E$15+1,1))</f>
        <v>#N/A</v>
      </c>
      <c r="EP186" s="57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7" t="e">
        <f t="shared" si="131"/>
        <v>#N/A</v>
      </c>
      <c r="FJ186" s="57" t="e">
        <f ca="1">AVERAGE(OFFSET($FI$3,0,0,'Données projet'!$E$16+1,1))-AVERAGE(OFFSET($H$3,0,0,'Données projet'!$E$16+1,1))</f>
        <v>#N/A</v>
      </c>
      <c r="FK186" s="57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7" t="e">
        <f t="shared" si="134"/>
        <v>#N/A</v>
      </c>
      <c r="GE186" s="57" t="e">
        <f ca="1">AVERAGE(OFFSET($GD$3,0,0,'Données projet'!$E$17+1,1))-AVERAGE(OFFSET($H$3,0,0,'Données projet'!$E$17+1,1))</f>
        <v>#N/A</v>
      </c>
      <c r="GF186" s="57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7" t="e">
        <f t="shared" si="137"/>
        <v>#N/A</v>
      </c>
      <c r="GZ186" s="57" t="e">
        <f ca="1">AVERAGE(OFFSET($GY$3,0,0,'Données projet'!$E$18+1,1))-AVERAGE(OFFSET($H$3,0,0,'Données projet'!$E$18+1,1))</f>
        <v>#N/A</v>
      </c>
      <c r="HA186" s="57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0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4">
        <f t="shared" si="110"/>
        <v>536.07032911627812</v>
      </c>
      <c r="I187" s="6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7" t="e">
        <f t="shared" si="109"/>
        <v>#NUM!</v>
      </c>
      <c r="S187" s="57">
        <f ca="1">AVERAGE(OFFSET($R$3,0,0,'Données projet'!$E$9+1,1))-AVERAGE(OFFSET($H$3,0,0,'Données projet'!$E$9+1,1))</f>
        <v>148.39628895278571</v>
      </c>
      <c r="T187" s="57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325.55519999999984</v>
      </c>
      <c r="AJ187" s="13">
        <f>AI187*VLOOKUP('Données projet'!$B$10,Paramètres!$A$1:$I$89,3,0)*VLOOKUP('Données projet'!$B$10,Paramètres!$A$1:$I$89,5,0)</f>
        <v>355.50627839999981</v>
      </c>
      <c r="AK187" s="13">
        <f t="shared" si="164"/>
        <v>82.695279049034994</v>
      </c>
      <c r="AL187" s="20">
        <f t="shared" si="165"/>
        <v>763.20104589040227</v>
      </c>
      <c r="AM187" s="57">
        <f t="shared" si="113"/>
        <v>1056.5343792237356</v>
      </c>
      <c r="AN187" s="57">
        <f ca="1">AVERAGE(OFFSET($AM$3,0,0,'Données projet'!$E$10+1,1))-AVERAGE(OFFSET($H$3,0,0,'Données projet'!$E$10+1,1))</f>
        <v>245.5026179711341</v>
      </c>
      <c r="AO187" s="57">
        <f t="shared" si="144"/>
        <v>204.32077840562567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325.55519999999984</v>
      </c>
      <c r="BE187" s="13">
        <f>BD187*VLOOKUP('Données projet'!$B$11,Paramètres!$A$1:$I$89,3,0)*VLOOKUP('Données projet'!$B$11,Paramètres!$A$1:$I$89,5,0)</f>
        <v>325.03431167999986</v>
      </c>
      <c r="BF187" s="13">
        <f t="shared" si="167"/>
        <v>76.399886588103072</v>
      </c>
      <c r="BG187" s="20">
        <f t="shared" si="168"/>
        <v>699.16456198361254</v>
      </c>
      <c r="BH187" s="57">
        <f t="shared" si="116"/>
        <v>992.49789531694591</v>
      </c>
      <c r="BI187" s="57">
        <f ca="1">AVERAGE(OFFSET($BH$3,0,0,'Données projet'!$E$11+1,1))-AVERAGE(OFFSET($H$3,0,0,'Données projet'!$E$11+1,1))</f>
        <v>221.46841827695107</v>
      </c>
      <c r="BJ187" s="57">
        <f t="shared" si="146"/>
        <v>183.74298297204564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266.99999999999983</v>
      </c>
      <c r="BZ187" s="13">
        <f>BY187*VLOOKUP('Données projet'!$B$12,Paramètres!$A$1:$I$89,3,0)*VLOOKUP('Données projet'!$B$12,Paramètres!$A$1:$I$89,5,0)</f>
        <v>216.59039999999987</v>
      </c>
      <c r="CA187" s="13">
        <f t="shared" si="170"/>
        <v>53.373153688190904</v>
      </c>
      <c r="CB187" s="20">
        <f t="shared" si="171"/>
        <v>470.18652267359886</v>
      </c>
      <c r="CC187" s="57">
        <f t="shared" si="119"/>
        <v>763.51985600693217</v>
      </c>
      <c r="CD187" s="57">
        <f ca="1">AVERAGE(OFFSET($CC$3,0,0,'Données projet'!$E$12+1,1))-AVERAGE(OFFSET($H$3,0,0,'Données projet'!$E$12+1,1))</f>
        <v>219.96569743439244</v>
      </c>
      <c r="CE187" s="57">
        <f t="shared" si="148"/>
        <v>219.27079214454579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4.5760842559279169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4.5760842559279169</v>
      </c>
      <c r="CO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236.00000000000003</v>
      </c>
      <c r="CU187" s="17">
        <f>CT187*VLOOKUP('Données projet'!$B$13,Paramètres!$A$1:$I$89,3,0)*VLOOKUP('Données projet'!$B$13,Paramètres!$A$1:$I$89,5,0)</f>
        <v>206.16960000000006</v>
      </c>
      <c r="CV187" s="13">
        <f t="shared" si="173"/>
        <v>51.097652263007333</v>
      </c>
      <c r="CW187" s="20">
        <f t="shared" si="174"/>
        <v>448.07379769140448</v>
      </c>
      <c r="CX187" s="57">
        <f t="shared" si="122"/>
        <v>741.40713102473774</v>
      </c>
      <c r="CY187" s="57">
        <f ca="1">AVERAGE(OFFSET($CX$3,0,0,'Données projet'!$E$13+1,1))-AVERAGE(OFFSET($H$3,0,0,'Données projet'!$E$13+1,1))</f>
        <v>235.92135862353973</v>
      </c>
      <c r="CZ187" s="57">
        <f t="shared" si="150"/>
        <v>270.64539221029258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8.4371062137782999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8.4371062137782999</v>
      </c>
      <c r="DJ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7" t="e">
        <f t="shared" si="125"/>
        <v>#N/A</v>
      </c>
      <c r="DT187" s="57" t="e">
        <f ca="1">AVERAGE(OFFSET($DS$3,0,0,'Données projet'!$E$14+1,1))-AVERAGE(OFFSET($H$3,0,0,'Données projet'!$E$14+1,1))</f>
        <v>#N/A</v>
      </c>
      <c r="DU187" s="57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7" t="e">
        <f t="shared" si="128"/>
        <v>#N/A</v>
      </c>
      <c r="EO187" s="57" t="e">
        <f ca="1">AVERAGE(OFFSET($EN$3,0,0,'Données projet'!$E$15+1,1))-AVERAGE(OFFSET($H$3,0,0,'Données projet'!$E$15+1,1))</f>
        <v>#N/A</v>
      </c>
      <c r="EP187" s="57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7" t="e">
        <f t="shared" si="131"/>
        <v>#N/A</v>
      </c>
      <c r="FJ187" s="57" t="e">
        <f ca="1">AVERAGE(OFFSET($FI$3,0,0,'Données projet'!$E$16+1,1))-AVERAGE(OFFSET($H$3,0,0,'Données projet'!$E$16+1,1))</f>
        <v>#N/A</v>
      </c>
      <c r="FK187" s="57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7" t="e">
        <f t="shared" si="134"/>
        <v>#N/A</v>
      </c>
      <c r="GE187" s="57" t="e">
        <f ca="1">AVERAGE(OFFSET($GD$3,0,0,'Données projet'!$E$17+1,1))-AVERAGE(OFFSET($H$3,0,0,'Données projet'!$E$17+1,1))</f>
        <v>#N/A</v>
      </c>
      <c r="GF187" s="57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7" t="e">
        <f t="shared" si="137"/>
        <v>#N/A</v>
      </c>
      <c r="GZ187" s="57" t="e">
        <f ca="1">AVERAGE(OFFSET($GY$3,0,0,'Données projet'!$E$18+1,1))-AVERAGE(OFFSET($H$3,0,0,'Données projet'!$E$18+1,1))</f>
        <v>#N/A</v>
      </c>
      <c r="HA187" s="57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0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4">
        <f t="shared" si="110"/>
        <v>537.35714946655912</v>
      </c>
      <c r="I188" s="6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7" t="e">
        <f t="shared" si="109"/>
        <v>#NUM!</v>
      </c>
      <c r="S188" s="57">
        <f ca="1">AVERAGE(OFFSET($R$3,0,0,'Données projet'!$E$9+1,1))-AVERAGE(OFFSET($H$3,0,0,'Données projet'!$E$9+1,1))</f>
        <v>148.39628895278571</v>
      </c>
      <c r="T188" s="57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325.55519999999984</v>
      </c>
      <c r="AJ188" s="13">
        <f>AI188*VLOOKUP('Données projet'!$B$10,Paramètres!$A$1:$I$89,3,0)*VLOOKUP('Données projet'!$B$10,Paramètres!$A$1:$I$89,5,0)</f>
        <v>355.50627839999981</v>
      </c>
      <c r="AK188" s="13">
        <f t="shared" si="164"/>
        <v>82.695279049034994</v>
      </c>
      <c r="AL188" s="20">
        <f t="shared" si="165"/>
        <v>763.20104589040227</v>
      </c>
      <c r="AM188" s="57">
        <f t="shared" si="113"/>
        <v>1056.5343792237356</v>
      </c>
      <c r="AN188" s="57">
        <f ca="1">AVERAGE(OFFSET($AM$3,0,0,'Données projet'!$E$10+1,1))-AVERAGE(OFFSET($H$3,0,0,'Données projet'!$E$10+1,1))</f>
        <v>245.5026179711341</v>
      </c>
      <c r="AO188" s="57">
        <f t="shared" si="144"/>
        <v>204.32077840562567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325.55519999999984</v>
      </c>
      <c r="BE188" s="13">
        <f>BD188*VLOOKUP('Données projet'!$B$11,Paramètres!$A$1:$I$89,3,0)*VLOOKUP('Données projet'!$B$11,Paramètres!$A$1:$I$89,5,0)</f>
        <v>325.03431167999986</v>
      </c>
      <c r="BF188" s="13">
        <f t="shared" si="167"/>
        <v>76.399886588103072</v>
      </c>
      <c r="BG188" s="20">
        <f t="shared" si="168"/>
        <v>699.16456198361254</v>
      </c>
      <c r="BH188" s="57">
        <f t="shared" si="116"/>
        <v>992.49789531694591</v>
      </c>
      <c r="BI188" s="57">
        <f ca="1">AVERAGE(OFFSET($BH$3,0,0,'Données projet'!$E$11+1,1))-AVERAGE(OFFSET($H$3,0,0,'Données projet'!$E$11+1,1))</f>
        <v>221.46841827695107</v>
      </c>
      <c r="BJ188" s="57">
        <f t="shared" si="146"/>
        <v>183.74298297204564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266.99999999999983</v>
      </c>
      <c r="BZ188" s="13">
        <f>BY188*VLOOKUP('Données projet'!$B$12,Paramètres!$A$1:$I$89,3,0)*VLOOKUP('Données projet'!$B$12,Paramètres!$A$1:$I$89,5,0)</f>
        <v>216.59039999999987</v>
      </c>
      <c r="CA188" s="13">
        <f t="shared" si="170"/>
        <v>53.373153688190904</v>
      </c>
      <c r="CB188" s="20">
        <f t="shared" si="171"/>
        <v>470.18652267359886</v>
      </c>
      <c r="CC188" s="57">
        <f t="shared" si="119"/>
        <v>763.51985600693217</v>
      </c>
      <c r="CD188" s="57">
        <f ca="1">AVERAGE(OFFSET($CC$3,0,0,'Données projet'!$E$12+1,1))-AVERAGE(OFFSET($H$3,0,0,'Données projet'!$E$12+1,1))</f>
        <v>219.96569743439244</v>
      </c>
      <c r="CE188" s="57">
        <f t="shared" si="148"/>
        <v>219.27079214454579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4.486350034804965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4.486350034804965</v>
      </c>
      <c r="CO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236.00000000000003</v>
      </c>
      <c r="CU188" s="17">
        <f>CT188*VLOOKUP('Données projet'!$B$13,Paramètres!$A$1:$I$89,3,0)*VLOOKUP('Données projet'!$B$13,Paramètres!$A$1:$I$89,5,0)</f>
        <v>206.16960000000006</v>
      </c>
      <c r="CV188" s="13">
        <f t="shared" si="173"/>
        <v>51.097652263007333</v>
      </c>
      <c r="CW188" s="20">
        <f t="shared" si="174"/>
        <v>448.07379769140448</v>
      </c>
      <c r="CX188" s="57">
        <f t="shared" si="122"/>
        <v>741.40713102473774</v>
      </c>
      <c r="CY188" s="57">
        <f ca="1">AVERAGE(OFFSET($CX$3,0,0,'Données projet'!$E$13+1,1))-AVERAGE(OFFSET($H$3,0,0,'Données projet'!$E$13+1,1))</f>
        <v>235.92135862353973</v>
      </c>
      <c r="CZ188" s="57">
        <f t="shared" si="150"/>
        <v>270.64539221029258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8.2716597070527609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8.2716597070527609</v>
      </c>
      <c r="DJ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7" t="e">
        <f t="shared" si="125"/>
        <v>#N/A</v>
      </c>
      <c r="DT188" s="57" t="e">
        <f ca="1">AVERAGE(OFFSET($DS$3,0,0,'Données projet'!$E$14+1,1))-AVERAGE(OFFSET($H$3,0,0,'Données projet'!$E$14+1,1))</f>
        <v>#N/A</v>
      </c>
      <c r="DU188" s="57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7" t="e">
        <f t="shared" si="128"/>
        <v>#N/A</v>
      </c>
      <c r="EO188" s="57" t="e">
        <f ca="1">AVERAGE(OFFSET($EN$3,0,0,'Données projet'!$E$15+1,1))-AVERAGE(OFFSET($H$3,0,0,'Données projet'!$E$15+1,1))</f>
        <v>#N/A</v>
      </c>
      <c r="EP188" s="57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7" t="e">
        <f t="shared" si="131"/>
        <v>#N/A</v>
      </c>
      <c r="FJ188" s="57" t="e">
        <f ca="1">AVERAGE(OFFSET($FI$3,0,0,'Données projet'!$E$16+1,1))-AVERAGE(OFFSET($H$3,0,0,'Données projet'!$E$16+1,1))</f>
        <v>#N/A</v>
      </c>
      <c r="FK188" s="57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7" t="e">
        <f t="shared" si="134"/>
        <v>#N/A</v>
      </c>
      <c r="GE188" s="57" t="e">
        <f ca="1">AVERAGE(OFFSET($GD$3,0,0,'Données projet'!$E$17+1,1))-AVERAGE(OFFSET($H$3,0,0,'Données projet'!$E$17+1,1))</f>
        <v>#N/A</v>
      </c>
      <c r="GF188" s="57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7" t="e">
        <f t="shared" si="137"/>
        <v>#N/A</v>
      </c>
      <c r="GZ188" s="57" t="e">
        <f ca="1">AVERAGE(OFFSET($GY$3,0,0,'Données projet'!$E$18+1,1))-AVERAGE(OFFSET($H$3,0,0,'Données projet'!$E$18+1,1))</f>
        <v>#N/A</v>
      </c>
      <c r="HA188" s="57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0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4">
        <f t="shared" si="110"/>
        <v>538.6438155221648</v>
      </c>
      <c r="I189" s="6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7" t="e">
        <f t="shared" si="109"/>
        <v>#NUM!</v>
      </c>
      <c r="S189" s="57">
        <f ca="1">AVERAGE(OFFSET($R$3,0,0,'Données projet'!$E$9+1,1))-AVERAGE(OFFSET($H$3,0,0,'Données projet'!$E$9+1,1))</f>
        <v>148.39628895278571</v>
      </c>
      <c r="T189" s="57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325.55519999999984</v>
      </c>
      <c r="AJ189" s="13">
        <f>AI189*VLOOKUP('Données projet'!$B$10,Paramètres!$A$1:$I$89,3,0)*VLOOKUP('Données projet'!$B$10,Paramètres!$A$1:$I$89,5,0)</f>
        <v>355.50627839999981</v>
      </c>
      <c r="AK189" s="13">
        <f t="shared" si="164"/>
        <v>82.695279049034994</v>
      </c>
      <c r="AL189" s="20">
        <f t="shared" si="165"/>
        <v>763.20104589040227</v>
      </c>
      <c r="AM189" s="57">
        <f t="shared" si="113"/>
        <v>1056.5343792237356</v>
      </c>
      <c r="AN189" s="57">
        <f ca="1">AVERAGE(OFFSET($AM$3,0,0,'Données projet'!$E$10+1,1))-AVERAGE(OFFSET($H$3,0,0,'Données projet'!$E$10+1,1))</f>
        <v>245.5026179711341</v>
      </c>
      <c r="AO189" s="57">
        <f t="shared" si="144"/>
        <v>204.32077840562567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325.55519999999984</v>
      </c>
      <c r="BE189" s="13">
        <f>BD189*VLOOKUP('Données projet'!$B$11,Paramètres!$A$1:$I$89,3,0)*VLOOKUP('Données projet'!$B$11,Paramètres!$A$1:$I$89,5,0)</f>
        <v>325.03431167999986</v>
      </c>
      <c r="BF189" s="13">
        <f t="shared" si="167"/>
        <v>76.399886588103072</v>
      </c>
      <c r="BG189" s="20">
        <f t="shared" si="168"/>
        <v>699.16456198361254</v>
      </c>
      <c r="BH189" s="57">
        <f t="shared" si="116"/>
        <v>992.49789531694591</v>
      </c>
      <c r="BI189" s="57">
        <f ca="1">AVERAGE(OFFSET($BH$3,0,0,'Données projet'!$E$11+1,1))-AVERAGE(OFFSET($H$3,0,0,'Données projet'!$E$11+1,1))</f>
        <v>221.46841827695107</v>
      </c>
      <c r="BJ189" s="57">
        <f t="shared" si="146"/>
        <v>183.74298297204564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266.99999999999983</v>
      </c>
      <c r="BZ189" s="13">
        <f>BY189*VLOOKUP('Données projet'!$B$12,Paramètres!$A$1:$I$89,3,0)*VLOOKUP('Données projet'!$B$12,Paramètres!$A$1:$I$89,5,0)</f>
        <v>216.59039999999987</v>
      </c>
      <c r="CA189" s="13">
        <f t="shared" si="170"/>
        <v>53.373153688190904</v>
      </c>
      <c r="CB189" s="20">
        <f t="shared" si="171"/>
        <v>470.18652267359886</v>
      </c>
      <c r="CC189" s="57">
        <f t="shared" si="119"/>
        <v>763.51985600693217</v>
      </c>
      <c r="CD189" s="57">
        <f ca="1">AVERAGE(OFFSET($CC$3,0,0,'Données projet'!$E$12+1,1))-AVERAGE(OFFSET($H$3,0,0,'Données projet'!$E$12+1,1))</f>
        <v>219.96569743439244</v>
      </c>
      <c r="CE189" s="57">
        <f t="shared" si="148"/>
        <v>219.27079214454579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4.3983754470257637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4.3983754470257637</v>
      </c>
      <c r="CO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236.00000000000003</v>
      </c>
      <c r="CU189" s="17">
        <f>CT189*VLOOKUP('Données projet'!$B$13,Paramètres!$A$1:$I$89,3,0)*VLOOKUP('Données projet'!$B$13,Paramètres!$A$1:$I$89,5,0)</f>
        <v>206.16960000000006</v>
      </c>
      <c r="CV189" s="13">
        <f t="shared" si="173"/>
        <v>51.097652263007333</v>
      </c>
      <c r="CW189" s="20">
        <f t="shared" si="174"/>
        <v>448.07379769140448</v>
      </c>
      <c r="CX189" s="57">
        <f t="shared" si="122"/>
        <v>741.40713102473774</v>
      </c>
      <c r="CY189" s="57">
        <f ca="1">AVERAGE(OFFSET($CX$3,0,0,'Données projet'!$E$13+1,1))-AVERAGE(OFFSET($H$3,0,0,'Données projet'!$E$13+1,1))</f>
        <v>235.92135862353973</v>
      </c>
      <c r="CZ189" s="57">
        <f t="shared" si="150"/>
        <v>270.64539221029258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8.1094575054117044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8.1094575054117044</v>
      </c>
      <c r="DJ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7" t="e">
        <f t="shared" si="125"/>
        <v>#N/A</v>
      </c>
      <c r="DT189" s="57" t="e">
        <f ca="1">AVERAGE(OFFSET($DS$3,0,0,'Données projet'!$E$14+1,1))-AVERAGE(OFFSET($H$3,0,0,'Données projet'!$E$14+1,1))</f>
        <v>#N/A</v>
      </c>
      <c r="DU189" s="57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7" t="e">
        <f t="shared" si="128"/>
        <v>#N/A</v>
      </c>
      <c r="EO189" s="57" t="e">
        <f ca="1">AVERAGE(OFFSET($EN$3,0,0,'Données projet'!$E$15+1,1))-AVERAGE(OFFSET($H$3,0,0,'Données projet'!$E$15+1,1))</f>
        <v>#N/A</v>
      </c>
      <c r="EP189" s="57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7" t="e">
        <f t="shared" si="131"/>
        <v>#N/A</v>
      </c>
      <c r="FJ189" s="57" t="e">
        <f ca="1">AVERAGE(OFFSET($FI$3,0,0,'Données projet'!$E$16+1,1))-AVERAGE(OFFSET($H$3,0,0,'Données projet'!$E$16+1,1))</f>
        <v>#N/A</v>
      </c>
      <c r="FK189" s="57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7" t="e">
        <f t="shared" si="134"/>
        <v>#N/A</v>
      </c>
      <c r="GE189" s="57" t="e">
        <f ca="1">AVERAGE(OFFSET($GD$3,0,0,'Données projet'!$E$17+1,1))-AVERAGE(OFFSET($H$3,0,0,'Données projet'!$E$17+1,1))</f>
        <v>#N/A</v>
      </c>
      <c r="GF189" s="57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7" t="e">
        <f t="shared" si="137"/>
        <v>#N/A</v>
      </c>
      <c r="GZ189" s="57" t="e">
        <f ca="1">AVERAGE(OFFSET($GY$3,0,0,'Données projet'!$E$18+1,1))-AVERAGE(OFFSET($H$3,0,0,'Données projet'!$E$18+1,1))</f>
        <v>#N/A</v>
      </c>
      <c r="HA189" s="57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0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4">
        <f t="shared" si="110"/>
        <v>539.93032820891392</v>
      </c>
      <c r="I190" s="6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7" t="e">
        <f t="shared" si="109"/>
        <v>#NUM!</v>
      </c>
      <c r="S190" s="57">
        <f ca="1">AVERAGE(OFFSET($R$3,0,0,'Données projet'!$E$9+1,1))-AVERAGE(OFFSET($H$3,0,0,'Données projet'!$E$9+1,1))</f>
        <v>148.39628895278571</v>
      </c>
      <c r="T190" s="57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325.55519999999984</v>
      </c>
      <c r="AJ190" s="13">
        <f>AI190*VLOOKUP('Données projet'!$B$10,Paramètres!$A$1:$I$89,3,0)*VLOOKUP('Données projet'!$B$10,Paramètres!$A$1:$I$89,5,0)</f>
        <v>355.50627839999981</v>
      </c>
      <c r="AK190" s="13">
        <f t="shared" si="164"/>
        <v>82.695279049034994</v>
      </c>
      <c r="AL190" s="20">
        <f t="shared" si="165"/>
        <v>763.20104589040227</v>
      </c>
      <c r="AM190" s="57">
        <f t="shared" si="113"/>
        <v>1056.5343792237356</v>
      </c>
      <c r="AN190" s="57">
        <f ca="1">AVERAGE(OFFSET($AM$3,0,0,'Données projet'!$E$10+1,1))-AVERAGE(OFFSET($H$3,0,0,'Données projet'!$E$10+1,1))</f>
        <v>245.5026179711341</v>
      </c>
      <c r="AO190" s="57">
        <f t="shared" si="144"/>
        <v>204.32077840562567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325.55519999999984</v>
      </c>
      <c r="BE190" s="13">
        <f>BD190*VLOOKUP('Données projet'!$B$11,Paramètres!$A$1:$I$89,3,0)*VLOOKUP('Données projet'!$B$11,Paramètres!$A$1:$I$89,5,0)</f>
        <v>325.03431167999986</v>
      </c>
      <c r="BF190" s="13">
        <f t="shared" si="167"/>
        <v>76.399886588103072</v>
      </c>
      <c r="BG190" s="20">
        <f t="shared" si="168"/>
        <v>699.16456198361254</v>
      </c>
      <c r="BH190" s="57">
        <f t="shared" si="116"/>
        <v>992.49789531694591</v>
      </c>
      <c r="BI190" s="57">
        <f ca="1">AVERAGE(OFFSET($BH$3,0,0,'Données projet'!$E$11+1,1))-AVERAGE(OFFSET($H$3,0,0,'Données projet'!$E$11+1,1))</f>
        <v>221.46841827695107</v>
      </c>
      <c r="BJ190" s="57">
        <f t="shared" si="146"/>
        <v>183.74298297204564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266.99999999999983</v>
      </c>
      <c r="BZ190" s="13">
        <f>BY190*VLOOKUP('Données projet'!$B$12,Paramètres!$A$1:$I$89,3,0)*VLOOKUP('Données projet'!$B$12,Paramètres!$A$1:$I$89,5,0)</f>
        <v>216.59039999999987</v>
      </c>
      <c r="CA190" s="13">
        <f t="shared" si="170"/>
        <v>53.373153688190904</v>
      </c>
      <c r="CB190" s="20">
        <f t="shared" si="171"/>
        <v>470.18652267359886</v>
      </c>
      <c r="CC190" s="57">
        <f t="shared" si="119"/>
        <v>763.51985600693217</v>
      </c>
      <c r="CD190" s="57">
        <f ca="1">AVERAGE(OFFSET($CC$3,0,0,'Données projet'!$E$12+1,1))-AVERAGE(OFFSET($H$3,0,0,'Données projet'!$E$12+1,1))</f>
        <v>219.96569743439244</v>
      </c>
      <c r="CE190" s="57">
        <f t="shared" si="148"/>
        <v>219.27079214454579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4.3121259872537125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4.3121259872537125</v>
      </c>
      <c r="CO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236.00000000000003</v>
      </c>
      <c r="CU190" s="17">
        <f>CT190*VLOOKUP('Données projet'!$B$13,Paramètres!$A$1:$I$89,3,0)*VLOOKUP('Données projet'!$B$13,Paramètres!$A$1:$I$89,5,0)</f>
        <v>206.16960000000006</v>
      </c>
      <c r="CV190" s="13">
        <f t="shared" si="173"/>
        <v>51.097652263007333</v>
      </c>
      <c r="CW190" s="20">
        <f t="shared" si="174"/>
        <v>448.07379769140448</v>
      </c>
      <c r="CX190" s="57">
        <f t="shared" si="122"/>
        <v>741.40713102473774</v>
      </c>
      <c r="CY190" s="57">
        <f ca="1">AVERAGE(OFFSET($CX$3,0,0,'Données projet'!$E$13+1,1))-AVERAGE(OFFSET($H$3,0,0,'Données projet'!$E$13+1,1))</f>
        <v>235.92135862353973</v>
      </c>
      <c r="CZ190" s="57">
        <f t="shared" si="150"/>
        <v>270.64539221029258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7.9504359900112549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7.9504359900112549</v>
      </c>
      <c r="DJ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7" t="e">
        <f t="shared" si="125"/>
        <v>#N/A</v>
      </c>
      <c r="DT190" s="57" t="e">
        <f ca="1">AVERAGE(OFFSET($DS$3,0,0,'Données projet'!$E$14+1,1))-AVERAGE(OFFSET($H$3,0,0,'Données projet'!$E$14+1,1))</f>
        <v>#N/A</v>
      </c>
      <c r="DU190" s="57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7" t="e">
        <f t="shared" si="128"/>
        <v>#N/A</v>
      </c>
      <c r="EO190" s="57" t="e">
        <f ca="1">AVERAGE(OFFSET($EN$3,0,0,'Données projet'!$E$15+1,1))-AVERAGE(OFFSET($H$3,0,0,'Données projet'!$E$15+1,1))</f>
        <v>#N/A</v>
      </c>
      <c r="EP190" s="57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7" t="e">
        <f t="shared" si="131"/>
        <v>#N/A</v>
      </c>
      <c r="FJ190" s="57" t="e">
        <f ca="1">AVERAGE(OFFSET($FI$3,0,0,'Données projet'!$E$16+1,1))-AVERAGE(OFFSET($H$3,0,0,'Données projet'!$E$16+1,1))</f>
        <v>#N/A</v>
      </c>
      <c r="FK190" s="57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7" t="e">
        <f t="shared" si="134"/>
        <v>#N/A</v>
      </c>
      <c r="GE190" s="57" t="e">
        <f ca="1">AVERAGE(OFFSET($GD$3,0,0,'Données projet'!$E$17+1,1))-AVERAGE(OFFSET($H$3,0,0,'Données projet'!$E$17+1,1))</f>
        <v>#N/A</v>
      </c>
      <c r="GF190" s="57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7" t="e">
        <f t="shared" si="137"/>
        <v>#N/A</v>
      </c>
      <c r="GZ190" s="57" t="e">
        <f ca="1">AVERAGE(OFFSET($GY$3,0,0,'Données projet'!$E$18+1,1))-AVERAGE(OFFSET($H$3,0,0,'Données projet'!$E$18+1,1))</f>
        <v>#N/A</v>
      </c>
      <c r="HA190" s="57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0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4">
        <f t="shared" si="110"/>
        <v>541.21668844215083</v>
      </c>
      <c r="I191" s="6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7" t="e">
        <f t="shared" si="109"/>
        <v>#NUM!</v>
      </c>
      <c r="S191" s="57">
        <f ca="1">AVERAGE(OFFSET($R$3,0,0,'Données projet'!$E$9+1,1))-AVERAGE(OFFSET($H$3,0,0,'Données projet'!$E$9+1,1))</f>
        <v>148.39628895278571</v>
      </c>
      <c r="T191" s="57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325.55519999999984</v>
      </c>
      <c r="AJ191" s="13">
        <f>AI191*VLOOKUP('Données projet'!$B$10,Paramètres!$A$1:$I$89,3,0)*VLOOKUP('Données projet'!$B$10,Paramètres!$A$1:$I$89,5,0)</f>
        <v>355.50627839999981</v>
      </c>
      <c r="AK191" s="13">
        <f t="shared" si="164"/>
        <v>82.695279049034994</v>
      </c>
      <c r="AL191" s="20">
        <f t="shared" si="165"/>
        <v>763.20104589040227</v>
      </c>
      <c r="AM191" s="57">
        <f t="shared" si="113"/>
        <v>1056.5343792237356</v>
      </c>
      <c r="AN191" s="57">
        <f ca="1">AVERAGE(OFFSET($AM$3,0,0,'Données projet'!$E$10+1,1))-AVERAGE(OFFSET($H$3,0,0,'Données projet'!$E$10+1,1))</f>
        <v>245.5026179711341</v>
      </c>
      <c r="AO191" s="57">
        <f t="shared" si="144"/>
        <v>204.32077840562567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325.55519999999984</v>
      </c>
      <c r="BE191" s="13">
        <f>BD191*VLOOKUP('Données projet'!$B$11,Paramètres!$A$1:$I$89,3,0)*VLOOKUP('Données projet'!$B$11,Paramètres!$A$1:$I$89,5,0)</f>
        <v>325.03431167999986</v>
      </c>
      <c r="BF191" s="13">
        <f t="shared" si="167"/>
        <v>76.399886588103072</v>
      </c>
      <c r="BG191" s="20">
        <f t="shared" si="168"/>
        <v>699.16456198361254</v>
      </c>
      <c r="BH191" s="57">
        <f t="shared" si="116"/>
        <v>992.49789531694591</v>
      </c>
      <c r="BI191" s="57">
        <f ca="1">AVERAGE(OFFSET($BH$3,0,0,'Données projet'!$E$11+1,1))-AVERAGE(OFFSET($H$3,0,0,'Données projet'!$E$11+1,1))</f>
        <v>221.46841827695107</v>
      </c>
      <c r="BJ191" s="57">
        <f t="shared" si="146"/>
        <v>183.74298297204564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266.99999999999983</v>
      </c>
      <c r="BZ191" s="13">
        <f>BY191*VLOOKUP('Données projet'!$B$12,Paramètres!$A$1:$I$89,3,0)*VLOOKUP('Données projet'!$B$12,Paramètres!$A$1:$I$89,5,0)</f>
        <v>216.59039999999987</v>
      </c>
      <c r="CA191" s="13">
        <f t="shared" si="170"/>
        <v>53.373153688190904</v>
      </c>
      <c r="CB191" s="20">
        <f t="shared" si="171"/>
        <v>470.18652267359886</v>
      </c>
      <c r="CC191" s="57">
        <f t="shared" si="119"/>
        <v>763.51985600693217</v>
      </c>
      <c r="CD191" s="57">
        <f ca="1">AVERAGE(OFFSET($CC$3,0,0,'Données projet'!$E$12+1,1))-AVERAGE(OFFSET($H$3,0,0,'Données projet'!$E$12+1,1))</f>
        <v>219.96569743439244</v>
      </c>
      <c r="CE191" s="57">
        <f t="shared" si="148"/>
        <v>219.27079214454579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4.227567826780815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4.227567826780815</v>
      </c>
      <c r="CO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236.00000000000003</v>
      </c>
      <c r="CU191" s="17">
        <f>CT191*VLOOKUP('Données projet'!$B$13,Paramètres!$A$1:$I$89,3,0)*VLOOKUP('Données projet'!$B$13,Paramètres!$A$1:$I$89,5,0)</f>
        <v>206.16960000000006</v>
      </c>
      <c r="CV191" s="13">
        <f t="shared" si="173"/>
        <v>51.097652263007333</v>
      </c>
      <c r="CW191" s="20">
        <f t="shared" si="174"/>
        <v>448.07379769140448</v>
      </c>
      <c r="CX191" s="57">
        <f t="shared" si="122"/>
        <v>741.40713102473774</v>
      </c>
      <c r="CY191" s="57">
        <f ca="1">AVERAGE(OFFSET($CX$3,0,0,'Données projet'!$E$13+1,1))-AVERAGE(OFFSET($H$3,0,0,'Données projet'!$E$13+1,1))</f>
        <v>235.92135862353973</v>
      </c>
      <c r="CZ191" s="57">
        <f t="shared" si="150"/>
        <v>270.64539221029258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7.7945327895342604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7.7945327895342604</v>
      </c>
      <c r="DJ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7" t="e">
        <f t="shared" si="125"/>
        <v>#N/A</v>
      </c>
      <c r="DT191" s="57" t="e">
        <f ca="1">AVERAGE(OFFSET($DS$3,0,0,'Données projet'!$E$14+1,1))-AVERAGE(OFFSET($H$3,0,0,'Données projet'!$E$14+1,1))</f>
        <v>#N/A</v>
      </c>
      <c r="DU191" s="57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7" t="e">
        <f t="shared" si="128"/>
        <v>#N/A</v>
      </c>
      <c r="EO191" s="57" t="e">
        <f ca="1">AVERAGE(OFFSET($EN$3,0,0,'Données projet'!$E$15+1,1))-AVERAGE(OFFSET($H$3,0,0,'Données projet'!$E$15+1,1))</f>
        <v>#N/A</v>
      </c>
      <c r="EP191" s="57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7" t="e">
        <f t="shared" si="131"/>
        <v>#N/A</v>
      </c>
      <c r="FJ191" s="57" t="e">
        <f ca="1">AVERAGE(OFFSET($FI$3,0,0,'Données projet'!$E$16+1,1))-AVERAGE(OFFSET($H$3,0,0,'Données projet'!$E$16+1,1))</f>
        <v>#N/A</v>
      </c>
      <c r="FK191" s="57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7" t="e">
        <f t="shared" si="134"/>
        <v>#N/A</v>
      </c>
      <c r="GE191" s="57" t="e">
        <f ca="1">AVERAGE(OFFSET($GD$3,0,0,'Données projet'!$E$17+1,1))-AVERAGE(OFFSET($H$3,0,0,'Données projet'!$E$17+1,1))</f>
        <v>#N/A</v>
      </c>
      <c r="GF191" s="57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7" t="e">
        <f t="shared" si="137"/>
        <v>#N/A</v>
      </c>
      <c r="GZ191" s="57" t="e">
        <f ca="1">AVERAGE(OFFSET($GY$3,0,0,'Données projet'!$E$18+1,1))-AVERAGE(OFFSET($H$3,0,0,'Données projet'!$E$18+1,1))</f>
        <v>#N/A</v>
      </c>
      <c r="HA191" s="57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0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4">
        <f t="shared" si="110"/>
        <v>542.50289712691801</v>
      </c>
      <c r="I192" s="6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7" t="e">
        <f t="shared" si="109"/>
        <v>#NUM!</v>
      </c>
      <c r="S192" s="57">
        <f ca="1">AVERAGE(OFFSET($R$3,0,0,'Données projet'!$E$9+1,1))-AVERAGE(OFFSET($H$3,0,0,'Données projet'!$E$9+1,1))</f>
        <v>148.39628895278571</v>
      </c>
      <c r="T192" s="57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325.55519999999984</v>
      </c>
      <c r="AJ192" s="13">
        <f>AI192*VLOOKUP('Données projet'!$B$10,Paramètres!$A$1:$I$89,3,0)*VLOOKUP('Données projet'!$B$10,Paramètres!$A$1:$I$89,5,0)</f>
        <v>355.50627839999981</v>
      </c>
      <c r="AK192" s="13">
        <f t="shared" si="164"/>
        <v>82.695279049034994</v>
      </c>
      <c r="AL192" s="20">
        <f t="shared" si="165"/>
        <v>763.20104589040227</v>
      </c>
      <c r="AM192" s="57">
        <f t="shared" si="113"/>
        <v>1056.5343792237356</v>
      </c>
      <c r="AN192" s="57">
        <f ca="1">AVERAGE(OFFSET($AM$3,0,0,'Données projet'!$E$10+1,1))-AVERAGE(OFFSET($H$3,0,0,'Données projet'!$E$10+1,1))</f>
        <v>245.5026179711341</v>
      </c>
      <c r="AO192" s="57">
        <f t="shared" si="144"/>
        <v>204.32077840562567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325.55519999999984</v>
      </c>
      <c r="BE192" s="13">
        <f>BD192*VLOOKUP('Données projet'!$B$11,Paramètres!$A$1:$I$89,3,0)*VLOOKUP('Données projet'!$B$11,Paramètres!$A$1:$I$89,5,0)</f>
        <v>325.03431167999986</v>
      </c>
      <c r="BF192" s="13">
        <f t="shared" si="167"/>
        <v>76.399886588103072</v>
      </c>
      <c r="BG192" s="20">
        <f t="shared" si="168"/>
        <v>699.16456198361254</v>
      </c>
      <c r="BH192" s="57">
        <f t="shared" si="116"/>
        <v>992.49789531694591</v>
      </c>
      <c r="BI192" s="57">
        <f ca="1">AVERAGE(OFFSET($BH$3,0,0,'Données projet'!$E$11+1,1))-AVERAGE(OFFSET($H$3,0,0,'Données projet'!$E$11+1,1))</f>
        <v>221.46841827695107</v>
      </c>
      <c r="BJ192" s="57">
        <f t="shared" si="146"/>
        <v>183.74298297204564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266.99999999999983</v>
      </c>
      <c r="BZ192" s="13">
        <f>BY192*VLOOKUP('Données projet'!$B$12,Paramètres!$A$1:$I$89,3,0)*VLOOKUP('Données projet'!$B$12,Paramètres!$A$1:$I$89,5,0)</f>
        <v>216.59039999999987</v>
      </c>
      <c r="CA192" s="13">
        <f t="shared" si="170"/>
        <v>53.373153688190904</v>
      </c>
      <c r="CB192" s="20">
        <f t="shared" si="171"/>
        <v>470.18652267359886</v>
      </c>
      <c r="CC192" s="57">
        <f t="shared" si="119"/>
        <v>763.51985600693217</v>
      </c>
      <c r="CD192" s="57">
        <f ca="1">AVERAGE(OFFSET($CC$3,0,0,'Données projet'!$E$12+1,1))-AVERAGE(OFFSET($H$3,0,0,'Données projet'!$E$12+1,1))</f>
        <v>219.96569743439244</v>
      </c>
      <c r="CE192" s="57">
        <f t="shared" si="148"/>
        <v>219.27079214454579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4.1446678002594055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4.1446678002594055</v>
      </c>
      <c r="CO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236.00000000000003</v>
      </c>
      <c r="CU192" s="17">
        <f>CT192*VLOOKUP('Données projet'!$B$13,Paramètres!$A$1:$I$89,3,0)*VLOOKUP('Données projet'!$B$13,Paramètres!$A$1:$I$89,5,0)</f>
        <v>206.16960000000006</v>
      </c>
      <c r="CV192" s="13">
        <f t="shared" si="173"/>
        <v>51.097652263007333</v>
      </c>
      <c r="CW192" s="20">
        <f t="shared" si="174"/>
        <v>448.07379769140448</v>
      </c>
      <c r="CX192" s="57">
        <f t="shared" si="122"/>
        <v>741.40713102473774</v>
      </c>
      <c r="CY192" s="57">
        <f ca="1">AVERAGE(OFFSET($CX$3,0,0,'Données projet'!$E$13+1,1))-AVERAGE(OFFSET($H$3,0,0,'Données projet'!$E$13+1,1))</f>
        <v>235.92135862353973</v>
      </c>
      <c r="CZ192" s="57">
        <f t="shared" si="150"/>
        <v>270.64539221029258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7.6416867557270578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7.6416867557270578</v>
      </c>
      <c r="DJ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7" t="e">
        <f t="shared" si="125"/>
        <v>#N/A</v>
      </c>
      <c r="DT192" s="57" t="e">
        <f ca="1">AVERAGE(OFFSET($DS$3,0,0,'Données projet'!$E$14+1,1))-AVERAGE(OFFSET($H$3,0,0,'Données projet'!$E$14+1,1))</f>
        <v>#N/A</v>
      </c>
      <c r="DU192" s="57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7" t="e">
        <f t="shared" si="128"/>
        <v>#N/A</v>
      </c>
      <c r="EO192" s="57" t="e">
        <f ca="1">AVERAGE(OFFSET($EN$3,0,0,'Données projet'!$E$15+1,1))-AVERAGE(OFFSET($H$3,0,0,'Données projet'!$E$15+1,1))</f>
        <v>#N/A</v>
      </c>
      <c r="EP192" s="57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7" t="e">
        <f t="shared" si="131"/>
        <v>#N/A</v>
      </c>
      <c r="FJ192" s="57" t="e">
        <f ca="1">AVERAGE(OFFSET($FI$3,0,0,'Données projet'!$E$16+1,1))-AVERAGE(OFFSET($H$3,0,0,'Données projet'!$E$16+1,1))</f>
        <v>#N/A</v>
      </c>
      <c r="FK192" s="57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7" t="e">
        <f t="shared" si="134"/>
        <v>#N/A</v>
      </c>
      <c r="GE192" s="57" t="e">
        <f ca="1">AVERAGE(OFFSET($GD$3,0,0,'Données projet'!$E$17+1,1))-AVERAGE(OFFSET($H$3,0,0,'Données projet'!$E$17+1,1))</f>
        <v>#N/A</v>
      </c>
      <c r="GF192" s="57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7" t="e">
        <f t="shared" si="137"/>
        <v>#N/A</v>
      </c>
      <c r="GZ192" s="57" t="e">
        <f ca="1">AVERAGE(OFFSET($GY$3,0,0,'Données projet'!$E$18+1,1))-AVERAGE(OFFSET($H$3,0,0,'Données projet'!$E$18+1,1))</f>
        <v>#N/A</v>
      </c>
      <c r="HA192" s="57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0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4">
        <f t="shared" si="110"/>
        <v>543.78895515812667</v>
      </c>
      <c r="I193" s="6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7" t="e">
        <f t="shared" si="109"/>
        <v>#NUM!</v>
      </c>
      <c r="S193" s="57">
        <f ca="1">AVERAGE(OFFSET($R$3,0,0,'Données projet'!$E$9+1,1))-AVERAGE(OFFSET($H$3,0,0,'Données projet'!$E$9+1,1))</f>
        <v>148.39628895278571</v>
      </c>
      <c r="T193" s="57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325.55519999999984</v>
      </c>
      <c r="AJ193" s="13">
        <f>AI193*VLOOKUP('Données projet'!$B$10,Paramètres!$A$1:$I$89,3,0)*VLOOKUP('Données projet'!$B$10,Paramètres!$A$1:$I$89,5,0)</f>
        <v>355.50627839999981</v>
      </c>
      <c r="AK193" s="13">
        <f t="shared" si="164"/>
        <v>82.695279049034994</v>
      </c>
      <c r="AL193" s="20">
        <f t="shared" si="165"/>
        <v>763.20104589040227</v>
      </c>
      <c r="AM193" s="57">
        <f t="shared" si="113"/>
        <v>1056.5343792237356</v>
      </c>
      <c r="AN193" s="57">
        <f ca="1">AVERAGE(OFFSET($AM$3,0,0,'Données projet'!$E$10+1,1))-AVERAGE(OFFSET($H$3,0,0,'Données projet'!$E$10+1,1))</f>
        <v>245.5026179711341</v>
      </c>
      <c r="AO193" s="57">
        <f t="shared" si="144"/>
        <v>204.32077840562567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325.55519999999984</v>
      </c>
      <c r="BE193" s="13">
        <f>BD193*VLOOKUP('Données projet'!$B$11,Paramètres!$A$1:$I$89,3,0)*VLOOKUP('Données projet'!$B$11,Paramètres!$A$1:$I$89,5,0)</f>
        <v>325.03431167999986</v>
      </c>
      <c r="BF193" s="13">
        <f t="shared" si="167"/>
        <v>76.399886588103072</v>
      </c>
      <c r="BG193" s="20">
        <f t="shared" si="168"/>
        <v>699.16456198361254</v>
      </c>
      <c r="BH193" s="57">
        <f t="shared" si="116"/>
        <v>992.49789531694591</v>
      </c>
      <c r="BI193" s="57">
        <f ca="1">AVERAGE(OFFSET($BH$3,0,0,'Données projet'!$E$11+1,1))-AVERAGE(OFFSET($H$3,0,0,'Données projet'!$E$11+1,1))</f>
        <v>221.46841827695107</v>
      </c>
      <c r="BJ193" s="57">
        <f t="shared" si="146"/>
        <v>183.74298297204564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266.99999999999983</v>
      </c>
      <c r="BZ193" s="13">
        <f>BY193*VLOOKUP('Données projet'!$B$12,Paramètres!$A$1:$I$89,3,0)*VLOOKUP('Données projet'!$B$12,Paramètres!$A$1:$I$89,5,0)</f>
        <v>216.59039999999987</v>
      </c>
      <c r="CA193" s="13">
        <f t="shared" si="170"/>
        <v>53.373153688190904</v>
      </c>
      <c r="CB193" s="20">
        <f t="shared" si="171"/>
        <v>470.18652267359886</v>
      </c>
      <c r="CC193" s="57">
        <f t="shared" si="119"/>
        <v>763.51985600693217</v>
      </c>
      <c r="CD193" s="57">
        <f ca="1">AVERAGE(OFFSET($CC$3,0,0,'Données projet'!$E$12+1,1))-AVERAGE(OFFSET($H$3,0,0,'Données projet'!$E$12+1,1))</f>
        <v>219.96569743439244</v>
      </c>
      <c r="CE193" s="57">
        <f t="shared" si="148"/>
        <v>219.27079214454579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4.0633933926940573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4.0633933926940573</v>
      </c>
      <c r="CO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236.00000000000003</v>
      </c>
      <c r="CU193" s="17">
        <f>CT193*VLOOKUP('Données projet'!$B$13,Paramètres!$A$1:$I$89,3,0)*VLOOKUP('Données projet'!$B$13,Paramètres!$A$1:$I$89,5,0)</f>
        <v>206.16960000000006</v>
      </c>
      <c r="CV193" s="13">
        <f t="shared" si="173"/>
        <v>51.097652263007333</v>
      </c>
      <c r="CW193" s="20">
        <f t="shared" si="174"/>
        <v>448.07379769140448</v>
      </c>
      <c r="CX193" s="57">
        <f t="shared" si="122"/>
        <v>741.40713102473774</v>
      </c>
      <c r="CY193" s="57">
        <f ca="1">AVERAGE(OFFSET($CX$3,0,0,'Données projet'!$E$13+1,1))-AVERAGE(OFFSET($H$3,0,0,'Données projet'!$E$13+1,1))</f>
        <v>235.92135862353973</v>
      </c>
      <c r="CZ193" s="57">
        <f t="shared" si="150"/>
        <v>270.64539221029258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7.4918379394159391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7.4918379394159391</v>
      </c>
      <c r="DJ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7" t="e">
        <f t="shared" si="125"/>
        <v>#N/A</v>
      </c>
      <c r="DT193" s="57" t="e">
        <f ca="1">AVERAGE(OFFSET($DS$3,0,0,'Données projet'!$E$14+1,1))-AVERAGE(OFFSET($H$3,0,0,'Données projet'!$E$14+1,1))</f>
        <v>#N/A</v>
      </c>
      <c r="DU193" s="57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7" t="e">
        <f t="shared" si="128"/>
        <v>#N/A</v>
      </c>
      <c r="EO193" s="57" t="e">
        <f ca="1">AVERAGE(OFFSET($EN$3,0,0,'Données projet'!$E$15+1,1))-AVERAGE(OFFSET($H$3,0,0,'Données projet'!$E$15+1,1))</f>
        <v>#N/A</v>
      </c>
      <c r="EP193" s="57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7" t="e">
        <f t="shared" si="131"/>
        <v>#N/A</v>
      </c>
      <c r="FJ193" s="57" t="e">
        <f ca="1">AVERAGE(OFFSET($FI$3,0,0,'Données projet'!$E$16+1,1))-AVERAGE(OFFSET($H$3,0,0,'Données projet'!$E$16+1,1))</f>
        <v>#N/A</v>
      </c>
      <c r="FK193" s="57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7" t="e">
        <f t="shared" si="134"/>
        <v>#N/A</v>
      </c>
      <c r="GE193" s="57" t="e">
        <f ca="1">AVERAGE(OFFSET($GD$3,0,0,'Données projet'!$E$17+1,1))-AVERAGE(OFFSET($H$3,0,0,'Données projet'!$E$17+1,1))</f>
        <v>#N/A</v>
      </c>
      <c r="GF193" s="57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7" t="e">
        <f t="shared" si="137"/>
        <v>#N/A</v>
      </c>
      <c r="GZ193" s="57" t="e">
        <f ca="1">AVERAGE(OFFSET($GY$3,0,0,'Données projet'!$E$18+1,1))-AVERAGE(OFFSET($H$3,0,0,'Données projet'!$E$18+1,1))</f>
        <v>#N/A</v>
      </c>
      <c r="HA193" s="57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0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4">
        <f t="shared" si="110"/>
        <v>545.07486342072252</v>
      </c>
      <c r="I194" s="6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7" t="e">
        <f t="shared" si="109"/>
        <v>#NUM!</v>
      </c>
      <c r="S194" s="57">
        <f ca="1">AVERAGE(OFFSET($R$3,0,0,'Données projet'!$E$9+1,1))-AVERAGE(OFFSET($H$3,0,0,'Données projet'!$E$9+1,1))</f>
        <v>148.39628895278571</v>
      </c>
      <c r="T194" s="57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325.55519999999984</v>
      </c>
      <c r="AJ194" s="13">
        <f>AI194*VLOOKUP('Données projet'!$B$10,Paramètres!$A$1:$I$89,3,0)*VLOOKUP('Données projet'!$B$10,Paramètres!$A$1:$I$89,5,0)</f>
        <v>355.50627839999981</v>
      </c>
      <c r="AK194" s="13">
        <f t="shared" si="164"/>
        <v>82.695279049034994</v>
      </c>
      <c r="AL194" s="20">
        <f t="shared" si="165"/>
        <v>763.20104589040227</v>
      </c>
      <c r="AM194" s="57">
        <f t="shared" si="113"/>
        <v>1056.5343792237356</v>
      </c>
      <c r="AN194" s="57">
        <f ca="1">AVERAGE(OFFSET($AM$3,0,0,'Données projet'!$E$10+1,1))-AVERAGE(OFFSET($H$3,0,0,'Données projet'!$E$10+1,1))</f>
        <v>245.5026179711341</v>
      </c>
      <c r="AO194" s="57">
        <f t="shared" si="144"/>
        <v>204.32077840562567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325.55519999999984</v>
      </c>
      <c r="BE194" s="13">
        <f>BD194*VLOOKUP('Données projet'!$B$11,Paramètres!$A$1:$I$89,3,0)*VLOOKUP('Données projet'!$B$11,Paramètres!$A$1:$I$89,5,0)</f>
        <v>325.03431167999986</v>
      </c>
      <c r="BF194" s="13">
        <f t="shared" si="167"/>
        <v>76.399886588103072</v>
      </c>
      <c r="BG194" s="20">
        <f t="shared" si="168"/>
        <v>699.16456198361254</v>
      </c>
      <c r="BH194" s="57">
        <f t="shared" si="116"/>
        <v>992.49789531694591</v>
      </c>
      <c r="BI194" s="57">
        <f ca="1">AVERAGE(OFFSET($BH$3,0,0,'Données projet'!$E$11+1,1))-AVERAGE(OFFSET($H$3,0,0,'Données projet'!$E$11+1,1))</f>
        <v>221.46841827695107</v>
      </c>
      <c r="BJ194" s="57">
        <f t="shared" si="146"/>
        <v>183.74298297204564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266.99999999999983</v>
      </c>
      <c r="BZ194" s="13">
        <f>BY194*VLOOKUP('Données projet'!$B$12,Paramètres!$A$1:$I$89,3,0)*VLOOKUP('Données projet'!$B$12,Paramètres!$A$1:$I$89,5,0)</f>
        <v>216.59039999999987</v>
      </c>
      <c r="CA194" s="13">
        <f t="shared" si="170"/>
        <v>53.373153688190904</v>
      </c>
      <c r="CB194" s="20">
        <f t="shared" si="171"/>
        <v>470.18652267359886</v>
      </c>
      <c r="CC194" s="57">
        <f t="shared" si="119"/>
        <v>763.51985600693217</v>
      </c>
      <c r="CD194" s="57">
        <f ca="1">AVERAGE(OFFSET($CC$3,0,0,'Données projet'!$E$12+1,1))-AVERAGE(OFFSET($H$3,0,0,'Données projet'!$E$12+1,1))</f>
        <v>219.96569743439244</v>
      </c>
      <c r="CE194" s="57">
        <f t="shared" si="148"/>
        <v>219.27079214454579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3.9837127266885721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3.9837127266885721</v>
      </c>
      <c r="CO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236.00000000000003</v>
      </c>
      <c r="CU194" s="17">
        <f>CT194*VLOOKUP('Données projet'!$B$13,Paramètres!$A$1:$I$89,3,0)*VLOOKUP('Données projet'!$B$13,Paramètres!$A$1:$I$89,5,0)</f>
        <v>206.16960000000006</v>
      </c>
      <c r="CV194" s="13">
        <f t="shared" si="173"/>
        <v>51.097652263007333</v>
      </c>
      <c r="CW194" s="20">
        <f t="shared" si="174"/>
        <v>448.07379769140448</v>
      </c>
      <c r="CX194" s="57">
        <f t="shared" si="122"/>
        <v>741.40713102473774</v>
      </c>
      <c r="CY194" s="57">
        <f ca="1">AVERAGE(OFFSET($CX$3,0,0,'Données projet'!$E$13+1,1))-AVERAGE(OFFSET($H$3,0,0,'Données projet'!$E$13+1,1))</f>
        <v>235.92135862353973</v>
      </c>
      <c r="CZ194" s="57">
        <f t="shared" si="150"/>
        <v>270.64539221029258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7.3449275669939285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7.3449275669939285</v>
      </c>
      <c r="DJ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7" t="e">
        <f t="shared" si="125"/>
        <v>#N/A</v>
      </c>
      <c r="DT194" s="57" t="e">
        <f ca="1">AVERAGE(OFFSET($DS$3,0,0,'Données projet'!$E$14+1,1))-AVERAGE(OFFSET($H$3,0,0,'Données projet'!$E$14+1,1))</f>
        <v>#N/A</v>
      </c>
      <c r="DU194" s="57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7" t="e">
        <f t="shared" si="128"/>
        <v>#N/A</v>
      </c>
      <c r="EO194" s="57" t="e">
        <f ca="1">AVERAGE(OFFSET($EN$3,0,0,'Données projet'!$E$15+1,1))-AVERAGE(OFFSET($H$3,0,0,'Données projet'!$E$15+1,1))</f>
        <v>#N/A</v>
      </c>
      <c r="EP194" s="57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7" t="e">
        <f t="shared" si="131"/>
        <v>#N/A</v>
      </c>
      <c r="FJ194" s="57" t="e">
        <f ca="1">AVERAGE(OFFSET($FI$3,0,0,'Données projet'!$E$16+1,1))-AVERAGE(OFFSET($H$3,0,0,'Données projet'!$E$16+1,1))</f>
        <v>#N/A</v>
      </c>
      <c r="FK194" s="57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7" t="e">
        <f t="shared" si="134"/>
        <v>#N/A</v>
      </c>
      <c r="GE194" s="57" t="e">
        <f ca="1">AVERAGE(OFFSET($GD$3,0,0,'Données projet'!$E$17+1,1))-AVERAGE(OFFSET($H$3,0,0,'Données projet'!$E$17+1,1))</f>
        <v>#N/A</v>
      </c>
      <c r="GF194" s="57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7" t="e">
        <f t="shared" si="137"/>
        <v>#N/A</v>
      </c>
      <c r="GZ194" s="57" t="e">
        <f ca="1">AVERAGE(OFFSET($GY$3,0,0,'Données projet'!$E$18+1,1))-AVERAGE(OFFSET($H$3,0,0,'Données projet'!$E$18+1,1))</f>
        <v>#N/A</v>
      </c>
      <c r="HA194" s="57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0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4">
        <f t="shared" si="110"/>
        <v>546.36062278984843</v>
      </c>
      <c r="I195" s="6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7" t="e">
        <f t="shared" ref="R195:R203" si="191">Q195+(I195+J195)*44/12</f>
        <v>#NUM!</v>
      </c>
      <c r="S195" s="57">
        <f ca="1">AVERAGE(OFFSET($R$3,0,0,'Données projet'!$E$9+1,1))-AVERAGE(OFFSET($H$3,0,0,'Données projet'!$E$9+1,1))</f>
        <v>148.39628895278571</v>
      </c>
      <c r="T195" s="57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325.55519999999984</v>
      </c>
      <c r="AJ195" s="13">
        <f>AI195*VLOOKUP('Données projet'!$B$10,Paramètres!$A$1:$I$89,3,0)*VLOOKUP('Données projet'!$B$10,Paramètres!$A$1:$I$89,5,0)</f>
        <v>355.50627839999981</v>
      </c>
      <c r="AK195" s="13">
        <f t="shared" si="164"/>
        <v>82.695279049034994</v>
      </c>
      <c r="AL195" s="20">
        <f t="shared" si="165"/>
        <v>763.20104589040227</v>
      </c>
      <c r="AM195" s="57">
        <f t="shared" si="113"/>
        <v>1056.5343792237356</v>
      </c>
      <c r="AN195" s="57">
        <f ca="1">AVERAGE(OFFSET($AM$3,0,0,'Données projet'!$E$10+1,1))-AVERAGE(OFFSET($H$3,0,0,'Données projet'!$E$10+1,1))</f>
        <v>245.5026179711341</v>
      </c>
      <c r="AO195" s="57">
        <f t="shared" si="144"/>
        <v>204.32077840562567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325.55519999999984</v>
      </c>
      <c r="BE195" s="13">
        <f>BD195*VLOOKUP('Données projet'!$B$11,Paramètres!$A$1:$I$89,3,0)*VLOOKUP('Données projet'!$B$11,Paramètres!$A$1:$I$89,5,0)</f>
        <v>325.03431167999986</v>
      </c>
      <c r="BF195" s="13">
        <f t="shared" si="167"/>
        <v>76.399886588103072</v>
      </c>
      <c r="BG195" s="20">
        <f t="shared" si="168"/>
        <v>699.16456198361254</v>
      </c>
      <c r="BH195" s="57">
        <f t="shared" si="116"/>
        <v>992.49789531694591</v>
      </c>
      <c r="BI195" s="57">
        <f ca="1">AVERAGE(OFFSET($BH$3,0,0,'Données projet'!$E$11+1,1))-AVERAGE(OFFSET($H$3,0,0,'Données projet'!$E$11+1,1))</f>
        <v>221.46841827695107</v>
      </c>
      <c r="BJ195" s="57">
        <f t="shared" si="146"/>
        <v>183.74298297204564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266.99999999999983</v>
      </c>
      <c r="BZ195" s="13">
        <f>BY195*VLOOKUP('Données projet'!$B$12,Paramètres!$A$1:$I$89,3,0)*VLOOKUP('Données projet'!$B$12,Paramètres!$A$1:$I$89,5,0)</f>
        <v>216.59039999999987</v>
      </c>
      <c r="CA195" s="13">
        <f t="shared" si="170"/>
        <v>53.373153688190904</v>
      </c>
      <c r="CB195" s="20">
        <f t="shared" si="171"/>
        <v>470.18652267359886</v>
      </c>
      <c r="CC195" s="57">
        <f t="shared" si="119"/>
        <v>763.51985600693217</v>
      </c>
      <c r="CD195" s="57">
        <f ca="1">AVERAGE(OFFSET($CC$3,0,0,'Données projet'!$E$12+1,1))-AVERAGE(OFFSET($H$3,0,0,'Données projet'!$E$12+1,1))</f>
        <v>219.96569743439244</v>
      </c>
      <c r="CE195" s="57">
        <f t="shared" si="148"/>
        <v>219.27079214454579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3.9055945499430473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3.9055945499430473</v>
      </c>
      <c r="CO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236.00000000000003</v>
      </c>
      <c r="CU195" s="17">
        <f>CT195*VLOOKUP('Données projet'!$B$13,Paramètres!$A$1:$I$89,3,0)*VLOOKUP('Données projet'!$B$13,Paramètres!$A$1:$I$89,5,0)</f>
        <v>206.16960000000006</v>
      </c>
      <c r="CV195" s="13">
        <f t="shared" si="173"/>
        <v>51.097652263007333</v>
      </c>
      <c r="CW195" s="20">
        <f t="shared" si="174"/>
        <v>448.07379769140448</v>
      </c>
      <c r="CX195" s="57">
        <f t="shared" si="122"/>
        <v>741.40713102473774</v>
      </c>
      <c r="CY195" s="57">
        <f ca="1">AVERAGE(OFFSET($CX$3,0,0,'Données projet'!$E$13+1,1))-AVERAGE(OFFSET($H$3,0,0,'Données projet'!$E$13+1,1))</f>
        <v>235.92135862353973</v>
      </c>
      <c r="CZ195" s="57">
        <f t="shared" si="150"/>
        <v>270.64539221029258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7.2008980173686341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7.2008980173686341</v>
      </c>
      <c r="DJ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7" t="e">
        <f t="shared" si="125"/>
        <v>#N/A</v>
      </c>
      <c r="DT195" s="57" t="e">
        <f ca="1">AVERAGE(OFFSET($DS$3,0,0,'Données projet'!$E$14+1,1))-AVERAGE(OFFSET($H$3,0,0,'Données projet'!$E$14+1,1))</f>
        <v>#N/A</v>
      </c>
      <c r="DU195" s="57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7" t="e">
        <f t="shared" si="128"/>
        <v>#N/A</v>
      </c>
      <c r="EO195" s="57" t="e">
        <f ca="1">AVERAGE(OFFSET($EN$3,0,0,'Données projet'!$E$15+1,1))-AVERAGE(OFFSET($H$3,0,0,'Données projet'!$E$15+1,1))</f>
        <v>#N/A</v>
      </c>
      <c r="EP195" s="57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7" t="e">
        <f t="shared" si="131"/>
        <v>#N/A</v>
      </c>
      <c r="FJ195" s="57" t="e">
        <f ca="1">AVERAGE(OFFSET($FI$3,0,0,'Données projet'!$E$16+1,1))-AVERAGE(OFFSET($H$3,0,0,'Données projet'!$E$16+1,1))</f>
        <v>#N/A</v>
      </c>
      <c r="FK195" s="57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7" t="e">
        <f t="shared" si="134"/>
        <v>#N/A</v>
      </c>
      <c r="GE195" s="57" t="e">
        <f ca="1">AVERAGE(OFFSET($GD$3,0,0,'Données projet'!$E$17+1,1))-AVERAGE(OFFSET($H$3,0,0,'Données projet'!$E$17+1,1))</f>
        <v>#N/A</v>
      </c>
      <c r="GF195" s="57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7" t="e">
        <f t="shared" si="137"/>
        <v>#N/A</v>
      </c>
      <c r="GZ195" s="57" t="e">
        <f ca="1">AVERAGE(OFFSET($GY$3,0,0,'Données projet'!$E$18+1,1))-AVERAGE(OFFSET($H$3,0,0,'Données projet'!$E$18+1,1))</f>
        <v>#N/A</v>
      </c>
      <c r="HA195" s="57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0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4">
        <f t="shared" ref="H196:H203" si="192">(B196+E196+F196)*44/12+(C196+D196)*0.475*44/12</f>
        <v>547.64623413100321</v>
      </c>
      <c r="I196" s="6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7" t="e">
        <f t="shared" si="191"/>
        <v>#NUM!</v>
      </c>
      <c r="S196" s="57">
        <f ca="1">AVERAGE(OFFSET($R$3,0,0,'Données projet'!$E$9+1,1))-AVERAGE(OFFSET($H$3,0,0,'Données projet'!$E$9+1,1))</f>
        <v>148.39628895278571</v>
      </c>
      <c r="T196" s="57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325.55519999999984</v>
      </c>
      <c r="AJ196" s="13">
        <f>AI196*VLOOKUP('Données projet'!$B$10,Paramètres!$A$1:$I$89,3,0)*VLOOKUP('Données projet'!$B$10,Paramètres!$A$1:$I$89,5,0)</f>
        <v>355.50627839999981</v>
      </c>
      <c r="AK196" s="13">
        <f t="shared" si="164"/>
        <v>82.695279049034994</v>
      </c>
      <c r="AL196" s="20">
        <f t="shared" si="165"/>
        <v>763.20104589040227</v>
      </c>
      <c r="AM196" s="57">
        <f t="shared" ref="AM196:AM203" si="193">AL196+(AD196+AE196)*44/12</f>
        <v>1056.5343792237356</v>
      </c>
      <c r="AN196" s="57">
        <f ca="1">AVERAGE(OFFSET($AM$3,0,0,'Données projet'!$E$10+1,1))-AVERAGE(OFFSET($H$3,0,0,'Données projet'!$E$10+1,1))</f>
        <v>245.5026179711341</v>
      </c>
      <c r="AO196" s="57">
        <f t="shared" si="144"/>
        <v>204.32077840562567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325.55519999999984</v>
      </c>
      <c r="BE196" s="13">
        <f>BD196*VLOOKUP('Données projet'!$B$11,Paramètres!$A$1:$I$89,3,0)*VLOOKUP('Données projet'!$B$11,Paramètres!$A$1:$I$89,5,0)</f>
        <v>325.03431167999986</v>
      </c>
      <c r="BF196" s="13">
        <f t="shared" si="167"/>
        <v>76.399886588103072</v>
      </c>
      <c r="BG196" s="20">
        <f t="shared" si="168"/>
        <v>699.16456198361254</v>
      </c>
      <c r="BH196" s="57">
        <f t="shared" ref="BH196:BH203" si="194">BG196+(AY196+AZ196)*44/12</f>
        <v>992.49789531694591</v>
      </c>
      <c r="BI196" s="57">
        <f ca="1">AVERAGE(OFFSET($BH$3,0,0,'Données projet'!$E$11+1,1))-AVERAGE(OFFSET($H$3,0,0,'Données projet'!$E$11+1,1))</f>
        <v>221.46841827695107</v>
      </c>
      <c r="BJ196" s="57">
        <f t="shared" si="146"/>
        <v>183.74298297204564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266.99999999999983</v>
      </c>
      <c r="BZ196" s="13">
        <f>BY196*VLOOKUP('Données projet'!$B$12,Paramètres!$A$1:$I$89,3,0)*VLOOKUP('Données projet'!$B$12,Paramètres!$A$1:$I$89,5,0)</f>
        <v>216.59039999999987</v>
      </c>
      <c r="CA196" s="13">
        <f t="shared" si="170"/>
        <v>53.373153688190904</v>
      </c>
      <c r="CB196" s="20">
        <f t="shared" si="171"/>
        <v>470.18652267359886</v>
      </c>
      <c r="CC196" s="57">
        <f t="shared" ref="CC196:CC203" si="195">CB196+(BT196+BU196)*44/12</f>
        <v>763.51985600693217</v>
      </c>
      <c r="CD196" s="57">
        <f ca="1">AVERAGE(OFFSET($CC$3,0,0,'Données projet'!$E$12+1,1))-AVERAGE(OFFSET($H$3,0,0,'Données projet'!$E$12+1,1))</f>
        <v>219.96569743439244</v>
      </c>
      <c r="CE196" s="57">
        <f t="shared" si="148"/>
        <v>219.27079214454579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3.8290082229961193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3.8290082229961193</v>
      </c>
      <c r="CO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236.00000000000003</v>
      </c>
      <c r="CU196" s="17">
        <f>CT196*VLOOKUP('Données projet'!$B$13,Paramètres!$A$1:$I$89,3,0)*VLOOKUP('Données projet'!$B$13,Paramètres!$A$1:$I$89,5,0)</f>
        <v>206.16960000000006</v>
      </c>
      <c r="CV196" s="13">
        <f t="shared" si="173"/>
        <v>51.097652263007333</v>
      </c>
      <c r="CW196" s="20">
        <f t="shared" si="174"/>
        <v>448.07379769140448</v>
      </c>
      <c r="CX196" s="57">
        <f t="shared" ref="CX196:CX203" si="196">CW196+(CO196+CP196)*44/12</f>
        <v>741.40713102473774</v>
      </c>
      <c r="CY196" s="57">
        <f ca="1">AVERAGE(OFFSET($CX$3,0,0,'Données projet'!$E$13+1,1))-AVERAGE(OFFSET($H$3,0,0,'Données projet'!$E$13+1,1))</f>
        <v>235.92135862353973</v>
      </c>
      <c r="CZ196" s="57">
        <f t="shared" si="150"/>
        <v>270.64539221029258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7.0596927993621401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7.0596927993621401</v>
      </c>
      <c r="DJ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7" t="e">
        <f t="shared" ref="DS196:DS203" si="197">DR196+(DJ196+DK196)*44/12</f>
        <v>#N/A</v>
      </c>
      <c r="DT196" s="57" t="e">
        <f ca="1">AVERAGE(OFFSET($DS$3,0,0,'Données projet'!$E$14+1,1))-AVERAGE(OFFSET($H$3,0,0,'Données projet'!$E$14+1,1))</f>
        <v>#N/A</v>
      </c>
      <c r="DU196" s="57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7" t="e">
        <f t="shared" ref="EN196:EN203" si="198">EM196+(EE196+EF196)*44/12</f>
        <v>#N/A</v>
      </c>
      <c r="EO196" s="57" t="e">
        <f ca="1">AVERAGE(OFFSET($EN$3,0,0,'Données projet'!$E$15+1,1))-AVERAGE(OFFSET($H$3,0,0,'Données projet'!$E$15+1,1))</f>
        <v>#N/A</v>
      </c>
      <c r="EP196" s="57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7" t="e">
        <f t="shared" ref="FI196:FI203" si="199">FH196+(EZ196+FA196)*44/12</f>
        <v>#N/A</v>
      </c>
      <c r="FJ196" s="57" t="e">
        <f ca="1">AVERAGE(OFFSET($FI$3,0,0,'Données projet'!$E$16+1,1))-AVERAGE(OFFSET($H$3,0,0,'Données projet'!$E$16+1,1))</f>
        <v>#N/A</v>
      </c>
      <c r="FK196" s="57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7" t="e">
        <f t="shared" ref="GD196:GD203" si="200">GC196+(FU196+FV196)*44/12</f>
        <v>#N/A</v>
      </c>
      <c r="GE196" s="57" t="e">
        <f ca="1">AVERAGE(OFFSET($GD$3,0,0,'Données projet'!$E$17+1,1))-AVERAGE(OFFSET($H$3,0,0,'Données projet'!$E$17+1,1))</f>
        <v>#N/A</v>
      </c>
      <c r="GF196" s="57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7" t="e">
        <f t="shared" ref="GY196:GY203" si="201">GX196+(GP196+GQ196)*44/12</f>
        <v>#N/A</v>
      </c>
      <c r="GZ196" s="57" t="e">
        <f ca="1">AVERAGE(OFFSET($GY$3,0,0,'Données projet'!$E$18+1,1))-AVERAGE(OFFSET($H$3,0,0,'Données projet'!$E$18+1,1))</f>
        <v>#N/A</v>
      </c>
      <c r="HA196" s="57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0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4">
        <f t="shared" si="192"/>
        <v>548.93169830019781</v>
      </c>
      <c r="I197" s="6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7" t="e">
        <f t="shared" si="191"/>
        <v>#NUM!</v>
      </c>
      <c r="S197" s="57">
        <f ca="1">AVERAGE(OFFSET($R$3,0,0,'Données projet'!$E$9+1,1))-AVERAGE(OFFSET($H$3,0,0,'Données projet'!$E$9+1,1))</f>
        <v>148.39628895278571</v>
      </c>
      <c r="T197" s="57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325.55519999999984</v>
      </c>
      <c r="AJ197" s="13">
        <f>AI197*VLOOKUP('Données projet'!$B$10,Paramètres!$A$1:$I$89,3,0)*VLOOKUP('Données projet'!$B$10,Paramètres!$A$1:$I$89,5,0)</f>
        <v>355.50627839999981</v>
      </c>
      <c r="AK197" s="13">
        <f t="shared" si="164"/>
        <v>82.695279049034994</v>
      </c>
      <c r="AL197" s="20">
        <f t="shared" si="165"/>
        <v>763.20104589040227</v>
      </c>
      <c r="AM197" s="57">
        <f t="shared" si="193"/>
        <v>1056.5343792237356</v>
      </c>
      <c r="AN197" s="57">
        <f ca="1">AVERAGE(OFFSET($AM$3,0,0,'Données projet'!$E$10+1,1))-AVERAGE(OFFSET($H$3,0,0,'Données projet'!$E$10+1,1))</f>
        <v>245.5026179711341</v>
      </c>
      <c r="AO197" s="57">
        <f t="shared" ref="AO197:AO203" si="205">$AO$3</f>
        <v>204.32077840562567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325.55519999999984</v>
      </c>
      <c r="BE197" s="13">
        <f>BD197*VLOOKUP('Données projet'!$B$11,Paramètres!$A$1:$I$89,3,0)*VLOOKUP('Données projet'!$B$11,Paramètres!$A$1:$I$89,5,0)</f>
        <v>325.03431167999986</v>
      </c>
      <c r="BF197" s="13">
        <f t="shared" si="167"/>
        <v>76.399886588103072</v>
      </c>
      <c r="BG197" s="20">
        <f t="shared" si="168"/>
        <v>699.16456198361254</v>
      </c>
      <c r="BH197" s="57">
        <f t="shared" si="194"/>
        <v>992.49789531694591</v>
      </c>
      <c r="BI197" s="57">
        <f ca="1">AVERAGE(OFFSET($BH$3,0,0,'Données projet'!$E$11+1,1))-AVERAGE(OFFSET($H$3,0,0,'Données projet'!$E$11+1,1))</f>
        <v>221.46841827695107</v>
      </c>
      <c r="BJ197" s="57">
        <f t="shared" ref="BJ197:BJ203" si="206">$BJ$3</f>
        <v>183.74298297204564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266.99999999999983</v>
      </c>
      <c r="BZ197" s="13">
        <f>BY197*VLOOKUP('Données projet'!$B$12,Paramètres!$A$1:$I$89,3,0)*VLOOKUP('Données projet'!$B$12,Paramètres!$A$1:$I$89,5,0)</f>
        <v>216.59039999999987</v>
      </c>
      <c r="CA197" s="13">
        <f t="shared" si="170"/>
        <v>53.373153688190904</v>
      </c>
      <c r="CB197" s="20">
        <f t="shared" si="171"/>
        <v>470.18652267359886</v>
      </c>
      <c r="CC197" s="57">
        <f t="shared" si="195"/>
        <v>763.51985600693217</v>
      </c>
      <c r="CD197" s="57">
        <f ca="1">AVERAGE(OFFSET($CC$3,0,0,'Données projet'!$E$12+1,1))-AVERAGE(OFFSET($H$3,0,0,'Données projet'!$E$12+1,1))</f>
        <v>219.96569743439244</v>
      </c>
      <c r="CE197" s="57">
        <f t="shared" ref="CE197:CE203" si="207">$CE$3</f>
        <v>219.27079214454579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3.7539237072075733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3.7539237072075733</v>
      </c>
      <c r="CO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236.00000000000003</v>
      </c>
      <c r="CU197" s="17">
        <f>CT197*VLOOKUP('Données projet'!$B$13,Paramètres!$A$1:$I$89,3,0)*VLOOKUP('Données projet'!$B$13,Paramètres!$A$1:$I$89,5,0)</f>
        <v>206.16960000000006</v>
      </c>
      <c r="CV197" s="13">
        <f t="shared" si="173"/>
        <v>51.097652263007333</v>
      </c>
      <c r="CW197" s="20">
        <f t="shared" si="174"/>
        <v>448.07379769140448</v>
      </c>
      <c r="CX197" s="57">
        <f t="shared" si="196"/>
        <v>741.40713102473774</v>
      </c>
      <c r="CY197" s="57">
        <f ca="1">AVERAGE(OFFSET($CX$3,0,0,'Données projet'!$E$13+1,1))-AVERAGE(OFFSET($H$3,0,0,'Données projet'!$E$13+1,1))</f>
        <v>235.92135862353973</v>
      </c>
      <c r="CZ197" s="57">
        <f t="shared" ref="CZ197:CZ203" si="208">$CZ$3</f>
        <v>270.64539221029258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6.9212565295540749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6.9212565295540749</v>
      </c>
      <c r="DJ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7" t="e">
        <f t="shared" si="197"/>
        <v>#N/A</v>
      </c>
      <c r="DT197" s="57" t="e">
        <f ca="1">AVERAGE(OFFSET($DS$3,0,0,'Données projet'!$E$14+1,1))-AVERAGE(OFFSET($H$3,0,0,'Données projet'!$E$14+1,1))</f>
        <v>#N/A</v>
      </c>
      <c r="DU197" s="57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7" t="e">
        <f t="shared" si="198"/>
        <v>#N/A</v>
      </c>
      <c r="EO197" s="57" t="e">
        <f ca="1">AVERAGE(OFFSET($EN$3,0,0,'Données projet'!$E$15+1,1))-AVERAGE(OFFSET($H$3,0,0,'Données projet'!$E$15+1,1))</f>
        <v>#N/A</v>
      </c>
      <c r="EP197" s="57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7" t="e">
        <f t="shared" si="199"/>
        <v>#N/A</v>
      </c>
      <c r="FJ197" s="57" t="e">
        <f ca="1">AVERAGE(OFFSET($FI$3,0,0,'Données projet'!$E$16+1,1))-AVERAGE(OFFSET($H$3,0,0,'Données projet'!$E$16+1,1))</f>
        <v>#N/A</v>
      </c>
      <c r="FK197" s="57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7" t="e">
        <f t="shared" si="200"/>
        <v>#N/A</v>
      </c>
      <c r="GE197" s="57" t="e">
        <f ca="1">AVERAGE(OFFSET($GD$3,0,0,'Données projet'!$E$17+1,1))-AVERAGE(OFFSET($H$3,0,0,'Données projet'!$E$17+1,1))</f>
        <v>#N/A</v>
      </c>
      <c r="GF197" s="57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7" t="e">
        <f t="shared" si="201"/>
        <v>#N/A</v>
      </c>
      <c r="GZ197" s="57" t="e">
        <f ca="1">AVERAGE(OFFSET($GY$3,0,0,'Données projet'!$E$18+1,1))-AVERAGE(OFFSET($H$3,0,0,'Données projet'!$E$18+1,1))</f>
        <v>#N/A</v>
      </c>
      <c r="HA197" s="57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0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4">
        <f t="shared" si="192"/>
        <v>550.21701614410711</v>
      </c>
      <c r="I198" s="6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7" t="e">
        <f t="shared" si="191"/>
        <v>#NUM!</v>
      </c>
      <c r="S198" s="57">
        <f ca="1">AVERAGE(OFFSET($R$3,0,0,'Données projet'!$E$9+1,1))-AVERAGE(OFFSET($H$3,0,0,'Données projet'!$E$9+1,1))</f>
        <v>148.39628895278571</v>
      </c>
      <c r="T198" s="57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325.55519999999984</v>
      </c>
      <c r="AJ198" s="13">
        <f>AI198*VLOOKUP('Données projet'!$B$10,Paramètres!$A$1:$I$89,3,0)*VLOOKUP('Données projet'!$B$10,Paramètres!$A$1:$I$89,5,0)</f>
        <v>355.50627839999981</v>
      </c>
      <c r="AK198" s="13">
        <f t="shared" si="164"/>
        <v>82.695279049034994</v>
      </c>
      <c r="AL198" s="20">
        <f t="shared" si="165"/>
        <v>763.20104589040227</v>
      </c>
      <c r="AM198" s="57">
        <f t="shared" si="193"/>
        <v>1056.5343792237356</v>
      </c>
      <c r="AN198" s="57">
        <f ca="1">AVERAGE(OFFSET($AM$3,0,0,'Données projet'!$E$10+1,1))-AVERAGE(OFFSET($H$3,0,0,'Données projet'!$E$10+1,1))</f>
        <v>245.5026179711341</v>
      </c>
      <c r="AO198" s="57">
        <f t="shared" si="205"/>
        <v>204.32077840562567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325.55519999999984</v>
      </c>
      <c r="BE198" s="13">
        <f>BD198*VLOOKUP('Données projet'!$B$11,Paramètres!$A$1:$I$89,3,0)*VLOOKUP('Données projet'!$B$11,Paramètres!$A$1:$I$89,5,0)</f>
        <v>325.03431167999986</v>
      </c>
      <c r="BF198" s="13">
        <f t="shared" si="167"/>
        <v>76.399886588103072</v>
      </c>
      <c r="BG198" s="20">
        <f t="shared" si="168"/>
        <v>699.16456198361254</v>
      </c>
      <c r="BH198" s="57">
        <f t="shared" si="194"/>
        <v>992.49789531694591</v>
      </c>
      <c r="BI198" s="57">
        <f ca="1">AVERAGE(OFFSET($BH$3,0,0,'Données projet'!$E$11+1,1))-AVERAGE(OFFSET($H$3,0,0,'Données projet'!$E$11+1,1))</f>
        <v>221.46841827695107</v>
      </c>
      <c r="BJ198" s="57">
        <f t="shared" si="206"/>
        <v>183.74298297204564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266.99999999999983</v>
      </c>
      <c r="BZ198" s="13">
        <f>BY198*VLOOKUP('Données projet'!$B$12,Paramètres!$A$1:$I$89,3,0)*VLOOKUP('Données projet'!$B$12,Paramètres!$A$1:$I$89,5,0)</f>
        <v>216.59039999999987</v>
      </c>
      <c r="CA198" s="13">
        <f t="shared" si="170"/>
        <v>53.373153688190904</v>
      </c>
      <c r="CB198" s="20">
        <f t="shared" si="171"/>
        <v>470.18652267359886</v>
      </c>
      <c r="CC198" s="57">
        <f t="shared" si="195"/>
        <v>763.51985600693217</v>
      </c>
      <c r="CD198" s="57">
        <f ca="1">AVERAGE(OFFSET($CC$3,0,0,'Données projet'!$E$12+1,1))-AVERAGE(OFFSET($H$3,0,0,'Données projet'!$E$12+1,1))</f>
        <v>219.96569743439244</v>
      </c>
      <c r="CE198" s="57">
        <f t="shared" si="207"/>
        <v>219.27079214454579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3.6803115529766082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3.6803115529766082</v>
      </c>
      <c r="CO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236.00000000000003</v>
      </c>
      <c r="CU198" s="17">
        <f>CT198*VLOOKUP('Données projet'!$B$13,Paramètres!$A$1:$I$89,3,0)*VLOOKUP('Données projet'!$B$13,Paramètres!$A$1:$I$89,5,0)</f>
        <v>206.16960000000006</v>
      </c>
      <c r="CV198" s="13">
        <f t="shared" si="173"/>
        <v>51.097652263007333</v>
      </c>
      <c r="CW198" s="20">
        <f t="shared" si="174"/>
        <v>448.07379769140448</v>
      </c>
      <c r="CX198" s="57">
        <f t="shared" si="196"/>
        <v>741.40713102473774</v>
      </c>
      <c r="CY198" s="57">
        <f ca="1">AVERAGE(OFFSET($CX$3,0,0,'Données projet'!$E$13+1,1))-AVERAGE(OFFSET($H$3,0,0,'Données projet'!$E$13+1,1))</f>
        <v>235.92135862353973</v>
      </c>
      <c r="CZ198" s="57">
        <f t="shared" si="208"/>
        <v>270.64539221029258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6.7855349105591589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6.7855349105591589</v>
      </c>
      <c r="DJ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7" t="e">
        <f t="shared" si="197"/>
        <v>#N/A</v>
      </c>
      <c r="DT198" s="57" t="e">
        <f ca="1">AVERAGE(OFFSET($DS$3,0,0,'Données projet'!$E$14+1,1))-AVERAGE(OFFSET($H$3,0,0,'Données projet'!$E$14+1,1))</f>
        <v>#N/A</v>
      </c>
      <c r="DU198" s="57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7" t="e">
        <f t="shared" si="198"/>
        <v>#N/A</v>
      </c>
      <c r="EO198" s="57" t="e">
        <f ca="1">AVERAGE(OFFSET($EN$3,0,0,'Données projet'!$E$15+1,1))-AVERAGE(OFFSET($H$3,0,0,'Données projet'!$E$15+1,1))</f>
        <v>#N/A</v>
      </c>
      <c r="EP198" s="57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7" t="e">
        <f t="shared" si="199"/>
        <v>#N/A</v>
      </c>
      <c r="FJ198" s="57" t="e">
        <f ca="1">AVERAGE(OFFSET($FI$3,0,0,'Données projet'!$E$16+1,1))-AVERAGE(OFFSET($H$3,0,0,'Données projet'!$E$16+1,1))</f>
        <v>#N/A</v>
      </c>
      <c r="FK198" s="57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7" t="e">
        <f t="shared" si="200"/>
        <v>#N/A</v>
      </c>
      <c r="GE198" s="57" t="e">
        <f ca="1">AVERAGE(OFFSET($GD$3,0,0,'Données projet'!$E$17+1,1))-AVERAGE(OFFSET($H$3,0,0,'Données projet'!$E$17+1,1))</f>
        <v>#N/A</v>
      </c>
      <c r="GF198" s="57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7" t="e">
        <f t="shared" si="201"/>
        <v>#N/A</v>
      </c>
      <c r="GZ198" s="57" t="e">
        <f ca="1">AVERAGE(OFFSET($GY$3,0,0,'Données projet'!$E$18+1,1))-AVERAGE(OFFSET($H$3,0,0,'Données projet'!$E$18+1,1))</f>
        <v>#N/A</v>
      </c>
      <c r="HA198" s="57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0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4">
        <f t="shared" si="192"/>
        <v>551.50218850021952</v>
      </c>
      <c r="I199" s="6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7" t="e">
        <f t="shared" si="191"/>
        <v>#NUM!</v>
      </c>
      <c r="S199" s="57">
        <f ca="1">AVERAGE(OFFSET($R$3,0,0,'Données projet'!$E$9+1,1))-AVERAGE(OFFSET($H$3,0,0,'Données projet'!$E$9+1,1))</f>
        <v>148.39628895278571</v>
      </c>
      <c r="T199" s="57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325.55519999999984</v>
      </c>
      <c r="AJ199" s="13">
        <f>AI199*VLOOKUP('Données projet'!$B$10,Paramètres!$A$1:$I$89,3,0)*VLOOKUP('Données projet'!$B$10,Paramètres!$A$1:$I$89,5,0)</f>
        <v>355.50627839999981</v>
      </c>
      <c r="AK199" s="13">
        <f t="shared" si="164"/>
        <v>82.695279049034994</v>
      </c>
      <c r="AL199" s="20">
        <f t="shared" si="165"/>
        <v>763.20104589040227</v>
      </c>
      <c r="AM199" s="57">
        <f t="shared" si="193"/>
        <v>1056.5343792237356</v>
      </c>
      <c r="AN199" s="57">
        <f ca="1">AVERAGE(OFFSET($AM$3,0,0,'Données projet'!$E$10+1,1))-AVERAGE(OFFSET($H$3,0,0,'Données projet'!$E$10+1,1))</f>
        <v>245.5026179711341</v>
      </c>
      <c r="AO199" s="57">
        <f t="shared" si="205"/>
        <v>204.32077840562567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325.55519999999984</v>
      </c>
      <c r="BE199" s="13">
        <f>BD199*VLOOKUP('Données projet'!$B$11,Paramètres!$A$1:$I$89,3,0)*VLOOKUP('Données projet'!$B$11,Paramètres!$A$1:$I$89,5,0)</f>
        <v>325.03431167999986</v>
      </c>
      <c r="BF199" s="13">
        <f t="shared" si="167"/>
        <v>76.399886588103072</v>
      </c>
      <c r="BG199" s="20">
        <f t="shared" si="168"/>
        <v>699.16456198361254</v>
      </c>
      <c r="BH199" s="57">
        <f t="shared" si="194"/>
        <v>992.49789531694591</v>
      </c>
      <c r="BI199" s="57">
        <f ca="1">AVERAGE(OFFSET($BH$3,0,0,'Données projet'!$E$11+1,1))-AVERAGE(OFFSET($H$3,0,0,'Données projet'!$E$11+1,1))</f>
        <v>221.46841827695107</v>
      </c>
      <c r="BJ199" s="57">
        <f t="shared" si="206"/>
        <v>183.74298297204564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266.99999999999983</v>
      </c>
      <c r="BZ199" s="13">
        <f>BY199*VLOOKUP('Données projet'!$B$12,Paramètres!$A$1:$I$89,3,0)*VLOOKUP('Données projet'!$B$12,Paramètres!$A$1:$I$89,5,0)</f>
        <v>216.59039999999987</v>
      </c>
      <c r="CA199" s="13">
        <f t="shared" si="170"/>
        <v>53.373153688190904</v>
      </c>
      <c r="CB199" s="20">
        <f t="shared" si="171"/>
        <v>470.18652267359886</v>
      </c>
      <c r="CC199" s="57">
        <f t="shared" si="195"/>
        <v>763.51985600693217</v>
      </c>
      <c r="CD199" s="57">
        <f ca="1">AVERAGE(OFFSET($CC$3,0,0,'Données projet'!$E$12+1,1))-AVERAGE(OFFSET($H$3,0,0,'Données projet'!$E$12+1,1))</f>
        <v>219.96569743439244</v>
      </c>
      <c r="CE199" s="57">
        <f t="shared" si="207"/>
        <v>219.27079214454579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3.6081428881911317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3.6081428881911317</v>
      </c>
      <c r="CO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236.00000000000003</v>
      </c>
      <c r="CU199" s="17">
        <f>CT199*VLOOKUP('Données projet'!$B$13,Paramètres!$A$1:$I$89,3,0)*VLOOKUP('Données projet'!$B$13,Paramètres!$A$1:$I$89,5,0)</f>
        <v>206.16960000000006</v>
      </c>
      <c r="CV199" s="13">
        <f t="shared" si="173"/>
        <v>51.097652263007333</v>
      </c>
      <c r="CW199" s="20">
        <f t="shared" si="174"/>
        <v>448.07379769140448</v>
      </c>
      <c r="CX199" s="57">
        <f t="shared" si="196"/>
        <v>741.40713102473774</v>
      </c>
      <c r="CY199" s="57">
        <f ca="1">AVERAGE(OFFSET($CX$3,0,0,'Données projet'!$E$13+1,1))-AVERAGE(OFFSET($H$3,0,0,'Données projet'!$E$13+1,1))</f>
        <v>235.92135862353973</v>
      </c>
      <c r="CZ199" s="57">
        <f t="shared" si="208"/>
        <v>270.64539221029258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6.6524747097307202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6.6524747097307202</v>
      </c>
      <c r="DJ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7" t="e">
        <f t="shared" si="197"/>
        <v>#N/A</v>
      </c>
      <c r="DT199" s="57" t="e">
        <f ca="1">AVERAGE(OFFSET($DS$3,0,0,'Données projet'!$E$14+1,1))-AVERAGE(OFFSET($H$3,0,0,'Données projet'!$E$14+1,1))</f>
        <v>#N/A</v>
      </c>
      <c r="DU199" s="57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7" t="e">
        <f t="shared" si="198"/>
        <v>#N/A</v>
      </c>
      <c r="EO199" s="57" t="e">
        <f ca="1">AVERAGE(OFFSET($EN$3,0,0,'Données projet'!$E$15+1,1))-AVERAGE(OFFSET($H$3,0,0,'Données projet'!$E$15+1,1))</f>
        <v>#N/A</v>
      </c>
      <c r="EP199" s="57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7" t="e">
        <f t="shared" si="199"/>
        <v>#N/A</v>
      </c>
      <c r="FJ199" s="57" t="e">
        <f ca="1">AVERAGE(OFFSET($FI$3,0,0,'Données projet'!$E$16+1,1))-AVERAGE(OFFSET($H$3,0,0,'Données projet'!$E$16+1,1))</f>
        <v>#N/A</v>
      </c>
      <c r="FK199" s="57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7" t="e">
        <f t="shared" si="200"/>
        <v>#N/A</v>
      </c>
      <c r="GE199" s="57" t="e">
        <f ca="1">AVERAGE(OFFSET($GD$3,0,0,'Données projet'!$E$17+1,1))-AVERAGE(OFFSET($H$3,0,0,'Données projet'!$E$17+1,1))</f>
        <v>#N/A</v>
      </c>
      <c r="GF199" s="57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7" t="e">
        <f t="shared" si="201"/>
        <v>#N/A</v>
      </c>
      <c r="GZ199" s="57" t="e">
        <f ca="1">AVERAGE(OFFSET($GY$3,0,0,'Données projet'!$E$18+1,1))-AVERAGE(OFFSET($H$3,0,0,'Données projet'!$E$18+1,1))</f>
        <v>#N/A</v>
      </c>
      <c r="HA199" s="57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0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4">
        <f t="shared" si="192"/>
        <v>552.78721619698297</v>
      </c>
      <c r="I200" s="6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7" t="e">
        <f t="shared" si="191"/>
        <v>#NUM!</v>
      </c>
      <c r="S200" s="57">
        <f ca="1">AVERAGE(OFFSET($R$3,0,0,'Données projet'!$E$9+1,1))-AVERAGE(OFFSET($H$3,0,0,'Données projet'!$E$9+1,1))</f>
        <v>148.39628895278571</v>
      </c>
      <c r="T200" s="57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325.55519999999984</v>
      </c>
      <c r="AJ200" s="13">
        <f>AI200*VLOOKUP('Données projet'!$B$10,Paramètres!$A$1:$I$89,3,0)*VLOOKUP('Données projet'!$B$10,Paramètres!$A$1:$I$89,5,0)</f>
        <v>355.50627839999981</v>
      </c>
      <c r="AK200" s="13">
        <f t="shared" si="164"/>
        <v>82.695279049034994</v>
      </c>
      <c r="AL200" s="20">
        <f t="shared" si="165"/>
        <v>763.20104589040227</v>
      </c>
      <c r="AM200" s="57">
        <f t="shared" si="193"/>
        <v>1056.5343792237356</v>
      </c>
      <c r="AN200" s="57">
        <f ca="1">AVERAGE(OFFSET($AM$3,0,0,'Données projet'!$E$10+1,1))-AVERAGE(OFFSET($H$3,0,0,'Données projet'!$E$10+1,1))</f>
        <v>245.5026179711341</v>
      </c>
      <c r="AO200" s="57">
        <f t="shared" si="205"/>
        <v>204.32077840562567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325.55519999999984</v>
      </c>
      <c r="BE200" s="13">
        <f>BD200*VLOOKUP('Données projet'!$B$11,Paramètres!$A$1:$I$89,3,0)*VLOOKUP('Données projet'!$B$11,Paramètres!$A$1:$I$89,5,0)</f>
        <v>325.03431167999986</v>
      </c>
      <c r="BF200" s="13">
        <f t="shared" si="167"/>
        <v>76.399886588103072</v>
      </c>
      <c r="BG200" s="20">
        <f t="shared" si="168"/>
        <v>699.16456198361254</v>
      </c>
      <c r="BH200" s="57">
        <f t="shared" si="194"/>
        <v>992.49789531694591</v>
      </c>
      <c r="BI200" s="57">
        <f ca="1">AVERAGE(OFFSET($BH$3,0,0,'Données projet'!$E$11+1,1))-AVERAGE(OFFSET($H$3,0,0,'Données projet'!$E$11+1,1))</f>
        <v>221.46841827695107</v>
      </c>
      <c r="BJ200" s="57">
        <f t="shared" si="206"/>
        <v>183.74298297204564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266.99999999999983</v>
      </c>
      <c r="BZ200" s="13">
        <f>BY200*VLOOKUP('Données projet'!$B$12,Paramètres!$A$1:$I$89,3,0)*VLOOKUP('Données projet'!$B$12,Paramètres!$A$1:$I$89,5,0)</f>
        <v>216.59039999999987</v>
      </c>
      <c r="CA200" s="13">
        <f t="shared" si="170"/>
        <v>53.373153688190904</v>
      </c>
      <c r="CB200" s="20">
        <f t="shared" si="171"/>
        <v>470.18652267359886</v>
      </c>
      <c r="CC200" s="57">
        <f t="shared" si="195"/>
        <v>763.51985600693217</v>
      </c>
      <c r="CD200" s="57">
        <f ca="1">AVERAGE(OFFSET($CC$3,0,0,'Données projet'!$E$12+1,1))-AVERAGE(OFFSET($H$3,0,0,'Données projet'!$E$12+1,1))</f>
        <v>219.96569743439244</v>
      </c>
      <c r="CE200" s="57">
        <f t="shared" si="207"/>
        <v>219.27079214454579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3.5373894069035594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3.5373894069035594</v>
      </c>
      <c r="CO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236.00000000000003</v>
      </c>
      <c r="CU200" s="17">
        <f>CT200*VLOOKUP('Données projet'!$B$13,Paramètres!$A$1:$I$89,3,0)*VLOOKUP('Données projet'!$B$13,Paramètres!$A$1:$I$89,5,0)</f>
        <v>206.16960000000006</v>
      </c>
      <c r="CV200" s="13">
        <f t="shared" si="173"/>
        <v>51.097652263007333</v>
      </c>
      <c r="CW200" s="20">
        <f t="shared" si="174"/>
        <v>448.07379769140448</v>
      </c>
      <c r="CX200" s="57">
        <f t="shared" si="196"/>
        <v>741.40713102473774</v>
      </c>
      <c r="CY200" s="57">
        <f ca="1">AVERAGE(OFFSET($CX$3,0,0,'Données projet'!$E$13+1,1))-AVERAGE(OFFSET($H$3,0,0,'Données projet'!$E$13+1,1))</f>
        <v>235.92135862353973</v>
      </c>
      <c r="CZ200" s="57">
        <f t="shared" si="208"/>
        <v>270.64539221029258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6.5220237382818178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6.5220237382818178</v>
      </c>
      <c r="DJ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7" t="e">
        <f t="shared" si="197"/>
        <v>#N/A</v>
      </c>
      <c r="DT200" s="57" t="e">
        <f ca="1">AVERAGE(OFFSET($DS$3,0,0,'Données projet'!$E$14+1,1))-AVERAGE(OFFSET($H$3,0,0,'Données projet'!$E$14+1,1))</f>
        <v>#N/A</v>
      </c>
      <c r="DU200" s="57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7" t="e">
        <f t="shared" si="198"/>
        <v>#N/A</v>
      </c>
      <c r="EO200" s="57" t="e">
        <f ca="1">AVERAGE(OFFSET($EN$3,0,0,'Données projet'!$E$15+1,1))-AVERAGE(OFFSET($H$3,0,0,'Données projet'!$E$15+1,1))</f>
        <v>#N/A</v>
      </c>
      <c r="EP200" s="57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7" t="e">
        <f t="shared" si="199"/>
        <v>#N/A</v>
      </c>
      <c r="FJ200" s="57" t="e">
        <f ca="1">AVERAGE(OFFSET($FI$3,0,0,'Données projet'!$E$16+1,1))-AVERAGE(OFFSET($H$3,0,0,'Données projet'!$E$16+1,1))</f>
        <v>#N/A</v>
      </c>
      <c r="FK200" s="57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7" t="e">
        <f t="shared" si="200"/>
        <v>#N/A</v>
      </c>
      <c r="GE200" s="57" t="e">
        <f ca="1">AVERAGE(OFFSET($GD$3,0,0,'Données projet'!$E$17+1,1))-AVERAGE(OFFSET($H$3,0,0,'Données projet'!$E$17+1,1))</f>
        <v>#N/A</v>
      </c>
      <c r="GF200" s="57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7" t="e">
        <f t="shared" si="201"/>
        <v>#N/A</v>
      </c>
      <c r="GZ200" s="57" t="e">
        <f ca="1">AVERAGE(OFFSET($GY$3,0,0,'Données projet'!$E$18+1,1))-AVERAGE(OFFSET($H$3,0,0,'Données projet'!$E$18+1,1))</f>
        <v>#N/A</v>
      </c>
      <c r="HA200" s="57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0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4">
        <f t="shared" si="192"/>
        <v>554.07210005394757</v>
      </c>
      <c r="I201" s="6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7" t="e">
        <f t="shared" si="191"/>
        <v>#NUM!</v>
      </c>
      <c r="S201" s="57">
        <f ca="1">AVERAGE(OFFSET($R$3,0,0,'Données projet'!$E$9+1,1))-AVERAGE(OFFSET($H$3,0,0,'Données projet'!$E$9+1,1))</f>
        <v>148.39628895278571</v>
      </c>
      <c r="T201" s="57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325.55519999999984</v>
      </c>
      <c r="AJ201" s="13">
        <f>AI201*VLOOKUP('Données projet'!$B$10,Paramètres!$A$1:$I$89,3,0)*VLOOKUP('Données projet'!$B$10,Paramètres!$A$1:$I$89,5,0)</f>
        <v>355.50627839999981</v>
      </c>
      <c r="AK201" s="13">
        <f t="shared" si="164"/>
        <v>82.695279049034994</v>
      </c>
      <c r="AL201" s="20">
        <f t="shared" si="165"/>
        <v>763.20104589040227</v>
      </c>
      <c r="AM201" s="57">
        <f t="shared" si="193"/>
        <v>1056.5343792237356</v>
      </c>
      <c r="AN201" s="57">
        <f ca="1">AVERAGE(OFFSET($AM$3,0,0,'Données projet'!$E$10+1,1))-AVERAGE(OFFSET($H$3,0,0,'Données projet'!$E$10+1,1))</f>
        <v>245.5026179711341</v>
      </c>
      <c r="AO201" s="57">
        <f t="shared" si="205"/>
        <v>204.32077840562567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325.55519999999984</v>
      </c>
      <c r="BE201" s="13">
        <f>BD201*VLOOKUP('Données projet'!$B$11,Paramètres!$A$1:$I$89,3,0)*VLOOKUP('Données projet'!$B$11,Paramètres!$A$1:$I$89,5,0)</f>
        <v>325.03431167999986</v>
      </c>
      <c r="BF201" s="13">
        <f t="shared" si="167"/>
        <v>76.399886588103072</v>
      </c>
      <c r="BG201" s="20">
        <f t="shared" si="168"/>
        <v>699.16456198361254</v>
      </c>
      <c r="BH201" s="57">
        <f t="shared" si="194"/>
        <v>992.49789531694591</v>
      </c>
      <c r="BI201" s="57">
        <f ca="1">AVERAGE(OFFSET($BH$3,0,0,'Données projet'!$E$11+1,1))-AVERAGE(OFFSET($H$3,0,0,'Données projet'!$E$11+1,1))</f>
        <v>221.46841827695107</v>
      </c>
      <c r="BJ201" s="57">
        <f t="shared" si="206"/>
        <v>183.74298297204564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266.99999999999983</v>
      </c>
      <c r="BZ201" s="13">
        <f>BY201*VLOOKUP('Données projet'!$B$12,Paramètres!$A$1:$I$89,3,0)*VLOOKUP('Données projet'!$B$12,Paramètres!$A$1:$I$89,5,0)</f>
        <v>216.59039999999987</v>
      </c>
      <c r="CA201" s="13">
        <f t="shared" si="170"/>
        <v>53.373153688190904</v>
      </c>
      <c r="CB201" s="20">
        <f t="shared" si="171"/>
        <v>470.18652267359886</v>
      </c>
      <c r="CC201" s="57">
        <f t="shared" si="195"/>
        <v>763.51985600693217</v>
      </c>
      <c r="CD201" s="57">
        <f ca="1">AVERAGE(OFFSET($CC$3,0,0,'Données projet'!$E$12+1,1))-AVERAGE(OFFSET($H$3,0,0,'Données projet'!$E$12+1,1))</f>
        <v>219.96569743439244</v>
      </c>
      <c r="CE201" s="57">
        <f t="shared" si="207"/>
        <v>219.27079214454579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3.4680233582286739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3.4680233582286739</v>
      </c>
      <c r="CO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236.00000000000003</v>
      </c>
      <c r="CU201" s="17">
        <f>CT201*VLOOKUP('Données projet'!$B$13,Paramètres!$A$1:$I$89,3,0)*VLOOKUP('Données projet'!$B$13,Paramètres!$A$1:$I$89,5,0)</f>
        <v>206.16960000000006</v>
      </c>
      <c r="CV201" s="13">
        <f t="shared" si="173"/>
        <v>51.097652263007333</v>
      </c>
      <c r="CW201" s="20">
        <f t="shared" si="174"/>
        <v>448.07379769140448</v>
      </c>
      <c r="CX201" s="57">
        <f t="shared" si="196"/>
        <v>741.40713102473774</v>
      </c>
      <c r="CY201" s="57">
        <f ca="1">AVERAGE(OFFSET($CX$3,0,0,'Données projet'!$E$13+1,1))-AVERAGE(OFFSET($H$3,0,0,'Données projet'!$E$13+1,1))</f>
        <v>235.92135862353973</v>
      </c>
      <c r="CZ201" s="57">
        <f t="shared" si="208"/>
        <v>270.64539221029258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6.3941308308157927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6.3941308308157927</v>
      </c>
      <c r="DJ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7" t="e">
        <f t="shared" si="197"/>
        <v>#N/A</v>
      </c>
      <c r="DT201" s="57" t="e">
        <f ca="1">AVERAGE(OFFSET($DS$3,0,0,'Données projet'!$E$14+1,1))-AVERAGE(OFFSET($H$3,0,0,'Données projet'!$E$14+1,1))</f>
        <v>#N/A</v>
      </c>
      <c r="DU201" s="57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7" t="e">
        <f t="shared" si="198"/>
        <v>#N/A</v>
      </c>
      <c r="EO201" s="57" t="e">
        <f ca="1">AVERAGE(OFFSET($EN$3,0,0,'Données projet'!$E$15+1,1))-AVERAGE(OFFSET($H$3,0,0,'Données projet'!$E$15+1,1))</f>
        <v>#N/A</v>
      </c>
      <c r="EP201" s="57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7" t="e">
        <f t="shared" si="199"/>
        <v>#N/A</v>
      </c>
      <c r="FJ201" s="57" t="e">
        <f ca="1">AVERAGE(OFFSET($FI$3,0,0,'Données projet'!$E$16+1,1))-AVERAGE(OFFSET($H$3,0,0,'Données projet'!$E$16+1,1))</f>
        <v>#N/A</v>
      </c>
      <c r="FK201" s="57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7" t="e">
        <f t="shared" si="200"/>
        <v>#N/A</v>
      </c>
      <c r="GE201" s="57" t="e">
        <f ca="1">AVERAGE(OFFSET($GD$3,0,0,'Données projet'!$E$17+1,1))-AVERAGE(OFFSET($H$3,0,0,'Données projet'!$E$17+1,1))</f>
        <v>#N/A</v>
      </c>
      <c r="GF201" s="57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7" t="e">
        <f t="shared" si="201"/>
        <v>#N/A</v>
      </c>
      <c r="GZ201" s="57" t="e">
        <f ca="1">AVERAGE(OFFSET($GY$3,0,0,'Données projet'!$E$18+1,1))-AVERAGE(OFFSET($H$3,0,0,'Données projet'!$E$18+1,1))</f>
        <v>#N/A</v>
      </c>
      <c r="HA201" s="57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0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4">
        <f t="shared" si="192"/>
        <v>555.35684088190578</v>
      </c>
      <c r="I202" s="6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7" t="e">
        <f t="shared" si="191"/>
        <v>#NUM!</v>
      </c>
      <c r="S202" s="57">
        <f ca="1">AVERAGE(OFFSET($R$3,0,0,'Données projet'!$E$9+1,1))-AVERAGE(OFFSET($H$3,0,0,'Données projet'!$E$9+1,1))</f>
        <v>148.39628895278571</v>
      </c>
      <c r="T202" s="57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325.55519999999984</v>
      </c>
      <c r="AJ202" s="13">
        <f>AI202*VLOOKUP('Données projet'!$B$10,Paramètres!$A$1:$I$89,3,0)*VLOOKUP('Données projet'!$B$10,Paramètres!$A$1:$I$89,5,0)</f>
        <v>355.50627839999981</v>
      </c>
      <c r="AK202" s="13">
        <f t="shared" si="164"/>
        <v>82.695279049034994</v>
      </c>
      <c r="AL202" s="20">
        <f t="shared" si="165"/>
        <v>763.20104589040227</v>
      </c>
      <c r="AM202" s="57">
        <f t="shared" si="193"/>
        <v>1056.5343792237356</v>
      </c>
      <c r="AN202" s="57">
        <f ca="1">AVERAGE(OFFSET($AM$3,0,0,'Données projet'!$E$10+1,1))-AVERAGE(OFFSET($H$3,0,0,'Données projet'!$E$10+1,1))</f>
        <v>245.5026179711341</v>
      </c>
      <c r="AO202" s="57">
        <f t="shared" si="205"/>
        <v>204.32077840562567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325.55519999999984</v>
      </c>
      <c r="BE202" s="13">
        <f>BD202*VLOOKUP('Données projet'!$B$11,Paramètres!$A$1:$I$89,3,0)*VLOOKUP('Données projet'!$B$11,Paramètres!$A$1:$I$89,5,0)</f>
        <v>325.03431167999986</v>
      </c>
      <c r="BF202" s="13">
        <f t="shared" si="167"/>
        <v>76.399886588103072</v>
      </c>
      <c r="BG202" s="20">
        <f t="shared" si="168"/>
        <v>699.16456198361254</v>
      </c>
      <c r="BH202" s="57">
        <f t="shared" si="194"/>
        <v>992.49789531694591</v>
      </c>
      <c r="BI202" s="57">
        <f ca="1">AVERAGE(OFFSET($BH$3,0,0,'Données projet'!$E$11+1,1))-AVERAGE(OFFSET($H$3,0,0,'Données projet'!$E$11+1,1))</f>
        <v>221.46841827695107</v>
      </c>
      <c r="BJ202" s="57">
        <f t="shared" si="206"/>
        <v>183.74298297204564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266.99999999999983</v>
      </c>
      <c r="BZ202" s="13">
        <f>BY202*VLOOKUP('Données projet'!$B$12,Paramètres!$A$1:$I$89,3,0)*VLOOKUP('Données projet'!$B$12,Paramètres!$A$1:$I$89,5,0)</f>
        <v>216.59039999999987</v>
      </c>
      <c r="CA202" s="13">
        <f t="shared" si="170"/>
        <v>53.373153688190904</v>
      </c>
      <c r="CB202" s="20">
        <f t="shared" si="171"/>
        <v>470.18652267359886</v>
      </c>
      <c r="CC202" s="57">
        <f t="shared" si="195"/>
        <v>763.51985600693217</v>
      </c>
      <c r="CD202" s="57">
        <f ca="1">AVERAGE(OFFSET($CC$3,0,0,'Données projet'!$E$12+1,1))-AVERAGE(OFFSET($H$3,0,0,'Données projet'!$E$12+1,1))</f>
        <v>219.96569743439244</v>
      </c>
      <c r="CE202" s="57">
        <f t="shared" si="207"/>
        <v>219.27079214454579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3.4000175354591913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3.4000175354591913</v>
      </c>
      <c r="CO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236.00000000000003</v>
      </c>
      <c r="CU202" s="17">
        <f>CT202*VLOOKUP('Données projet'!$B$13,Paramètres!$A$1:$I$89,3,0)*VLOOKUP('Données projet'!$B$13,Paramètres!$A$1:$I$89,5,0)</f>
        <v>206.16960000000006</v>
      </c>
      <c r="CV202" s="13">
        <f t="shared" si="173"/>
        <v>51.097652263007333</v>
      </c>
      <c r="CW202" s="20">
        <f t="shared" si="174"/>
        <v>448.07379769140448</v>
      </c>
      <c r="CX202" s="57">
        <f t="shared" si="196"/>
        <v>741.40713102473774</v>
      </c>
      <c r="CY202" s="57">
        <f ca="1">AVERAGE(OFFSET($CX$3,0,0,'Données projet'!$E$13+1,1))-AVERAGE(OFFSET($H$3,0,0,'Données projet'!$E$13+1,1))</f>
        <v>235.92135862353973</v>
      </c>
      <c r="CZ202" s="57">
        <f t="shared" si="208"/>
        <v>270.64539221029258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6.2687458252582058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6.2687458252582058</v>
      </c>
      <c r="DJ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7" t="e">
        <f t="shared" si="197"/>
        <v>#N/A</v>
      </c>
      <c r="DT202" s="57" t="e">
        <f ca="1">AVERAGE(OFFSET($DS$3,0,0,'Données projet'!$E$14+1,1))-AVERAGE(OFFSET($H$3,0,0,'Données projet'!$E$14+1,1))</f>
        <v>#N/A</v>
      </c>
      <c r="DU202" s="57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7" t="e">
        <f t="shared" si="198"/>
        <v>#N/A</v>
      </c>
      <c r="EO202" s="57" t="e">
        <f ca="1">AVERAGE(OFFSET($EN$3,0,0,'Données projet'!$E$15+1,1))-AVERAGE(OFFSET($H$3,0,0,'Données projet'!$E$15+1,1))</f>
        <v>#N/A</v>
      </c>
      <c r="EP202" s="57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7" t="e">
        <f t="shared" si="199"/>
        <v>#N/A</v>
      </c>
      <c r="FJ202" s="57" t="e">
        <f ca="1">AVERAGE(OFFSET($FI$3,0,0,'Données projet'!$E$16+1,1))-AVERAGE(OFFSET($H$3,0,0,'Données projet'!$E$16+1,1))</f>
        <v>#N/A</v>
      </c>
      <c r="FK202" s="57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7" t="e">
        <f t="shared" si="200"/>
        <v>#N/A</v>
      </c>
      <c r="GE202" s="57" t="e">
        <f ca="1">AVERAGE(OFFSET($GD$3,0,0,'Données projet'!$E$17+1,1))-AVERAGE(OFFSET($H$3,0,0,'Données projet'!$E$17+1,1))</f>
        <v>#N/A</v>
      </c>
      <c r="GF202" s="57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7" t="e">
        <f t="shared" si="201"/>
        <v>#N/A</v>
      </c>
      <c r="GZ202" s="57" t="e">
        <f ca="1">AVERAGE(OFFSET($GY$3,0,0,'Données projet'!$E$18+1,1))-AVERAGE(OFFSET($H$3,0,0,'Données projet'!$E$18+1,1))</f>
        <v>#N/A</v>
      </c>
      <c r="HA202" s="57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0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4">
        <f t="shared" si="192"/>
        <v>556.64143948302979</v>
      </c>
      <c r="I203" s="6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7" t="e">
        <f t="shared" si="191"/>
        <v>#NUM!</v>
      </c>
      <c r="S203" s="57">
        <f ca="1">AVERAGE(OFFSET($R$3,0,0,'Données projet'!$E$9+1,1))-AVERAGE(OFFSET($H$3,0,0,'Données projet'!$E$9+1,1))</f>
        <v>148.39628895278571</v>
      </c>
      <c r="T203" s="57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325.55519999999984</v>
      </c>
      <c r="AJ203" s="13">
        <f>AI203*VLOOKUP('Données projet'!$B$10,Paramètres!$A$1:$I$89,3,0)*VLOOKUP('Données projet'!$B$10,Paramètres!$A$1:$I$89,5,0)</f>
        <v>355.50627839999981</v>
      </c>
      <c r="AK203" s="13">
        <f t="shared" si="164"/>
        <v>82.695279049034994</v>
      </c>
      <c r="AL203" s="20">
        <f t="shared" si="165"/>
        <v>763.20104589040227</v>
      </c>
      <c r="AM203" s="57">
        <f t="shared" si="193"/>
        <v>1056.5343792237356</v>
      </c>
      <c r="AN203" s="57">
        <f ca="1">AVERAGE(OFFSET($AM$3,0,0,'Données projet'!$E$10+1,1))-AVERAGE(OFFSET($H$3,0,0,'Données projet'!$E$10+1,1))</f>
        <v>245.5026179711341</v>
      </c>
      <c r="AO203" s="57">
        <f t="shared" si="205"/>
        <v>204.32077840562567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325.55519999999984</v>
      </c>
      <c r="BE203" s="13">
        <f>BD203*VLOOKUP('Données projet'!$B$11,Paramètres!$A$1:$I$89,3,0)*VLOOKUP('Données projet'!$B$11,Paramètres!$A$1:$I$89,5,0)</f>
        <v>325.03431167999986</v>
      </c>
      <c r="BF203" s="13">
        <f t="shared" si="167"/>
        <v>76.399886588103072</v>
      </c>
      <c r="BG203" s="20">
        <f t="shared" si="168"/>
        <v>699.16456198361254</v>
      </c>
      <c r="BH203" s="57">
        <f t="shared" si="194"/>
        <v>992.49789531694591</v>
      </c>
      <c r="BI203" s="57">
        <f ca="1">AVERAGE(OFFSET($BH$3,0,0,'Données projet'!$E$11+1,1))-AVERAGE(OFFSET($H$3,0,0,'Données projet'!$E$11+1,1))</f>
        <v>221.46841827695107</v>
      </c>
      <c r="BJ203" s="57">
        <f t="shared" si="206"/>
        <v>183.74298297204564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266.99999999999983</v>
      </c>
      <c r="BZ203" s="13">
        <f>BY203*VLOOKUP('Données projet'!$B$12,Paramètres!$A$1:$I$89,3,0)*VLOOKUP('Données projet'!$B$12,Paramètres!$A$1:$I$89,5,0)</f>
        <v>216.59039999999987</v>
      </c>
      <c r="CA203" s="13">
        <f t="shared" si="170"/>
        <v>53.373153688190904</v>
      </c>
      <c r="CB203" s="20">
        <f t="shared" si="171"/>
        <v>470.18652267359886</v>
      </c>
      <c r="CC203" s="57">
        <f t="shared" si="195"/>
        <v>763.51985600693217</v>
      </c>
      <c r="CD203" s="57">
        <f ca="1">AVERAGE(OFFSET($CC$3,0,0,'Données projet'!$E$12+1,1))-AVERAGE(OFFSET($H$3,0,0,'Données projet'!$E$12+1,1))</f>
        <v>219.96569743439244</v>
      </c>
      <c r="CE203" s="57">
        <f t="shared" si="207"/>
        <v>219.27079214454579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3.3333452653947617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3.3333452653947617</v>
      </c>
      <c r="CO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236.00000000000003</v>
      </c>
      <c r="CU203" s="17">
        <f>CT203*VLOOKUP('Données projet'!$B$13,Paramètres!$A$1:$I$89,3,0)*VLOOKUP('Données projet'!$B$13,Paramètres!$A$1:$I$89,5,0)</f>
        <v>206.16960000000006</v>
      </c>
      <c r="CV203" s="13">
        <f t="shared" si="173"/>
        <v>51.097652263007333</v>
      </c>
      <c r="CW203" s="20">
        <f t="shared" si="174"/>
        <v>448.07379769140448</v>
      </c>
      <c r="CX203" s="57">
        <f t="shared" si="196"/>
        <v>741.40713102473774</v>
      </c>
      <c r="CY203" s="57">
        <f ca="1">AVERAGE(OFFSET($CX$3,0,0,'Données projet'!$E$13+1,1))-AVERAGE(OFFSET($H$3,0,0,'Données projet'!$E$13+1,1))</f>
        <v>235.92135862353973</v>
      </c>
      <c r="CZ203" s="57">
        <f t="shared" si="208"/>
        <v>270.64539221029258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6.1458195431823013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6.1458195431823013</v>
      </c>
      <c r="DJ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7" t="e">
        <f t="shared" si="197"/>
        <v>#N/A</v>
      </c>
      <c r="DT203" s="57" t="e">
        <f ca="1">AVERAGE(OFFSET($DS$3,0,0,'Données projet'!$E$14+1,1))-AVERAGE(OFFSET($H$3,0,0,'Données projet'!$E$14+1,1))</f>
        <v>#N/A</v>
      </c>
      <c r="DU203" s="57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7" t="e">
        <f t="shared" si="198"/>
        <v>#N/A</v>
      </c>
      <c r="EO203" s="57" t="e">
        <f ca="1">AVERAGE(OFFSET($EN$3,0,0,'Données projet'!$E$15+1,1))-AVERAGE(OFFSET($H$3,0,0,'Données projet'!$E$15+1,1))</f>
        <v>#N/A</v>
      </c>
      <c r="EP203" s="57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7" t="e">
        <f t="shared" si="199"/>
        <v>#N/A</v>
      </c>
      <c r="FJ203" s="57" t="e">
        <f ca="1">AVERAGE(OFFSET($FI$3,0,0,'Données projet'!$E$16+1,1))-AVERAGE(OFFSET($H$3,0,0,'Données projet'!$E$16+1,1))</f>
        <v>#N/A</v>
      </c>
      <c r="FK203" s="57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7" t="e">
        <f t="shared" si="200"/>
        <v>#N/A</v>
      </c>
      <c r="GE203" s="57" t="e">
        <f ca="1">AVERAGE(OFFSET($GD$3,0,0,'Données projet'!$E$17+1,1))-AVERAGE(OFFSET($H$3,0,0,'Données projet'!$E$17+1,1))</f>
        <v>#N/A</v>
      </c>
      <c r="GF203" s="57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7" t="e">
        <f t="shared" si="201"/>
        <v>#N/A</v>
      </c>
      <c r="GZ203" s="57" t="e">
        <f ca="1">AVERAGE(OFFSET($GY$3,0,0,'Données projet'!$E$18+1,1))-AVERAGE(OFFSET($H$3,0,0,'Données projet'!$E$18+1,1))</f>
        <v>#N/A</v>
      </c>
      <c r="HA203" s="57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3"/>
      <c r="D204" s="74"/>
      <c r="E204" s="74"/>
      <c r="F204" s="74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3"/>
      <c r="I204" s="73"/>
      <c r="J204" s="73"/>
      <c r="K204" s="81" t="s">
        <v>293</v>
      </c>
      <c r="L204" s="75"/>
      <c r="M204" s="75"/>
      <c r="N204" s="75"/>
      <c r="O204" s="73"/>
      <c r="P204" s="73"/>
      <c r="Q204" s="74"/>
      <c r="R204" s="76"/>
      <c r="S204" s="76"/>
      <c r="T204" s="76"/>
      <c r="U204" s="75"/>
      <c r="V204" s="75"/>
      <c r="W204" s="77"/>
      <c r="X204" s="77"/>
      <c r="Y204" s="77"/>
      <c r="Z204" s="73"/>
      <c r="AA204" s="73"/>
      <c r="AB204" s="73"/>
      <c r="AC204" s="73"/>
      <c r="AD204" s="73"/>
      <c r="AE204" s="73"/>
      <c r="AF204" s="78" t="s">
        <v>293</v>
      </c>
      <c r="BA204" s="78" t="s">
        <v>293</v>
      </c>
      <c r="BV204" s="78" t="s">
        <v>293</v>
      </c>
      <c r="CQ204" s="78" t="s">
        <v>293</v>
      </c>
      <c r="DL204" s="78" t="s">
        <v>293</v>
      </c>
      <c r="EG204" s="78" t="s">
        <v>293</v>
      </c>
      <c r="FB204" s="78" t="s">
        <v>293</v>
      </c>
      <c r="FW204" s="78" t="s">
        <v>293</v>
      </c>
      <c r="GR204" s="78" t="s">
        <v>293</v>
      </c>
    </row>
    <row r="205" spans="1:218" ht="15" thickBot="1" x14ac:dyDescent="0.4">
      <c r="B205" s="10"/>
      <c r="C205" s="73"/>
      <c r="D205" s="74"/>
      <c r="E205" s="74"/>
      <c r="F205" s="74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3"/>
      <c r="I205" s="73"/>
      <c r="J205" s="73"/>
      <c r="K205" s="79">
        <f>EXP(LN('Données projet'!B36)/'Données projet'!A36)</f>
        <v>1.4943820583928935</v>
      </c>
      <c r="L205" s="75"/>
      <c r="M205" s="75"/>
      <c r="N205" s="75"/>
      <c r="O205" s="73"/>
      <c r="P205" s="73"/>
      <c r="Q205" s="74"/>
      <c r="R205" s="76"/>
      <c r="S205" s="76"/>
      <c r="T205" s="76"/>
      <c r="U205" s="75"/>
      <c r="V205" s="75"/>
      <c r="W205" s="77"/>
      <c r="X205" s="77"/>
      <c r="Y205" s="77"/>
      <c r="Z205" s="73"/>
      <c r="AA205" s="73"/>
      <c r="AB205" s="73"/>
      <c r="AC205" s="73"/>
      <c r="AD205" s="73"/>
      <c r="AE205" s="73"/>
      <c r="AF205" s="80">
        <f>EXP(LN('Données projet'!B62)/'Données projet'!A62)</f>
        <v>1.2463276028054662</v>
      </c>
      <c r="BA205" s="79">
        <f>EXP(LN('Données projet'!B88)/'Données projet'!A88)</f>
        <v>1.2463276028054662</v>
      </c>
      <c r="BV205" s="79">
        <f>EXP(LN('Données projet'!B114)/'Données projet'!A114)</f>
        <v>1.2721747796233518</v>
      </c>
      <c r="CQ205" s="79">
        <f>EXP(LN('Données projet'!B140)/'Données projet'!A140)</f>
        <v>1.2765231539157764</v>
      </c>
      <c r="DL205" s="79" t="e">
        <f>EXP(LN('Données projet'!B166)/'Données projet'!A166)</f>
        <v>#NUM!</v>
      </c>
      <c r="EG205" s="79" t="e">
        <f>EXP(LN('Données projet'!B192)/'Données projet'!A192)</f>
        <v>#NUM!</v>
      </c>
      <c r="FB205" s="79" t="e">
        <f>EXP(LN('Données projet'!B218)/'Données projet'!A218)</f>
        <v>#NUM!</v>
      </c>
      <c r="FW205" s="79" t="e">
        <f>EXP(LN('Données projet'!B244)/'Données projet'!A244)</f>
        <v>#NUM!</v>
      </c>
      <c r="GR205" s="79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7" t="s">
        <v>0</v>
      </c>
      <c r="B1" s="108" t="s">
        <v>106</v>
      </c>
      <c r="C1" s="109" t="s">
        <v>144</v>
      </c>
      <c r="D1" s="108" t="s">
        <v>100</v>
      </c>
      <c r="E1" s="109" t="s">
        <v>145</v>
      </c>
      <c r="F1" s="109" t="s">
        <v>100</v>
      </c>
      <c r="G1" s="109" t="s">
        <v>146</v>
      </c>
      <c r="H1" s="109" t="s">
        <v>100</v>
      </c>
      <c r="I1" s="110" t="s">
        <v>147</v>
      </c>
      <c r="J1" s="75"/>
      <c r="K1" s="75"/>
      <c r="L1" s="75"/>
      <c r="M1" s="75"/>
      <c r="N1" s="75"/>
    </row>
    <row r="2" spans="1:16" x14ac:dyDescent="0.35">
      <c r="A2" s="111" t="s">
        <v>1</v>
      </c>
      <c r="B2" s="112" t="s">
        <v>53</v>
      </c>
      <c r="C2" s="113">
        <v>0.62</v>
      </c>
      <c r="D2" s="113" t="s">
        <v>161</v>
      </c>
      <c r="E2" s="113">
        <v>1.56</v>
      </c>
      <c r="F2" s="113" t="s">
        <v>274</v>
      </c>
      <c r="G2" s="114">
        <v>0.43</v>
      </c>
      <c r="H2" s="115" t="s">
        <v>278</v>
      </c>
      <c r="I2" s="116">
        <v>0.25</v>
      </c>
      <c r="J2" s="75"/>
      <c r="K2" s="75"/>
      <c r="L2" s="75"/>
      <c r="M2" s="75"/>
      <c r="N2" s="75"/>
      <c r="O2" s="288" t="s">
        <v>238</v>
      </c>
      <c r="P2" s="117">
        <v>0</v>
      </c>
    </row>
    <row r="3" spans="1:16" ht="15" thickBot="1" x14ac:dyDescent="0.4">
      <c r="A3" s="118" t="s">
        <v>2</v>
      </c>
      <c r="B3" s="119" t="s">
        <v>54</v>
      </c>
      <c r="C3" s="120">
        <v>0.64</v>
      </c>
      <c r="D3" s="120" t="s">
        <v>161</v>
      </c>
      <c r="E3" s="120">
        <v>1.56</v>
      </c>
      <c r="F3" s="121" t="s">
        <v>274</v>
      </c>
      <c r="G3" s="122">
        <v>0.43</v>
      </c>
      <c r="H3" s="120" t="s">
        <v>278</v>
      </c>
      <c r="I3" s="123">
        <v>0.25</v>
      </c>
      <c r="J3" s="75"/>
      <c r="K3" s="75"/>
      <c r="L3" s="75"/>
      <c r="M3" s="75"/>
      <c r="N3" s="75"/>
      <c r="O3" s="289"/>
      <c r="P3" s="124">
        <v>0.2</v>
      </c>
    </row>
    <row r="4" spans="1:16" ht="15" thickBot="1" x14ac:dyDescent="0.4">
      <c r="A4" s="118" t="s">
        <v>98</v>
      </c>
      <c r="B4" s="119" t="s">
        <v>99</v>
      </c>
      <c r="C4" s="120">
        <v>0.42</v>
      </c>
      <c r="D4" s="120" t="s">
        <v>161</v>
      </c>
      <c r="E4" s="120">
        <v>1.56</v>
      </c>
      <c r="F4" s="121" t="s">
        <v>274</v>
      </c>
      <c r="G4" s="122">
        <v>0.43</v>
      </c>
      <c r="H4" s="120" t="s">
        <v>278</v>
      </c>
      <c r="I4" s="123">
        <v>0.25</v>
      </c>
      <c r="J4" s="75"/>
      <c r="K4" s="75"/>
      <c r="L4" s="75"/>
      <c r="M4" s="75"/>
      <c r="N4" s="75"/>
    </row>
    <row r="5" spans="1:16" x14ac:dyDescent="0.35">
      <c r="A5" s="118" t="s">
        <v>4</v>
      </c>
      <c r="B5" s="119" t="s">
        <v>55</v>
      </c>
      <c r="C5" s="120">
        <v>0.42</v>
      </c>
      <c r="D5" s="120" t="s">
        <v>161</v>
      </c>
      <c r="E5" s="120">
        <v>1.56</v>
      </c>
      <c r="F5" s="121" t="s">
        <v>274</v>
      </c>
      <c r="G5" s="122">
        <v>0.43</v>
      </c>
      <c r="H5" s="120" t="s">
        <v>278</v>
      </c>
      <c r="I5" s="123">
        <v>0.25</v>
      </c>
      <c r="J5" s="75"/>
      <c r="K5" s="75"/>
      <c r="L5" s="75"/>
      <c r="M5" s="75"/>
      <c r="N5" s="75"/>
      <c r="O5" s="288" t="s">
        <v>237</v>
      </c>
      <c r="P5" s="117">
        <v>0</v>
      </c>
    </row>
    <row r="6" spans="1:16" x14ac:dyDescent="0.35">
      <c r="A6" s="118" t="s">
        <v>3</v>
      </c>
      <c r="B6" s="119" t="s">
        <v>97</v>
      </c>
      <c r="C6" s="120">
        <v>0.42</v>
      </c>
      <c r="D6" s="120" t="s">
        <v>161</v>
      </c>
      <c r="E6" s="120">
        <v>1.56</v>
      </c>
      <c r="F6" s="121" t="s">
        <v>274</v>
      </c>
      <c r="G6" s="122">
        <v>0.43</v>
      </c>
      <c r="H6" s="120" t="s">
        <v>278</v>
      </c>
      <c r="I6" s="123">
        <v>0.25</v>
      </c>
      <c r="J6" s="75"/>
      <c r="K6" s="75"/>
      <c r="L6" s="75"/>
      <c r="M6" s="75"/>
      <c r="N6" s="75"/>
      <c r="O6" s="290"/>
      <c r="P6" s="125">
        <v>0.05</v>
      </c>
    </row>
    <row r="7" spans="1:16" x14ac:dyDescent="0.35">
      <c r="A7" s="118" t="s">
        <v>5</v>
      </c>
      <c r="B7" s="119" t="s">
        <v>56</v>
      </c>
      <c r="C7" s="120">
        <v>0.52</v>
      </c>
      <c r="D7" s="120" t="s">
        <v>161</v>
      </c>
      <c r="E7" s="120">
        <v>1.56</v>
      </c>
      <c r="F7" s="121" t="s">
        <v>274</v>
      </c>
      <c r="G7" s="122">
        <v>0.43</v>
      </c>
      <c r="H7" s="120" t="s">
        <v>278</v>
      </c>
      <c r="I7" s="123">
        <v>0.25</v>
      </c>
      <c r="J7" s="75"/>
      <c r="K7" s="75"/>
      <c r="L7" s="75"/>
      <c r="M7" s="75"/>
      <c r="N7" s="75"/>
      <c r="O7" s="290"/>
      <c r="P7" s="125">
        <v>0.1</v>
      </c>
    </row>
    <row r="8" spans="1:16" ht="15" thickBot="1" x14ac:dyDescent="0.4">
      <c r="A8" s="118" t="s">
        <v>164</v>
      </c>
      <c r="B8" s="119" t="s">
        <v>57</v>
      </c>
      <c r="C8" s="120">
        <v>0.36</v>
      </c>
      <c r="D8" s="120" t="s">
        <v>161</v>
      </c>
      <c r="E8" s="120">
        <v>1.3</v>
      </c>
      <c r="F8" s="121" t="s">
        <v>274</v>
      </c>
      <c r="G8" s="122">
        <v>0.55000000000000004</v>
      </c>
      <c r="H8" s="120" t="s">
        <v>153</v>
      </c>
      <c r="I8" s="123">
        <v>0.43</v>
      </c>
      <c r="J8" s="75"/>
      <c r="K8" s="75"/>
      <c r="L8" s="75"/>
      <c r="M8" s="75"/>
      <c r="N8" s="75"/>
      <c r="O8" s="289"/>
      <c r="P8" s="124">
        <v>0.15</v>
      </c>
    </row>
    <row r="9" spans="1:16" ht="15" thickBot="1" x14ac:dyDescent="0.4">
      <c r="A9" s="118" t="s">
        <v>6</v>
      </c>
      <c r="B9" s="119" t="s">
        <v>58</v>
      </c>
      <c r="C9" s="120">
        <v>0.61</v>
      </c>
      <c r="D9" s="120" t="s">
        <v>161</v>
      </c>
      <c r="E9" s="120">
        <v>1.56</v>
      </c>
      <c r="F9" s="121" t="s">
        <v>274</v>
      </c>
      <c r="G9" s="122">
        <v>0.43</v>
      </c>
      <c r="H9" s="120" t="s">
        <v>278</v>
      </c>
      <c r="I9" s="123">
        <v>0.25</v>
      </c>
      <c r="J9" s="75"/>
      <c r="K9" s="75"/>
      <c r="L9" s="75"/>
      <c r="M9" s="75"/>
      <c r="N9" s="75"/>
    </row>
    <row r="10" spans="1:16" x14ac:dyDescent="0.35">
      <c r="A10" s="118" t="s">
        <v>7</v>
      </c>
      <c r="B10" s="119" t="s">
        <v>59</v>
      </c>
      <c r="C10" s="120">
        <v>0.66</v>
      </c>
      <c r="D10" s="120" t="s">
        <v>161</v>
      </c>
      <c r="E10" s="120">
        <v>1.56</v>
      </c>
      <c r="F10" s="121" t="s">
        <v>274</v>
      </c>
      <c r="G10" s="122">
        <v>0.43</v>
      </c>
      <c r="H10" s="120" t="s">
        <v>278</v>
      </c>
      <c r="I10" s="123">
        <v>0.25</v>
      </c>
      <c r="J10" s="75"/>
      <c r="K10" s="75"/>
      <c r="L10" s="75"/>
      <c r="M10" s="75"/>
      <c r="N10" s="75"/>
      <c r="O10" s="288" t="s">
        <v>236</v>
      </c>
      <c r="P10" s="117">
        <v>0</v>
      </c>
    </row>
    <row r="11" spans="1:16" ht="15" thickBot="1" x14ac:dyDescent="0.4">
      <c r="A11" s="118" t="s">
        <v>8</v>
      </c>
      <c r="B11" s="119" t="s">
        <v>60</v>
      </c>
      <c r="C11" s="120">
        <v>0.47</v>
      </c>
      <c r="D11" s="120" t="s">
        <v>161</v>
      </c>
      <c r="E11" s="120">
        <v>1.56</v>
      </c>
      <c r="F11" s="121" t="s">
        <v>274</v>
      </c>
      <c r="G11" s="122">
        <v>0.43</v>
      </c>
      <c r="H11" s="120" t="s">
        <v>278</v>
      </c>
      <c r="I11" s="123">
        <v>0.25</v>
      </c>
      <c r="J11" s="75"/>
      <c r="K11" s="75"/>
      <c r="L11" s="75"/>
      <c r="M11" s="75"/>
      <c r="N11" s="75"/>
      <c r="O11" s="289"/>
      <c r="P11" s="124">
        <v>0.1</v>
      </c>
    </row>
    <row r="12" spans="1:16" x14ac:dyDescent="0.35">
      <c r="A12" s="118" t="s">
        <v>9</v>
      </c>
      <c r="B12" s="119" t="s">
        <v>61</v>
      </c>
      <c r="C12" s="120">
        <v>0.67</v>
      </c>
      <c r="D12" s="120" t="s">
        <v>161</v>
      </c>
      <c r="E12" s="120">
        <v>1.56</v>
      </c>
      <c r="F12" s="121" t="s">
        <v>274</v>
      </c>
      <c r="G12" s="122">
        <v>0.43</v>
      </c>
      <c r="H12" s="120" t="s">
        <v>152</v>
      </c>
      <c r="I12" s="123">
        <v>0.25</v>
      </c>
      <c r="J12" s="75"/>
      <c r="K12" s="75"/>
      <c r="L12" s="75"/>
      <c r="M12" s="75"/>
      <c r="N12" s="75"/>
    </row>
    <row r="13" spans="1:16" x14ac:dyDescent="0.35">
      <c r="A13" s="118" t="s">
        <v>10</v>
      </c>
      <c r="B13" s="119" t="s">
        <v>62</v>
      </c>
      <c r="C13" s="120">
        <v>0.7</v>
      </c>
      <c r="D13" s="120" t="s">
        <v>161</v>
      </c>
      <c r="E13" s="120">
        <v>1.56</v>
      </c>
      <c r="F13" s="121" t="s">
        <v>274</v>
      </c>
      <c r="G13" s="122">
        <v>0.43</v>
      </c>
      <c r="H13" s="120" t="s">
        <v>152</v>
      </c>
      <c r="I13" s="123">
        <v>0.25</v>
      </c>
      <c r="J13" s="75"/>
      <c r="K13" s="75"/>
      <c r="L13" s="75"/>
      <c r="M13" s="75"/>
      <c r="N13" s="75"/>
    </row>
    <row r="14" spans="1:16" x14ac:dyDescent="0.35">
      <c r="A14" s="118" t="s">
        <v>11</v>
      </c>
      <c r="B14" s="119" t="s">
        <v>63</v>
      </c>
      <c r="C14" s="120">
        <v>0.54</v>
      </c>
      <c r="D14" s="120" t="s">
        <v>161</v>
      </c>
      <c r="E14" s="120">
        <v>1.56</v>
      </c>
      <c r="F14" s="121" t="s">
        <v>274</v>
      </c>
      <c r="G14" s="122">
        <v>0.43</v>
      </c>
      <c r="H14" s="120" t="s">
        <v>152</v>
      </c>
      <c r="I14" s="123">
        <v>0.25</v>
      </c>
      <c r="J14" s="75"/>
      <c r="K14" s="75"/>
      <c r="L14" s="75"/>
      <c r="M14" s="75"/>
      <c r="N14" s="75"/>
    </row>
    <row r="15" spans="1:16" x14ac:dyDescent="0.35">
      <c r="A15" s="118" t="s">
        <v>12</v>
      </c>
      <c r="B15" s="119" t="s">
        <v>64</v>
      </c>
      <c r="C15" s="120">
        <v>0.65</v>
      </c>
      <c r="D15" s="120" t="s">
        <v>161</v>
      </c>
      <c r="E15" s="120">
        <v>1.56</v>
      </c>
      <c r="F15" s="121" t="s">
        <v>274</v>
      </c>
      <c r="G15" s="122">
        <v>0.43</v>
      </c>
      <c r="H15" s="120" t="s">
        <v>152</v>
      </c>
      <c r="I15" s="123">
        <v>0.25</v>
      </c>
      <c r="J15" s="75"/>
      <c r="K15" s="75"/>
      <c r="L15" s="75"/>
      <c r="M15" s="75"/>
      <c r="N15" s="75"/>
    </row>
    <row r="16" spans="1:16" x14ac:dyDescent="0.35">
      <c r="A16" s="118" t="s">
        <v>13</v>
      </c>
      <c r="B16" s="119" t="s">
        <v>65</v>
      </c>
      <c r="C16" s="120">
        <v>0.56000000000000005</v>
      </c>
      <c r="D16" s="120" t="s">
        <v>161</v>
      </c>
      <c r="E16" s="120">
        <v>1.56</v>
      </c>
      <c r="F16" s="121" t="s">
        <v>274</v>
      </c>
      <c r="G16" s="122">
        <v>0.43</v>
      </c>
      <c r="H16" s="120" t="s">
        <v>152</v>
      </c>
      <c r="I16" s="123">
        <v>0.25</v>
      </c>
      <c r="J16" s="75"/>
      <c r="K16" s="75"/>
      <c r="L16" s="75"/>
      <c r="M16" s="75"/>
      <c r="N16" s="75"/>
    </row>
    <row r="17" spans="1:14" x14ac:dyDescent="0.35">
      <c r="A17" s="118" t="s">
        <v>14</v>
      </c>
      <c r="B17" s="119" t="s">
        <v>66</v>
      </c>
      <c r="C17" s="120">
        <v>0.57999999999999996</v>
      </c>
      <c r="D17" s="120" t="s">
        <v>161</v>
      </c>
      <c r="E17" s="120">
        <v>1.56</v>
      </c>
      <c r="F17" s="121" t="s">
        <v>274</v>
      </c>
      <c r="G17" s="122">
        <v>0.43</v>
      </c>
      <c r="H17" s="120" t="s">
        <v>152</v>
      </c>
      <c r="I17" s="123">
        <v>0.25</v>
      </c>
      <c r="J17" s="75"/>
      <c r="K17" s="75"/>
      <c r="L17" s="75"/>
      <c r="M17" s="75"/>
      <c r="N17" s="75"/>
    </row>
    <row r="18" spans="1:14" x14ac:dyDescent="0.35">
      <c r="A18" s="118" t="s">
        <v>15</v>
      </c>
      <c r="B18" s="119" t="s">
        <v>67</v>
      </c>
      <c r="C18" s="120">
        <v>0.64</v>
      </c>
      <c r="D18" s="120" t="s">
        <v>161</v>
      </c>
      <c r="E18" s="120">
        <v>1.56</v>
      </c>
      <c r="F18" s="121" t="s">
        <v>274</v>
      </c>
      <c r="G18" s="122">
        <v>0.43</v>
      </c>
      <c r="H18" s="120" t="s">
        <v>152</v>
      </c>
      <c r="I18" s="123">
        <v>0.25</v>
      </c>
      <c r="J18" s="75"/>
      <c r="K18" s="75"/>
      <c r="L18" s="75"/>
      <c r="M18" s="75"/>
      <c r="N18" s="75"/>
    </row>
    <row r="19" spans="1:14" x14ac:dyDescent="0.35">
      <c r="A19" s="118" t="s">
        <v>16</v>
      </c>
      <c r="B19" s="119" t="s">
        <v>68</v>
      </c>
      <c r="C19" s="120">
        <v>0.73</v>
      </c>
      <c r="D19" s="120" t="s">
        <v>161</v>
      </c>
      <c r="E19" s="120">
        <v>1.56</v>
      </c>
      <c r="F19" s="121" t="s">
        <v>274</v>
      </c>
      <c r="G19" s="122">
        <v>0.43</v>
      </c>
      <c r="H19" s="120" t="s">
        <v>152</v>
      </c>
      <c r="I19" s="123">
        <v>0.25</v>
      </c>
      <c r="J19" s="75"/>
      <c r="K19" s="75"/>
      <c r="L19" s="75"/>
      <c r="M19" s="75"/>
      <c r="N19" s="75"/>
    </row>
    <row r="20" spans="1:14" x14ac:dyDescent="0.35">
      <c r="A20" s="118" t="s">
        <v>52</v>
      </c>
      <c r="B20" s="119" t="s">
        <v>69</v>
      </c>
      <c r="C20" s="120">
        <v>0.69</v>
      </c>
      <c r="D20" s="120" t="s">
        <v>131</v>
      </c>
      <c r="E20" s="120">
        <v>1.56</v>
      </c>
      <c r="F20" s="121" t="s">
        <v>274</v>
      </c>
      <c r="G20" s="122">
        <v>0.43</v>
      </c>
      <c r="H20" s="120" t="s">
        <v>282</v>
      </c>
      <c r="I20" s="123">
        <v>0.25</v>
      </c>
      <c r="J20" s="75"/>
      <c r="K20" s="75"/>
      <c r="L20" s="75"/>
      <c r="M20" s="75"/>
      <c r="N20" s="75"/>
    </row>
    <row r="21" spans="1:14" x14ac:dyDescent="0.35">
      <c r="A21" s="118" t="s">
        <v>154</v>
      </c>
      <c r="B21" s="119" t="s">
        <v>155</v>
      </c>
      <c r="C21" s="120">
        <v>0.36</v>
      </c>
      <c r="D21" s="120" t="s">
        <v>161</v>
      </c>
      <c r="E21" s="120">
        <v>1.3</v>
      </c>
      <c r="F21" s="121" t="s">
        <v>274</v>
      </c>
      <c r="G21" s="122">
        <v>0.55000000000000004</v>
      </c>
      <c r="H21" s="120" t="s">
        <v>153</v>
      </c>
      <c r="I21" s="123">
        <v>0.43</v>
      </c>
      <c r="J21" s="75"/>
      <c r="K21" s="75"/>
      <c r="L21" s="75"/>
      <c r="M21" s="75"/>
      <c r="N21" s="75"/>
    </row>
    <row r="22" spans="1:14" x14ac:dyDescent="0.35">
      <c r="A22" s="118" t="s">
        <v>17</v>
      </c>
      <c r="B22" s="119" t="s">
        <v>70</v>
      </c>
      <c r="C22" s="120">
        <v>0.4</v>
      </c>
      <c r="D22" s="120" t="s">
        <v>161</v>
      </c>
      <c r="E22" s="120">
        <v>1.3</v>
      </c>
      <c r="F22" s="121" t="s">
        <v>274</v>
      </c>
      <c r="G22" s="122">
        <v>0.55000000000000004</v>
      </c>
      <c r="H22" s="120" t="s">
        <v>153</v>
      </c>
      <c r="I22" s="123">
        <v>0.43</v>
      </c>
      <c r="J22" s="75"/>
      <c r="K22" s="75"/>
      <c r="L22" s="75"/>
      <c r="M22" s="75"/>
      <c r="N22" s="75"/>
    </row>
    <row r="23" spans="1:14" x14ac:dyDescent="0.35">
      <c r="A23" s="118" t="s">
        <v>18</v>
      </c>
      <c r="B23" s="119" t="s">
        <v>71</v>
      </c>
      <c r="C23" s="120">
        <v>0.43</v>
      </c>
      <c r="D23" s="120" t="s">
        <v>161</v>
      </c>
      <c r="E23" s="120">
        <v>1.3</v>
      </c>
      <c r="F23" s="121" t="s">
        <v>274</v>
      </c>
      <c r="G23" s="122">
        <v>0.55000000000000004</v>
      </c>
      <c r="H23" s="120" t="s">
        <v>153</v>
      </c>
      <c r="I23" s="123">
        <v>0.43</v>
      </c>
      <c r="J23" s="75"/>
      <c r="K23" s="75"/>
      <c r="L23" s="75"/>
      <c r="M23" s="75"/>
      <c r="N23" s="75"/>
    </row>
    <row r="24" spans="1:14" x14ac:dyDescent="0.35">
      <c r="A24" s="118" t="s">
        <v>19</v>
      </c>
      <c r="B24" s="119" t="s">
        <v>72</v>
      </c>
      <c r="C24" s="120">
        <v>0.37</v>
      </c>
      <c r="D24" s="120" t="s">
        <v>161</v>
      </c>
      <c r="E24" s="120">
        <v>1.3</v>
      </c>
      <c r="F24" s="121" t="s">
        <v>274</v>
      </c>
      <c r="G24" s="122">
        <v>0.55000000000000004</v>
      </c>
      <c r="H24" s="120" t="s">
        <v>152</v>
      </c>
      <c r="I24" s="123">
        <v>0.43</v>
      </c>
      <c r="J24" s="75"/>
      <c r="K24" s="75"/>
      <c r="L24" s="75"/>
      <c r="M24" s="75"/>
      <c r="N24" s="75"/>
    </row>
    <row r="25" spans="1:14" x14ac:dyDescent="0.35">
      <c r="A25" s="118" t="s">
        <v>20</v>
      </c>
      <c r="B25" s="119" t="s">
        <v>73</v>
      </c>
      <c r="C25" s="120">
        <v>0.36</v>
      </c>
      <c r="D25" s="120" t="s">
        <v>161</v>
      </c>
      <c r="E25" s="120">
        <v>1.3</v>
      </c>
      <c r="F25" s="121" t="s">
        <v>274</v>
      </c>
      <c r="G25" s="122">
        <v>0.55000000000000004</v>
      </c>
      <c r="H25" s="120" t="s">
        <v>152</v>
      </c>
      <c r="I25" s="123">
        <v>0.43</v>
      </c>
      <c r="J25" s="75"/>
      <c r="K25" s="75"/>
      <c r="L25" s="75"/>
      <c r="M25" s="75"/>
      <c r="N25" s="75"/>
    </row>
    <row r="26" spans="1:14" x14ac:dyDescent="0.35">
      <c r="A26" s="118" t="s">
        <v>21</v>
      </c>
      <c r="B26" s="119" t="s">
        <v>74</v>
      </c>
      <c r="C26" s="120">
        <v>0.56000000000000005</v>
      </c>
      <c r="D26" s="120" t="s">
        <v>161</v>
      </c>
      <c r="E26" s="120">
        <v>1.56</v>
      </c>
      <c r="F26" s="121" t="s">
        <v>274</v>
      </c>
      <c r="G26" s="122">
        <v>0.53</v>
      </c>
      <c r="H26" s="120" t="s">
        <v>275</v>
      </c>
      <c r="I26" s="123">
        <v>0.25</v>
      </c>
      <c r="J26" s="75"/>
      <c r="K26" s="75"/>
      <c r="L26" s="75"/>
      <c r="M26" s="75"/>
      <c r="N26" s="75"/>
    </row>
    <row r="27" spans="1:14" x14ac:dyDescent="0.35">
      <c r="A27" s="118" t="s">
        <v>22</v>
      </c>
      <c r="B27" s="119" t="s">
        <v>75</v>
      </c>
      <c r="C27" s="120">
        <v>0.51</v>
      </c>
      <c r="D27" s="120" t="s">
        <v>161</v>
      </c>
      <c r="E27" s="120">
        <v>1.56</v>
      </c>
      <c r="F27" s="121" t="s">
        <v>274</v>
      </c>
      <c r="G27" s="122">
        <v>0.53</v>
      </c>
      <c r="H27" s="120" t="s">
        <v>275</v>
      </c>
      <c r="I27" s="123">
        <v>0.25</v>
      </c>
      <c r="J27" s="75"/>
      <c r="K27" s="75"/>
      <c r="L27" s="75"/>
      <c r="M27" s="75"/>
      <c r="N27" s="75"/>
    </row>
    <row r="28" spans="1:14" x14ac:dyDescent="0.35">
      <c r="A28" s="118" t="s">
        <v>23</v>
      </c>
      <c r="B28" s="119" t="s">
        <v>76</v>
      </c>
      <c r="C28" s="120">
        <v>0.51</v>
      </c>
      <c r="D28" s="120" t="s">
        <v>161</v>
      </c>
      <c r="E28" s="120">
        <v>1.56</v>
      </c>
      <c r="F28" s="121" t="s">
        <v>274</v>
      </c>
      <c r="G28" s="122">
        <v>0.53</v>
      </c>
      <c r="H28" s="120" t="s">
        <v>275</v>
      </c>
      <c r="I28" s="123">
        <v>0.25</v>
      </c>
      <c r="J28" s="75"/>
      <c r="K28" s="75"/>
      <c r="L28" s="75"/>
      <c r="M28" s="75"/>
      <c r="N28" s="75"/>
    </row>
    <row r="29" spans="1:14" x14ac:dyDescent="0.35">
      <c r="A29" s="118" t="s">
        <v>24</v>
      </c>
      <c r="B29" s="119" t="s">
        <v>24</v>
      </c>
      <c r="C29" s="120">
        <v>0.56000000000000005</v>
      </c>
      <c r="D29" s="120" t="s">
        <v>161</v>
      </c>
      <c r="E29" s="120">
        <v>1.56</v>
      </c>
      <c r="F29" s="121" t="s">
        <v>274</v>
      </c>
      <c r="G29" s="122">
        <v>0.53</v>
      </c>
      <c r="H29" s="120" t="s">
        <v>275</v>
      </c>
      <c r="I29" s="123">
        <v>0.25</v>
      </c>
      <c r="J29" s="75"/>
      <c r="K29" s="75"/>
      <c r="L29" s="75"/>
      <c r="M29" s="75"/>
      <c r="N29" s="75"/>
    </row>
    <row r="30" spans="1:14" x14ac:dyDescent="0.35">
      <c r="A30" s="118" t="s">
        <v>25</v>
      </c>
      <c r="B30" s="119" t="s">
        <v>77</v>
      </c>
      <c r="C30" s="120">
        <v>0.55000000000000004</v>
      </c>
      <c r="D30" s="120" t="s">
        <v>161</v>
      </c>
      <c r="E30" s="120">
        <v>1.56</v>
      </c>
      <c r="F30" s="121" t="s">
        <v>274</v>
      </c>
      <c r="G30" s="122">
        <v>0.53</v>
      </c>
      <c r="H30" s="120" t="s">
        <v>152</v>
      </c>
      <c r="I30" s="123">
        <v>0.25</v>
      </c>
      <c r="J30" s="75"/>
      <c r="K30" s="75"/>
      <c r="L30" s="75"/>
      <c r="M30" s="75"/>
      <c r="N30" s="75"/>
    </row>
    <row r="31" spans="1:14" x14ac:dyDescent="0.35">
      <c r="A31" s="118" t="s">
        <v>26</v>
      </c>
      <c r="B31" s="119" t="s">
        <v>78</v>
      </c>
      <c r="C31" s="120">
        <v>0.56000000000000005</v>
      </c>
      <c r="D31" s="120" t="s">
        <v>161</v>
      </c>
      <c r="E31" s="120">
        <v>1.56</v>
      </c>
      <c r="F31" s="121" t="s">
        <v>274</v>
      </c>
      <c r="G31" s="122">
        <v>0.43</v>
      </c>
      <c r="H31" s="120" t="s">
        <v>278</v>
      </c>
      <c r="I31" s="123">
        <v>0.25</v>
      </c>
      <c r="J31" s="75"/>
      <c r="K31" s="75"/>
      <c r="L31" s="75"/>
      <c r="M31" s="75"/>
      <c r="N31" s="75"/>
    </row>
    <row r="32" spans="1:14" x14ac:dyDescent="0.35">
      <c r="A32" s="118" t="s">
        <v>27</v>
      </c>
      <c r="B32" s="119" t="s">
        <v>79</v>
      </c>
      <c r="C32" s="120">
        <v>0.48</v>
      </c>
      <c r="D32" s="120" t="s">
        <v>161</v>
      </c>
      <c r="E32" s="120">
        <v>1.3</v>
      </c>
      <c r="F32" s="121" t="s">
        <v>274</v>
      </c>
      <c r="G32" s="122">
        <v>0.6</v>
      </c>
      <c r="H32" s="120" t="s">
        <v>281</v>
      </c>
      <c r="I32" s="123">
        <v>0.43</v>
      </c>
      <c r="J32" s="75"/>
      <c r="K32" s="75"/>
      <c r="L32" s="75"/>
      <c r="M32" s="75"/>
      <c r="N32" s="75"/>
    </row>
    <row r="33" spans="1:14" x14ac:dyDescent="0.35">
      <c r="A33" s="118" t="s">
        <v>28</v>
      </c>
      <c r="B33" s="119" t="s">
        <v>80</v>
      </c>
      <c r="C33" s="120">
        <v>0.42</v>
      </c>
      <c r="D33" s="120" t="s">
        <v>161</v>
      </c>
      <c r="E33" s="120">
        <v>1.3</v>
      </c>
      <c r="F33" s="121" t="s">
        <v>274</v>
      </c>
      <c r="G33" s="122">
        <v>0.6</v>
      </c>
      <c r="H33" s="120" t="s">
        <v>281</v>
      </c>
      <c r="I33" s="123">
        <v>0.43</v>
      </c>
      <c r="J33" s="75"/>
      <c r="K33" s="75"/>
      <c r="L33" s="75"/>
      <c r="M33" s="75"/>
      <c r="N33" s="75"/>
    </row>
    <row r="34" spans="1:14" x14ac:dyDescent="0.35">
      <c r="A34" s="118" t="s">
        <v>81</v>
      </c>
      <c r="B34" s="119" t="s">
        <v>163</v>
      </c>
      <c r="C34" s="120">
        <v>0.42</v>
      </c>
      <c r="D34" s="120" t="s">
        <v>103</v>
      </c>
      <c r="E34" s="120">
        <v>1.3</v>
      </c>
      <c r="F34" s="121" t="s">
        <v>274</v>
      </c>
      <c r="G34" s="122">
        <v>0.6</v>
      </c>
      <c r="H34" s="119" t="s">
        <v>280</v>
      </c>
      <c r="I34" s="123">
        <v>0.43</v>
      </c>
      <c r="J34" s="75"/>
      <c r="K34" s="75"/>
      <c r="L34" s="75"/>
      <c r="M34" s="75"/>
      <c r="N34" s="75"/>
    </row>
    <row r="35" spans="1:14" x14ac:dyDescent="0.35">
      <c r="A35" s="118" t="s">
        <v>29</v>
      </c>
      <c r="B35" s="119" t="s">
        <v>82</v>
      </c>
      <c r="C35" s="120">
        <v>0.5</v>
      </c>
      <c r="D35" s="120" t="s">
        <v>161</v>
      </c>
      <c r="E35" s="120">
        <v>1.56</v>
      </c>
      <c r="F35" s="121" t="s">
        <v>274</v>
      </c>
      <c r="G35" s="122">
        <v>0.43</v>
      </c>
      <c r="H35" s="120" t="s">
        <v>278</v>
      </c>
      <c r="I35" s="123">
        <v>0.25</v>
      </c>
      <c r="J35" s="75"/>
      <c r="K35" s="75"/>
      <c r="L35" s="75"/>
      <c r="M35" s="75"/>
      <c r="N35" s="75"/>
    </row>
    <row r="36" spans="1:14" x14ac:dyDescent="0.35">
      <c r="A36" s="118" t="s">
        <v>102</v>
      </c>
      <c r="B36" s="119" t="s">
        <v>101</v>
      </c>
      <c r="C36" s="120">
        <v>0.55000000000000004</v>
      </c>
      <c r="D36" s="120" t="s">
        <v>161</v>
      </c>
      <c r="E36" s="120">
        <v>1.56</v>
      </c>
      <c r="F36" s="121" t="s">
        <v>274</v>
      </c>
      <c r="G36" s="122">
        <v>0.53</v>
      </c>
      <c r="H36" s="120" t="s">
        <v>275</v>
      </c>
      <c r="I36" s="123">
        <v>0.25</v>
      </c>
      <c r="J36" s="75"/>
      <c r="K36" s="75"/>
      <c r="L36" s="75"/>
      <c r="M36" s="75"/>
      <c r="N36" s="75"/>
    </row>
    <row r="37" spans="1:14" x14ac:dyDescent="0.35">
      <c r="A37" s="118" t="s">
        <v>30</v>
      </c>
      <c r="B37" s="119" t="s">
        <v>104</v>
      </c>
      <c r="C37" s="120">
        <v>0.52</v>
      </c>
      <c r="D37" s="120" t="s">
        <v>161</v>
      </c>
      <c r="E37" s="120">
        <v>1.56</v>
      </c>
      <c r="F37" s="121" t="s">
        <v>274</v>
      </c>
      <c r="G37" s="122">
        <v>0.53</v>
      </c>
      <c r="H37" s="120" t="s">
        <v>275</v>
      </c>
      <c r="I37" s="123">
        <v>0.25</v>
      </c>
      <c r="J37" s="75"/>
      <c r="K37" s="75"/>
      <c r="L37" s="75"/>
      <c r="M37" s="75"/>
      <c r="N37" s="75"/>
    </row>
    <row r="38" spans="1:14" x14ac:dyDescent="0.35">
      <c r="A38" s="118" t="s">
        <v>31</v>
      </c>
      <c r="B38" s="119" t="s">
        <v>105</v>
      </c>
      <c r="C38" s="120">
        <v>0.52</v>
      </c>
      <c r="D38" s="120" t="s">
        <v>161</v>
      </c>
      <c r="E38" s="120">
        <v>1.56</v>
      </c>
      <c r="F38" s="121" t="s">
        <v>274</v>
      </c>
      <c r="G38" s="122">
        <v>0.43</v>
      </c>
      <c r="H38" s="120" t="s">
        <v>278</v>
      </c>
      <c r="I38" s="123">
        <v>0.25</v>
      </c>
      <c r="J38" s="75"/>
      <c r="K38" s="75"/>
      <c r="L38" s="75"/>
      <c r="M38" s="75"/>
      <c r="N38" s="75"/>
    </row>
    <row r="39" spans="1:14" x14ac:dyDescent="0.35">
      <c r="A39" s="118" t="s">
        <v>107</v>
      </c>
      <c r="B39" s="119" t="s">
        <v>132</v>
      </c>
      <c r="C39" s="120">
        <v>0.313</v>
      </c>
      <c r="D39" s="120" t="s">
        <v>130</v>
      </c>
      <c r="E39" s="120">
        <v>1.56</v>
      </c>
      <c r="F39" s="121" t="s">
        <v>274</v>
      </c>
      <c r="G39" s="122">
        <v>0.6</v>
      </c>
      <c r="H39" s="120" t="s">
        <v>283</v>
      </c>
      <c r="I39" s="123">
        <v>1.03</v>
      </c>
      <c r="J39" s="75"/>
      <c r="K39" s="75"/>
      <c r="L39" s="75"/>
      <c r="M39" s="75"/>
      <c r="N39" s="75"/>
    </row>
    <row r="40" spans="1:14" x14ac:dyDescent="0.35">
      <c r="A40" s="118" t="s">
        <v>108</v>
      </c>
      <c r="B40" s="119" t="s">
        <v>132</v>
      </c>
      <c r="C40" s="120">
        <v>0.35199999999999998</v>
      </c>
      <c r="D40" s="120" t="s">
        <v>130</v>
      </c>
      <c r="E40" s="120">
        <v>1.56</v>
      </c>
      <c r="F40" s="121" t="s">
        <v>274</v>
      </c>
      <c r="G40" s="122">
        <v>0.6</v>
      </c>
      <c r="H40" s="120" t="s">
        <v>283</v>
      </c>
      <c r="I40" s="123">
        <v>1.03</v>
      </c>
      <c r="J40" s="75"/>
      <c r="K40" s="75"/>
      <c r="L40" s="75"/>
      <c r="M40" s="75"/>
      <c r="N40" s="75"/>
    </row>
    <row r="41" spans="1:14" x14ac:dyDescent="0.35">
      <c r="A41" s="118" t="s">
        <v>121</v>
      </c>
      <c r="B41" s="119" t="s">
        <v>132</v>
      </c>
      <c r="C41" s="120">
        <v>0.32200000000000001</v>
      </c>
      <c r="D41" s="120" t="s">
        <v>130</v>
      </c>
      <c r="E41" s="120">
        <v>1.56</v>
      </c>
      <c r="F41" s="121" t="s">
        <v>274</v>
      </c>
      <c r="G41" s="122">
        <v>0.6</v>
      </c>
      <c r="H41" s="120" t="s">
        <v>283</v>
      </c>
      <c r="I41" s="123">
        <v>1.03</v>
      </c>
      <c r="J41" s="75"/>
      <c r="K41" s="75"/>
      <c r="L41" s="75"/>
      <c r="M41" s="75"/>
      <c r="N41" s="75"/>
    </row>
    <row r="42" spans="1:14" x14ac:dyDescent="0.35">
      <c r="A42" s="118" t="s">
        <v>122</v>
      </c>
      <c r="B42" s="119" t="s">
        <v>132</v>
      </c>
      <c r="C42" s="120">
        <v>0.311</v>
      </c>
      <c r="D42" s="120" t="s">
        <v>130</v>
      </c>
      <c r="E42" s="120">
        <v>1.56</v>
      </c>
      <c r="F42" s="121" t="s">
        <v>274</v>
      </c>
      <c r="G42" s="122">
        <v>0.6</v>
      </c>
      <c r="H42" s="120" t="s">
        <v>283</v>
      </c>
      <c r="I42" s="123">
        <v>1.03</v>
      </c>
      <c r="J42" s="75"/>
      <c r="K42" s="75"/>
      <c r="L42" s="75"/>
      <c r="M42" s="75"/>
      <c r="N42" s="75"/>
    </row>
    <row r="43" spans="1:14" x14ac:dyDescent="0.35">
      <c r="A43" s="118" t="s">
        <v>109</v>
      </c>
      <c r="B43" s="119" t="s">
        <v>132</v>
      </c>
      <c r="C43" s="120">
        <v>0.33900000000000002</v>
      </c>
      <c r="D43" s="120" t="s">
        <v>130</v>
      </c>
      <c r="E43" s="120">
        <v>1.56</v>
      </c>
      <c r="F43" s="121" t="s">
        <v>274</v>
      </c>
      <c r="G43" s="122">
        <v>0.6</v>
      </c>
      <c r="H43" s="120" t="s">
        <v>283</v>
      </c>
      <c r="I43" s="123">
        <v>1.03</v>
      </c>
      <c r="J43" s="75"/>
      <c r="K43" s="75"/>
      <c r="L43" s="75"/>
      <c r="M43" s="75"/>
      <c r="N43" s="75"/>
    </row>
    <row r="44" spans="1:14" x14ac:dyDescent="0.35">
      <c r="A44" s="118" t="s">
        <v>123</v>
      </c>
      <c r="B44" s="119" t="s">
        <v>132</v>
      </c>
      <c r="C44" s="120">
        <v>0.33600000000000002</v>
      </c>
      <c r="D44" s="120" t="s">
        <v>130</v>
      </c>
      <c r="E44" s="120">
        <v>1.56</v>
      </c>
      <c r="F44" s="121" t="s">
        <v>274</v>
      </c>
      <c r="G44" s="122">
        <v>0.6</v>
      </c>
      <c r="H44" s="120" t="s">
        <v>283</v>
      </c>
      <c r="I44" s="123">
        <v>1.03</v>
      </c>
      <c r="J44" s="75"/>
      <c r="K44" s="75"/>
      <c r="L44" s="75"/>
      <c r="M44" s="75"/>
      <c r="N44" s="75"/>
    </row>
    <row r="45" spans="1:14" x14ac:dyDescent="0.35">
      <c r="A45" s="118" t="s">
        <v>110</v>
      </c>
      <c r="B45" s="119" t="s">
        <v>132</v>
      </c>
      <c r="C45" s="120">
        <v>0.32900000000000001</v>
      </c>
      <c r="D45" s="120" t="s">
        <v>130</v>
      </c>
      <c r="E45" s="120">
        <v>1.56</v>
      </c>
      <c r="F45" s="121" t="s">
        <v>274</v>
      </c>
      <c r="G45" s="122">
        <v>0.6</v>
      </c>
      <c r="H45" s="120" t="s">
        <v>283</v>
      </c>
      <c r="I45" s="123">
        <v>1.03</v>
      </c>
      <c r="J45" s="75"/>
      <c r="K45" s="75"/>
      <c r="L45" s="75"/>
      <c r="M45" s="75"/>
      <c r="N45" s="75"/>
    </row>
    <row r="46" spans="1:14" x14ac:dyDescent="0.35">
      <c r="A46" s="118" t="s">
        <v>124</v>
      </c>
      <c r="B46" s="119" t="s">
        <v>132</v>
      </c>
      <c r="C46" s="120">
        <v>0.34300000000000003</v>
      </c>
      <c r="D46" s="120" t="s">
        <v>130</v>
      </c>
      <c r="E46" s="120">
        <v>1.56</v>
      </c>
      <c r="F46" s="121" t="s">
        <v>274</v>
      </c>
      <c r="G46" s="122">
        <v>0.6</v>
      </c>
      <c r="H46" s="120" t="s">
        <v>283</v>
      </c>
      <c r="I46" s="123">
        <v>1.03</v>
      </c>
      <c r="J46" s="75"/>
      <c r="K46" s="75"/>
      <c r="L46" s="75"/>
      <c r="M46" s="75"/>
      <c r="N46" s="75"/>
    </row>
    <row r="47" spans="1:14" x14ac:dyDescent="0.35">
      <c r="A47" s="118" t="s">
        <v>125</v>
      </c>
      <c r="B47" s="119" t="s">
        <v>132</v>
      </c>
      <c r="C47" s="120">
        <v>0.32500000000000001</v>
      </c>
      <c r="D47" s="120" t="s">
        <v>130</v>
      </c>
      <c r="E47" s="120">
        <v>1.56</v>
      </c>
      <c r="F47" s="121" t="s">
        <v>274</v>
      </c>
      <c r="G47" s="122">
        <v>0.6</v>
      </c>
      <c r="H47" s="120" t="s">
        <v>283</v>
      </c>
      <c r="I47" s="123">
        <v>1.03</v>
      </c>
      <c r="J47" s="75"/>
      <c r="K47" s="75"/>
      <c r="L47" s="75"/>
      <c r="M47" s="75"/>
      <c r="N47" s="75"/>
    </row>
    <row r="48" spans="1:14" x14ac:dyDescent="0.35">
      <c r="A48" s="118" t="s">
        <v>126</v>
      </c>
      <c r="B48" s="119" t="s">
        <v>132</v>
      </c>
      <c r="C48" s="120">
        <v>0.32</v>
      </c>
      <c r="D48" s="120" t="s">
        <v>130</v>
      </c>
      <c r="E48" s="120">
        <v>1.56</v>
      </c>
      <c r="F48" s="121" t="s">
        <v>274</v>
      </c>
      <c r="G48" s="122">
        <v>0.6</v>
      </c>
      <c r="H48" s="120" t="s">
        <v>283</v>
      </c>
      <c r="I48" s="123">
        <v>1.03</v>
      </c>
      <c r="J48" s="75"/>
      <c r="K48" s="75"/>
      <c r="L48" s="75"/>
      <c r="M48" s="75"/>
      <c r="N48" s="75"/>
    </row>
    <row r="49" spans="1:14" x14ac:dyDescent="0.35">
      <c r="A49" s="118" t="s">
        <v>111</v>
      </c>
      <c r="B49" s="119" t="s">
        <v>132</v>
      </c>
      <c r="C49" s="120">
        <v>0.28199999999999997</v>
      </c>
      <c r="D49" s="120" t="s">
        <v>130</v>
      </c>
      <c r="E49" s="120">
        <v>1.56</v>
      </c>
      <c r="F49" s="121" t="s">
        <v>274</v>
      </c>
      <c r="G49" s="122">
        <v>0.6</v>
      </c>
      <c r="H49" s="120" t="s">
        <v>283</v>
      </c>
      <c r="I49" s="123">
        <v>1.03</v>
      </c>
      <c r="J49" s="75"/>
      <c r="K49" s="75"/>
      <c r="L49" s="75"/>
      <c r="M49" s="75"/>
      <c r="N49" s="75"/>
    </row>
    <row r="50" spans="1:14" x14ac:dyDescent="0.35">
      <c r="A50" s="118" t="s">
        <v>127</v>
      </c>
      <c r="B50" s="119" t="s">
        <v>132</v>
      </c>
      <c r="C50" s="120">
        <v>0.32800000000000001</v>
      </c>
      <c r="D50" s="120" t="s">
        <v>130</v>
      </c>
      <c r="E50" s="120">
        <v>1.56</v>
      </c>
      <c r="F50" s="121" t="s">
        <v>274</v>
      </c>
      <c r="G50" s="122">
        <v>0.6</v>
      </c>
      <c r="H50" s="120" t="s">
        <v>283</v>
      </c>
      <c r="I50" s="123">
        <v>1.03</v>
      </c>
      <c r="J50" s="75"/>
      <c r="K50" s="75"/>
      <c r="L50" s="75"/>
      <c r="M50" s="75"/>
      <c r="N50" s="75"/>
    </row>
    <row r="51" spans="1:14" x14ac:dyDescent="0.35">
      <c r="A51" s="118" t="s">
        <v>112</v>
      </c>
      <c r="B51" s="119" t="s">
        <v>132</v>
      </c>
      <c r="C51" s="120">
        <v>0.32600000000000001</v>
      </c>
      <c r="D51" s="120" t="s">
        <v>130</v>
      </c>
      <c r="E51" s="120">
        <v>1.56</v>
      </c>
      <c r="F51" s="121" t="s">
        <v>274</v>
      </c>
      <c r="G51" s="122">
        <v>0.6</v>
      </c>
      <c r="H51" s="120" t="s">
        <v>283</v>
      </c>
      <c r="I51" s="123">
        <v>1.03</v>
      </c>
      <c r="J51" s="75"/>
      <c r="K51" s="75"/>
      <c r="L51" s="75"/>
      <c r="M51" s="75"/>
      <c r="N51" s="75"/>
    </row>
    <row r="52" spans="1:14" x14ac:dyDescent="0.35">
      <c r="A52" s="118" t="s">
        <v>113</v>
      </c>
      <c r="B52" s="119" t="s">
        <v>132</v>
      </c>
      <c r="C52" s="120">
        <v>0.35899999999999999</v>
      </c>
      <c r="D52" s="120" t="s">
        <v>130</v>
      </c>
      <c r="E52" s="120">
        <v>1.56</v>
      </c>
      <c r="F52" s="121" t="s">
        <v>274</v>
      </c>
      <c r="G52" s="122">
        <v>0.6</v>
      </c>
      <c r="H52" s="120" t="s">
        <v>283</v>
      </c>
      <c r="I52" s="123">
        <v>1.03</v>
      </c>
      <c r="J52" s="75"/>
      <c r="K52" s="75"/>
      <c r="L52" s="75"/>
      <c r="M52" s="75"/>
      <c r="N52" s="75"/>
    </row>
    <row r="53" spans="1:14" x14ac:dyDescent="0.35">
      <c r="A53" s="118" t="s">
        <v>114</v>
      </c>
      <c r="B53" s="119" t="s">
        <v>132</v>
      </c>
      <c r="C53" s="120">
        <v>0.34599999999999997</v>
      </c>
      <c r="D53" s="120" t="s">
        <v>130</v>
      </c>
      <c r="E53" s="120">
        <v>1.56</v>
      </c>
      <c r="F53" s="121" t="s">
        <v>274</v>
      </c>
      <c r="G53" s="122">
        <v>0.6</v>
      </c>
      <c r="H53" s="120" t="s">
        <v>283</v>
      </c>
      <c r="I53" s="123">
        <v>1.03</v>
      </c>
      <c r="J53" s="75"/>
      <c r="K53" s="75"/>
      <c r="L53" s="75"/>
      <c r="M53" s="75"/>
      <c r="N53" s="75"/>
    </row>
    <row r="54" spans="1:14" x14ac:dyDescent="0.35">
      <c r="A54" s="118" t="s">
        <v>115</v>
      </c>
      <c r="B54" s="119" t="s">
        <v>132</v>
      </c>
      <c r="C54" s="120">
        <v>0.32600000000000001</v>
      </c>
      <c r="D54" s="120" t="s">
        <v>130</v>
      </c>
      <c r="E54" s="120">
        <v>1.56</v>
      </c>
      <c r="F54" s="121" t="s">
        <v>274</v>
      </c>
      <c r="G54" s="122">
        <v>0.6</v>
      </c>
      <c r="H54" s="120" t="s">
        <v>283</v>
      </c>
      <c r="I54" s="123">
        <v>1.03</v>
      </c>
      <c r="J54" s="75"/>
      <c r="K54" s="75"/>
      <c r="L54" s="75"/>
      <c r="M54" s="75"/>
      <c r="N54" s="75"/>
    </row>
    <row r="55" spans="1:14" x14ac:dyDescent="0.35">
      <c r="A55" s="118" t="s">
        <v>116</v>
      </c>
      <c r="B55" s="119" t="s">
        <v>132</v>
      </c>
      <c r="C55" s="120">
        <v>0.30499999999999999</v>
      </c>
      <c r="D55" s="120" t="s">
        <v>130</v>
      </c>
      <c r="E55" s="120">
        <v>1.56</v>
      </c>
      <c r="F55" s="121" t="s">
        <v>274</v>
      </c>
      <c r="G55" s="122">
        <v>0.6</v>
      </c>
      <c r="H55" s="120" t="s">
        <v>283</v>
      </c>
      <c r="I55" s="123">
        <v>1.03</v>
      </c>
      <c r="J55" s="75"/>
      <c r="K55" s="75"/>
      <c r="L55" s="75"/>
      <c r="M55" s="75"/>
      <c r="N55" s="75"/>
    </row>
    <row r="56" spans="1:14" x14ac:dyDescent="0.35">
      <c r="A56" s="118" t="s">
        <v>128</v>
      </c>
      <c r="B56" s="119" t="s">
        <v>132</v>
      </c>
      <c r="C56" s="120">
        <v>0.32300000000000001</v>
      </c>
      <c r="D56" s="120" t="s">
        <v>130</v>
      </c>
      <c r="E56" s="120">
        <v>1.56</v>
      </c>
      <c r="F56" s="121" t="s">
        <v>274</v>
      </c>
      <c r="G56" s="122">
        <v>0.6</v>
      </c>
      <c r="H56" s="120" t="s">
        <v>283</v>
      </c>
      <c r="I56" s="123">
        <v>1.03</v>
      </c>
      <c r="J56" s="75"/>
      <c r="K56" s="75"/>
      <c r="L56" s="75"/>
      <c r="M56" s="75"/>
      <c r="N56" s="75"/>
    </row>
    <row r="57" spans="1:14" x14ac:dyDescent="0.35">
      <c r="A57" s="118" t="s">
        <v>129</v>
      </c>
      <c r="B57" s="119" t="s">
        <v>132</v>
      </c>
      <c r="C57" s="120">
        <v>0.36699999999999999</v>
      </c>
      <c r="D57" s="120" t="s">
        <v>130</v>
      </c>
      <c r="E57" s="120">
        <v>1.56</v>
      </c>
      <c r="F57" s="121" t="s">
        <v>274</v>
      </c>
      <c r="G57" s="122">
        <v>0.6</v>
      </c>
      <c r="H57" s="120" t="s">
        <v>283</v>
      </c>
      <c r="I57" s="123">
        <v>1.03</v>
      </c>
      <c r="J57" s="75"/>
      <c r="K57" s="75"/>
      <c r="L57" s="75"/>
      <c r="M57" s="75"/>
      <c r="N57" s="75"/>
    </row>
    <row r="58" spans="1:14" x14ac:dyDescent="0.35">
      <c r="A58" s="118" t="s">
        <v>117</v>
      </c>
      <c r="B58" s="119" t="s">
        <v>132</v>
      </c>
      <c r="C58" s="120">
        <v>0.36</v>
      </c>
      <c r="D58" s="120" t="s">
        <v>130</v>
      </c>
      <c r="E58" s="120">
        <v>1.56</v>
      </c>
      <c r="F58" s="121" t="s">
        <v>274</v>
      </c>
      <c r="G58" s="122">
        <v>0.6</v>
      </c>
      <c r="H58" s="120" t="s">
        <v>283</v>
      </c>
      <c r="I58" s="123">
        <v>1.03</v>
      </c>
      <c r="J58" s="75"/>
      <c r="K58" s="75"/>
      <c r="L58" s="75"/>
      <c r="M58" s="75"/>
      <c r="N58" s="75"/>
    </row>
    <row r="59" spans="1:14" x14ac:dyDescent="0.35">
      <c r="A59" s="118" t="s">
        <v>118</v>
      </c>
      <c r="B59" s="119" t="s">
        <v>132</v>
      </c>
      <c r="C59" s="120">
        <v>0.36799999999999999</v>
      </c>
      <c r="D59" s="120" t="s">
        <v>130</v>
      </c>
      <c r="E59" s="120">
        <v>1.56</v>
      </c>
      <c r="F59" s="121" t="s">
        <v>274</v>
      </c>
      <c r="G59" s="122">
        <v>0.6</v>
      </c>
      <c r="H59" s="120" t="s">
        <v>283</v>
      </c>
      <c r="I59" s="123">
        <v>1.03</v>
      </c>
      <c r="J59" s="75"/>
      <c r="K59" s="75"/>
      <c r="L59" s="75"/>
      <c r="M59" s="75"/>
      <c r="N59" s="75"/>
    </row>
    <row r="60" spans="1:14" x14ac:dyDescent="0.35">
      <c r="A60" s="118" t="s">
        <v>119</v>
      </c>
      <c r="B60" s="119" t="s">
        <v>132</v>
      </c>
      <c r="C60" s="120">
        <v>0.30599999999999999</v>
      </c>
      <c r="D60" s="120" t="s">
        <v>130</v>
      </c>
      <c r="E60" s="120">
        <v>1.56</v>
      </c>
      <c r="F60" s="121" t="s">
        <v>274</v>
      </c>
      <c r="G60" s="122">
        <v>0.6</v>
      </c>
      <c r="H60" s="120" t="s">
        <v>283</v>
      </c>
      <c r="I60" s="123">
        <v>1.03</v>
      </c>
      <c r="J60" s="75"/>
      <c r="K60" s="75"/>
      <c r="L60" s="75"/>
      <c r="M60" s="75"/>
      <c r="N60" s="75"/>
    </row>
    <row r="61" spans="1:14" x14ac:dyDescent="0.35">
      <c r="A61" s="118" t="s">
        <v>120</v>
      </c>
      <c r="B61" s="119" t="s">
        <v>132</v>
      </c>
      <c r="C61" s="120">
        <v>0.313</v>
      </c>
      <c r="D61" s="120" t="s">
        <v>130</v>
      </c>
      <c r="E61" s="120">
        <v>1.56</v>
      </c>
      <c r="F61" s="121" t="s">
        <v>274</v>
      </c>
      <c r="G61" s="122">
        <v>0.6</v>
      </c>
      <c r="H61" s="120" t="s">
        <v>283</v>
      </c>
      <c r="I61" s="123">
        <v>1.03</v>
      </c>
      <c r="J61" s="75"/>
      <c r="K61" s="75"/>
      <c r="L61" s="75"/>
      <c r="M61" s="75"/>
      <c r="N61" s="75"/>
    </row>
    <row r="62" spans="1:14" x14ac:dyDescent="0.35">
      <c r="A62" s="118" t="s">
        <v>32</v>
      </c>
      <c r="B62" s="119" t="s">
        <v>133</v>
      </c>
      <c r="C62" s="120">
        <v>0.37</v>
      </c>
      <c r="D62" s="120" t="s">
        <v>161</v>
      </c>
      <c r="E62" s="120">
        <v>1.56</v>
      </c>
      <c r="F62" s="121" t="s">
        <v>274</v>
      </c>
      <c r="G62" s="122">
        <v>0.6</v>
      </c>
      <c r="H62" s="120" t="s">
        <v>283</v>
      </c>
      <c r="I62" s="123">
        <v>1.03</v>
      </c>
      <c r="J62" s="75"/>
      <c r="K62" s="75"/>
      <c r="L62" s="75"/>
      <c r="M62" s="75"/>
      <c r="N62" s="75"/>
    </row>
    <row r="63" spans="1:14" x14ac:dyDescent="0.35">
      <c r="A63" s="118" t="s">
        <v>90</v>
      </c>
      <c r="B63" s="119" t="s">
        <v>83</v>
      </c>
      <c r="C63" s="120">
        <v>0.45</v>
      </c>
      <c r="D63" s="120" t="s">
        <v>161</v>
      </c>
      <c r="E63" s="120">
        <v>1.3</v>
      </c>
      <c r="F63" s="121" t="s">
        <v>274</v>
      </c>
      <c r="G63" s="122">
        <v>0.45</v>
      </c>
      <c r="H63" s="120" t="s">
        <v>276</v>
      </c>
      <c r="I63" s="123">
        <v>0.43</v>
      </c>
      <c r="J63" s="75"/>
      <c r="K63" s="75"/>
      <c r="L63" s="75"/>
      <c r="M63" s="75"/>
      <c r="N63" s="75"/>
    </row>
    <row r="64" spans="1:14" x14ac:dyDescent="0.35">
      <c r="A64" s="118" t="s">
        <v>33</v>
      </c>
      <c r="B64" s="119" t="s">
        <v>134</v>
      </c>
      <c r="C64" s="120">
        <v>0.39</v>
      </c>
      <c r="D64" s="120" t="s">
        <v>161</v>
      </c>
      <c r="E64" s="120">
        <v>1.3</v>
      </c>
      <c r="F64" s="121" t="s">
        <v>274</v>
      </c>
      <c r="G64" s="122">
        <v>0.45</v>
      </c>
      <c r="H64" s="120" t="s">
        <v>276</v>
      </c>
      <c r="I64" s="123">
        <v>0.43</v>
      </c>
      <c r="J64" s="75"/>
      <c r="K64" s="75"/>
      <c r="L64" s="75"/>
      <c r="M64" s="75"/>
      <c r="N64" s="75"/>
    </row>
    <row r="65" spans="1:14" x14ac:dyDescent="0.35">
      <c r="A65" s="118" t="s">
        <v>34</v>
      </c>
      <c r="B65" s="119" t="s">
        <v>135</v>
      </c>
      <c r="C65" s="120">
        <v>0.44</v>
      </c>
      <c r="D65" s="120" t="s">
        <v>161</v>
      </c>
      <c r="E65" s="120">
        <v>1.3</v>
      </c>
      <c r="F65" s="121" t="s">
        <v>274</v>
      </c>
      <c r="G65" s="122">
        <v>0.45</v>
      </c>
      <c r="H65" s="120" t="s">
        <v>276</v>
      </c>
      <c r="I65" s="123">
        <v>0.43</v>
      </c>
      <c r="J65" s="75"/>
      <c r="K65" s="75"/>
      <c r="L65" s="75"/>
      <c r="M65" s="75"/>
      <c r="N65" s="75"/>
    </row>
    <row r="66" spans="1:14" x14ac:dyDescent="0.35">
      <c r="A66" s="118" t="s">
        <v>35</v>
      </c>
      <c r="B66" s="119" t="s">
        <v>84</v>
      </c>
      <c r="C66" s="120">
        <v>0.46</v>
      </c>
      <c r="D66" s="120" t="s">
        <v>161</v>
      </c>
      <c r="E66" s="120">
        <v>1.3</v>
      </c>
      <c r="F66" s="121" t="s">
        <v>274</v>
      </c>
      <c r="G66" s="122">
        <v>0.45</v>
      </c>
      <c r="H66" s="120" t="s">
        <v>276</v>
      </c>
      <c r="I66" s="123">
        <v>0.43</v>
      </c>
      <c r="J66" s="75"/>
      <c r="K66" s="75"/>
      <c r="L66" s="75"/>
      <c r="M66" s="75"/>
      <c r="N66" s="75"/>
    </row>
    <row r="67" spans="1:14" x14ac:dyDescent="0.35">
      <c r="A67" s="118" t="s">
        <v>36</v>
      </c>
      <c r="B67" s="119" t="s">
        <v>85</v>
      </c>
      <c r="C67" s="120">
        <v>0.46</v>
      </c>
      <c r="D67" s="120" t="s">
        <v>161</v>
      </c>
      <c r="E67" s="120">
        <v>1.3</v>
      </c>
      <c r="F67" s="121" t="s">
        <v>274</v>
      </c>
      <c r="G67" s="122">
        <v>0.45</v>
      </c>
      <c r="H67" s="120" t="s">
        <v>152</v>
      </c>
      <c r="I67" s="123">
        <v>0.59</v>
      </c>
      <c r="J67" s="75"/>
      <c r="K67" s="75"/>
      <c r="L67" s="75"/>
      <c r="M67" s="75"/>
      <c r="N67" s="75"/>
    </row>
    <row r="68" spans="1:14" x14ac:dyDescent="0.35">
      <c r="A68" s="118" t="s">
        <v>37</v>
      </c>
      <c r="B68" s="119" t="s">
        <v>136</v>
      </c>
      <c r="C68" s="120">
        <v>0.44</v>
      </c>
      <c r="D68" s="120" t="s">
        <v>161</v>
      </c>
      <c r="E68" s="120">
        <v>1.3</v>
      </c>
      <c r="F68" s="121" t="s">
        <v>274</v>
      </c>
      <c r="G68" s="122">
        <v>0.45</v>
      </c>
      <c r="H68" s="120" t="s">
        <v>276</v>
      </c>
      <c r="I68" s="123">
        <v>0.43</v>
      </c>
      <c r="J68" s="75"/>
      <c r="K68" s="75"/>
      <c r="L68" s="75"/>
      <c r="M68" s="75"/>
      <c r="N68" s="75"/>
    </row>
    <row r="69" spans="1:14" x14ac:dyDescent="0.35">
      <c r="A69" s="118" t="s">
        <v>38</v>
      </c>
      <c r="B69" s="119" t="s">
        <v>86</v>
      </c>
      <c r="C69" s="120">
        <v>0.46</v>
      </c>
      <c r="D69" s="120" t="s">
        <v>161</v>
      </c>
      <c r="E69" s="120">
        <v>1.3</v>
      </c>
      <c r="F69" s="121" t="s">
        <v>274</v>
      </c>
      <c r="G69" s="122">
        <v>0.45</v>
      </c>
      <c r="H69" s="120" t="s">
        <v>276</v>
      </c>
      <c r="I69" s="123">
        <v>0.43</v>
      </c>
      <c r="J69" s="75"/>
      <c r="K69" s="75"/>
      <c r="L69" s="75"/>
      <c r="M69" s="75"/>
      <c r="N69" s="75"/>
    </row>
    <row r="70" spans="1:14" x14ac:dyDescent="0.35">
      <c r="A70" s="118" t="s">
        <v>39</v>
      </c>
      <c r="B70" s="119" t="s">
        <v>137</v>
      </c>
      <c r="C70" s="120">
        <v>0.48</v>
      </c>
      <c r="D70" s="120" t="s">
        <v>161</v>
      </c>
      <c r="E70" s="120">
        <v>2.4</v>
      </c>
      <c r="F70" s="120" t="s">
        <v>284</v>
      </c>
      <c r="G70" s="122">
        <v>0.45</v>
      </c>
      <c r="H70" s="120" t="s">
        <v>276</v>
      </c>
      <c r="I70" s="123">
        <v>0.43</v>
      </c>
      <c r="J70" s="75"/>
      <c r="K70" s="75"/>
      <c r="L70" s="75"/>
      <c r="M70" s="75"/>
      <c r="N70" s="75"/>
    </row>
    <row r="71" spans="1:14" x14ac:dyDescent="0.35">
      <c r="A71" s="118" t="s">
        <v>40</v>
      </c>
      <c r="B71" s="119" t="s">
        <v>87</v>
      </c>
      <c r="C71" s="120">
        <v>0.46</v>
      </c>
      <c r="D71" s="120" t="s">
        <v>150</v>
      </c>
      <c r="E71" s="120">
        <v>1.3</v>
      </c>
      <c r="F71" s="121" t="s">
        <v>274</v>
      </c>
      <c r="G71" s="122">
        <v>0.45</v>
      </c>
      <c r="H71" s="120" t="s">
        <v>276</v>
      </c>
      <c r="I71" s="123">
        <v>0.43</v>
      </c>
      <c r="J71" s="75"/>
      <c r="K71" s="75"/>
      <c r="L71" s="75"/>
      <c r="M71" s="75"/>
      <c r="N71" s="75"/>
    </row>
    <row r="72" spans="1:14" x14ac:dyDescent="0.35">
      <c r="A72" s="118" t="s">
        <v>41</v>
      </c>
      <c r="B72" s="119" t="s">
        <v>88</v>
      </c>
      <c r="C72" s="120">
        <v>0.44</v>
      </c>
      <c r="D72" s="120" t="s">
        <v>161</v>
      </c>
      <c r="E72" s="120">
        <v>1.3</v>
      </c>
      <c r="F72" s="121" t="s">
        <v>274</v>
      </c>
      <c r="G72" s="122">
        <v>0.45</v>
      </c>
      <c r="H72" s="120" t="s">
        <v>276</v>
      </c>
      <c r="I72" s="123">
        <v>0.43</v>
      </c>
      <c r="J72" s="75"/>
      <c r="K72" s="75"/>
      <c r="L72" s="75"/>
      <c r="M72" s="75"/>
      <c r="N72" s="75"/>
    </row>
    <row r="73" spans="1:14" x14ac:dyDescent="0.35">
      <c r="A73" s="118" t="s">
        <v>138</v>
      </c>
      <c r="B73" s="119" t="s">
        <v>140</v>
      </c>
      <c r="C73" s="120">
        <v>0.46</v>
      </c>
      <c r="D73" s="120" t="s">
        <v>151</v>
      </c>
      <c r="E73" s="120">
        <v>1.3</v>
      </c>
      <c r="F73" s="121" t="s">
        <v>274</v>
      </c>
      <c r="G73" s="122">
        <v>0.45</v>
      </c>
      <c r="H73" s="120" t="s">
        <v>276</v>
      </c>
      <c r="I73" s="123">
        <v>0.43</v>
      </c>
      <c r="J73" s="75"/>
      <c r="K73" s="75"/>
      <c r="L73" s="75"/>
      <c r="M73" s="75"/>
      <c r="N73" s="75"/>
    </row>
    <row r="74" spans="1:14" x14ac:dyDescent="0.35">
      <c r="A74" s="118" t="s">
        <v>42</v>
      </c>
      <c r="B74" s="119" t="s">
        <v>139</v>
      </c>
      <c r="C74" s="120">
        <v>0.34</v>
      </c>
      <c r="D74" s="120" t="s">
        <v>161</v>
      </c>
      <c r="E74" s="120">
        <v>1.3</v>
      </c>
      <c r="F74" s="121" t="s">
        <v>274</v>
      </c>
      <c r="G74" s="122">
        <v>0.45</v>
      </c>
      <c r="H74" s="120" t="s">
        <v>276</v>
      </c>
      <c r="I74" s="123">
        <v>0.43</v>
      </c>
      <c r="J74" s="75"/>
      <c r="K74" s="75"/>
      <c r="L74" s="75"/>
      <c r="M74" s="75"/>
      <c r="N74" s="75"/>
    </row>
    <row r="75" spans="1:14" x14ac:dyDescent="0.35">
      <c r="A75" s="118" t="s">
        <v>43</v>
      </c>
      <c r="B75" s="119" t="s">
        <v>162</v>
      </c>
      <c r="C75" s="120">
        <v>0.5</v>
      </c>
      <c r="D75" s="120" t="s">
        <v>161</v>
      </c>
      <c r="E75" s="120">
        <v>1.56</v>
      </c>
      <c r="F75" s="121" t="s">
        <v>274</v>
      </c>
      <c r="G75" s="122">
        <v>0.53</v>
      </c>
      <c r="H75" s="120" t="s">
        <v>275</v>
      </c>
      <c r="I75" s="123">
        <v>0.25</v>
      </c>
      <c r="J75" s="75"/>
      <c r="K75" s="75"/>
      <c r="L75" s="75"/>
      <c r="M75" s="75"/>
      <c r="N75" s="75"/>
    </row>
    <row r="76" spans="1:14" x14ac:dyDescent="0.35">
      <c r="A76" s="118" t="s">
        <v>44</v>
      </c>
      <c r="B76" s="119" t="s">
        <v>89</v>
      </c>
      <c r="C76" s="120">
        <v>0.57999999999999996</v>
      </c>
      <c r="D76" s="120" t="s">
        <v>161</v>
      </c>
      <c r="E76" s="120">
        <v>1.56</v>
      </c>
      <c r="F76" s="121" t="s">
        <v>274</v>
      </c>
      <c r="G76" s="122">
        <v>0.3</v>
      </c>
      <c r="H76" s="120" t="s">
        <v>277</v>
      </c>
      <c r="I76" s="123">
        <v>0.25</v>
      </c>
      <c r="J76" s="75"/>
      <c r="K76" s="75"/>
      <c r="L76" s="75"/>
      <c r="M76" s="75"/>
      <c r="N76" s="75"/>
    </row>
    <row r="77" spans="1:14" x14ac:dyDescent="0.35">
      <c r="A77" s="118" t="s">
        <v>47</v>
      </c>
      <c r="B77" s="119" t="s">
        <v>141</v>
      </c>
      <c r="C77" s="120">
        <v>0.37</v>
      </c>
      <c r="D77" s="120" t="s">
        <v>161</v>
      </c>
      <c r="E77" s="120">
        <v>1.3</v>
      </c>
      <c r="F77" s="121" t="s">
        <v>274</v>
      </c>
      <c r="G77" s="122">
        <v>0.55000000000000004</v>
      </c>
      <c r="H77" s="120" t="s">
        <v>152</v>
      </c>
      <c r="I77" s="123">
        <v>0.43</v>
      </c>
      <c r="J77" s="75"/>
      <c r="K77" s="75"/>
      <c r="L77" s="75"/>
      <c r="M77" s="75"/>
      <c r="N77" s="75"/>
    </row>
    <row r="78" spans="1:14" x14ac:dyDescent="0.35">
      <c r="A78" s="118" t="s">
        <v>45</v>
      </c>
      <c r="B78" s="119" t="s">
        <v>96</v>
      </c>
      <c r="C78" s="120">
        <v>0.37</v>
      </c>
      <c r="D78" s="120" t="s">
        <v>161</v>
      </c>
      <c r="E78" s="120">
        <v>1.3</v>
      </c>
      <c r="F78" s="121" t="s">
        <v>274</v>
      </c>
      <c r="G78" s="122">
        <v>0.55000000000000004</v>
      </c>
      <c r="H78" s="120" t="s">
        <v>152</v>
      </c>
      <c r="I78" s="123">
        <v>0.43</v>
      </c>
      <c r="J78" s="75"/>
      <c r="K78" s="75"/>
      <c r="L78" s="75"/>
      <c r="M78" s="75"/>
      <c r="N78" s="75"/>
    </row>
    <row r="79" spans="1:14" x14ac:dyDescent="0.35">
      <c r="A79" s="118" t="s">
        <v>46</v>
      </c>
      <c r="B79" s="119" t="s">
        <v>95</v>
      </c>
      <c r="C79" s="120">
        <v>0.38</v>
      </c>
      <c r="D79" s="120" t="s">
        <v>161</v>
      </c>
      <c r="E79" s="120">
        <v>1.3</v>
      </c>
      <c r="F79" s="121" t="s">
        <v>274</v>
      </c>
      <c r="G79" s="122">
        <v>0.55000000000000004</v>
      </c>
      <c r="H79" s="120" t="s">
        <v>153</v>
      </c>
      <c r="I79" s="123">
        <v>0.43</v>
      </c>
      <c r="J79" s="75"/>
      <c r="K79" s="75"/>
      <c r="L79" s="75"/>
      <c r="M79" s="75"/>
      <c r="N79" s="75"/>
    </row>
    <row r="80" spans="1:14" x14ac:dyDescent="0.35">
      <c r="A80" s="118" t="s">
        <v>48</v>
      </c>
      <c r="B80" s="119" t="s">
        <v>94</v>
      </c>
      <c r="C80" s="120">
        <v>0.36</v>
      </c>
      <c r="D80" s="120" t="s">
        <v>161</v>
      </c>
      <c r="E80" s="120">
        <v>1.3</v>
      </c>
      <c r="F80" s="121" t="s">
        <v>274</v>
      </c>
      <c r="G80" s="122">
        <v>0.55000000000000004</v>
      </c>
      <c r="H80" s="120" t="s">
        <v>153</v>
      </c>
      <c r="I80" s="123">
        <v>0.43</v>
      </c>
      <c r="J80" s="75"/>
      <c r="K80" s="75"/>
      <c r="L80" s="75"/>
      <c r="M80" s="75"/>
      <c r="N80" s="75"/>
    </row>
    <row r="81" spans="1:14" x14ac:dyDescent="0.35">
      <c r="A81" s="118" t="s">
        <v>49</v>
      </c>
      <c r="B81" s="119" t="s">
        <v>142</v>
      </c>
      <c r="C81" s="120">
        <v>0.37</v>
      </c>
      <c r="D81" s="120" t="s">
        <v>161</v>
      </c>
      <c r="E81" s="120">
        <v>1.56</v>
      </c>
      <c r="F81" s="121" t="s">
        <v>274</v>
      </c>
      <c r="G81" s="122">
        <v>0.43</v>
      </c>
      <c r="H81" s="120" t="s">
        <v>278</v>
      </c>
      <c r="I81" s="123">
        <v>0.25</v>
      </c>
      <c r="J81" s="75"/>
      <c r="K81" s="75"/>
      <c r="L81" s="75"/>
      <c r="M81" s="75"/>
      <c r="N81" s="75"/>
    </row>
    <row r="82" spans="1:14" x14ac:dyDescent="0.35">
      <c r="A82" s="118" t="s">
        <v>158</v>
      </c>
      <c r="B82" s="119" t="s">
        <v>159</v>
      </c>
      <c r="C82" s="120">
        <v>0.35</v>
      </c>
      <c r="D82" s="120" t="s">
        <v>160</v>
      </c>
      <c r="E82" s="120">
        <v>1.3</v>
      </c>
      <c r="F82" s="121" t="s">
        <v>274</v>
      </c>
      <c r="G82" s="122">
        <v>0.55000000000000004</v>
      </c>
      <c r="H82" s="120" t="s">
        <v>153</v>
      </c>
      <c r="I82" s="123">
        <v>0.43</v>
      </c>
      <c r="J82" s="75"/>
      <c r="K82" s="75"/>
      <c r="L82" s="75"/>
      <c r="M82" s="75"/>
      <c r="N82" s="75"/>
    </row>
    <row r="83" spans="1:14" x14ac:dyDescent="0.35">
      <c r="A83" s="118" t="s">
        <v>156</v>
      </c>
      <c r="B83" s="119" t="s">
        <v>157</v>
      </c>
      <c r="C83" s="120">
        <v>0.34</v>
      </c>
      <c r="D83" s="120" t="s">
        <v>161</v>
      </c>
      <c r="E83" s="120">
        <v>1.3</v>
      </c>
      <c r="F83" s="121" t="s">
        <v>274</v>
      </c>
      <c r="G83" s="122">
        <v>0.55000000000000004</v>
      </c>
      <c r="H83" s="120" t="s">
        <v>153</v>
      </c>
      <c r="I83" s="123">
        <v>0.43</v>
      </c>
      <c r="J83" s="75"/>
      <c r="K83" s="75"/>
      <c r="L83" s="75"/>
      <c r="M83" s="75"/>
      <c r="N83" s="75"/>
    </row>
    <row r="84" spans="1:14" x14ac:dyDescent="0.35">
      <c r="A84" s="118" t="s">
        <v>92</v>
      </c>
      <c r="B84" s="119" t="s">
        <v>93</v>
      </c>
      <c r="C84" s="120">
        <v>0.31</v>
      </c>
      <c r="D84" s="120" t="s">
        <v>161</v>
      </c>
      <c r="E84" s="120">
        <v>1.3</v>
      </c>
      <c r="F84" s="121" t="s">
        <v>274</v>
      </c>
      <c r="G84" s="122">
        <v>0.55000000000000004</v>
      </c>
      <c r="H84" s="120" t="s">
        <v>153</v>
      </c>
      <c r="I84" s="123">
        <v>0.43</v>
      </c>
      <c r="J84" s="75"/>
      <c r="K84" s="75"/>
      <c r="L84" s="75"/>
      <c r="M84" s="75"/>
      <c r="N84" s="75"/>
    </row>
    <row r="85" spans="1:14" x14ac:dyDescent="0.35">
      <c r="A85" s="118" t="s">
        <v>50</v>
      </c>
      <c r="B85" s="119" t="s">
        <v>143</v>
      </c>
      <c r="C85" s="120">
        <v>0.43</v>
      </c>
      <c r="D85" s="120" t="s">
        <v>161</v>
      </c>
      <c r="E85" s="120">
        <v>1.56</v>
      </c>
      <c r="F85" s="121" t="s">
        <v>274</v>
      </c>
      <c r="G85" s="122">
        <v>0.53</v>
      </c>
      <c r="H85" s="120" t="s">
        <v>275</v>
      </c>
      <c r="I85" s="123">
        <v>0.25</v>
      </c>
      <c r="J85" s="75"/>
      <c r="K85" s="75"/>
      <c r="L85" s="75"/>
      <c r="M85" s="75"/>
      <c r="N85" s="75"/>
    </row>
    <row r="86" spans="1:14" x14ac:dyDescent="0.35">
      <c r="A86" s="118" t="s">
        <v>51</v>
      </c>
      <c r="B86" s="119" t="s">
        <v>91</v>
      </c>
      <c r="C86" s="120">
        <v>0.38</v>
      </c>
      <c r="D86" s="120" t="s">
        <v>161</v>
      </c>
      <c r="E86" s="120">
        <v>1.56</v>
      </c>
      <c r="F86" s="121" t="s">
        <v>274</v>
      </c>
      <c r="G86" s="122">
        <v>0.6</v>
      </c>
      <c r="H86" s="120" t="s">
        <v>279</v>
      </c>
      <c r="I86" s="123">
        <v>0.25</v>
      </c>
      <c r="J86" s="75"/>
      <c r="K86" s="75"/>
      <c r="L86" s="75"/>
      <c r="M86" s="75"/>
      <c r="N86" s="75"/>
    </row>
    <row r="87" spans="1:14" x14ac:dyDescent="0.35">
      <c r="A87" s="247" t="s">
        <v>321</v>
      </c>
      <c r="B87" s="248" t="s">
        <v>322</v>
      </c>
      <c r="C87" s="249">
        <v>0.41</v>
      </c>
      <c r="D87" s="249" t="s">
        <v>323</v>
      </c>
      <c r="E87" s="249">
        <v>1.56</v>
      </c>
      <c r="F87" s="250" t="s">
        <v>274</v>
      </c>
      <c r="G87" s="251">
        <v>0.43</v>
      </c>
      <c r="H87" s="249" t="s">
        <v>278</v>
      </c>
      <c r="I87" s="252">
        <v>0.25</v>
      </c>
      <c r="J87" s="75"/>
      <c r="K87" s="75"/>
      <c r="L87" s="75"/>
      <c r="M87" s="75"/>
      <c r="N87" s="75"/>
    </row>
    <row r="88" spans="1:14" x14ac:dyDescent="0.35">
      <c r="A88" s="118" t="s">
        <v>148</v>
      </c>
      <c r="B88" s="126"/>
      <c r="C88" s="120">
        <v>0.42</v>
      </c>
      <c r="D88" s="120" t="s">
        <v>161</v>
      </c>
      <c r="E88" s="120">
        <v>1.3</v>
      </c>
      <c r="F88" s="121" t="s">
        <v>274</v>
      </c>
      <c r="G88" s="127"/>
      <c r="H88" s="126"/>
      <c r="I88" s="128"/>
    </row>
    <row r="89" spans="1:14" ht="15" thickBot="1" x14ac:dyDescent="0.4">
      <c r="A89" s="129" t="s">
        <v>149</v>
      </c>
      <c r="B89" s="130"/>
      <c r="C89" s="131">
        <v>0.56999999999999995</v>
      </c>
      <c r="D89" s="132" t="s">
        <v>161</v>
      </c>
      <c r="E89" s="131">
        <v>1.56</v>
      </c>
      <c r="F89" s="131" t="s">
        <v>274</v>
      </c>
      <c r="G89" s="130"/>
      <c r="H89" s="130"/>
      <c r="I89" s="133"/>
    </row>
    <row r="93" spans="1:14" x14ac:dyDescent="0.35">
      <c r="A93" s="118" t="s">
        <v>208</v>
      </c>
    </row>
    <row r="94" spans="1:14" x14ac:dyDescent="0.35">
      <c r="A94" s="118" t="s">
        <v>209</v>
      </c>
    </row>
    <row r="95" spans="1:14" x14ac:dyDescent="0.35">
      <c r="A95" s="118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0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9" t="s">
        <v>271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4" t="s">
        <v>207</v>
      </c>
      <c r="B5" s="135" t="s">
        <v>250</v>
      </c>
      <c r="C5" s="136" t="str">
        <f>Calculateur!S2</f>
        <v>ΔStock moyen de long terme (tCO₂/ha)</v>
      </c>
      <c r="D5" s="136" t="str">
        <f>Calculateur!T2</f>
        <v>Δstock CO₂ 30 ans (tCO₂/ha)</v>
      </c>
      <c r="E5" s="136" t="s">
        <v>228</v>
      </c>
      <c r="F5" s="136" t="s">
        <v>239</v>
      </c>
      <c r="G5" s="136" t="s">
        <v>240</v>
      </c>
      <c r="H5" s="137" t="s">
        <v>241</v>
      </c>
      <c r="I5" s="138" t="s">
        <v>242</v>
      </c>
      <c r="J5" s="139" t="s">
        <v>243</v>
      </c>
      <c r="K5" s="140" t="s">
        <v>244</v>
      </c>
      <c r="L5" s="81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1" t="str">
        <f>IF('Données projet'!$B$9="","",'Données projet'!$B$9)</f>
        <v>Pin maritime</v>
      </c>
      <c r="B6" s="142">
        <f>'Données projet'!D9</f>
        <v>19.751622000000001</v>
      </c>
      <c r="C6" s="143">
        <f ca="1">IF(OR('Données projet'!B9="",'Données projet'!C9="",'Données projet'!C9=0%),0,Calculateur!S3)</f>
        <v>148.39628895278571</v>
      </c>
      <c r="D6" s="143">
        <f>IF(OR('Données projet'!B9="",'Données projet'!C9="",'Données projet'!C9=0%),0,Calculateur!T3)</f>
        <v>361.07991692964788</v>
      </c>
      <c r="E6" s="143">
        <f ca="1">MIN(C6,D6)</f>
        <v>148.39628895278571</v>
      </c>
      <c r="F6" s="143">
        <f ca="1">E6*B6</f>
        <v>2931.0674055981995</v>
      </c>
      <c r="G6" s="143">
        <f ca="1">F6*(100%-'Données projet'!$C$24)*(100%-'Données projet'!$C$25)*(100%-'Données projet'!$C$26)*(100%-'Données projet'!$C$27)</f>
        <v>1793.8132522260985</v>
      </c>
      <c r="H6" s="144">
        <f>IF(OR('Données projet'!B9="",'Données projet'!C9="",'Données projet'!C9=0%),0,AVERAGE(Calculateur!$AC$3:$AC$33)*B6)</f>
        <v>341.04596531572395</v>
      </c>
      <c r="I6" s="145">
        <f>H6*(100%-'Données projet'!$C$24)*(100%-'Données projet'!$C$25)*(100%-'Données projet'!$C$26)*(100%-'Données projet'!$C$27)</f>
        <v>208.72013077322308</v>
      </c>
      <c r="J6" s="146">
        <f>IF(OR('Données projet'!B9="",'Données projet'!C9="",'Données projet'!C9=0%),0,SUM(Calculateur!$V$3:$V$33)*VLOOKUP('Données projet'!$B$9,Paramètres!$A$1:$I$89,9,0)*B6)</f>
        <v>5150.82798516</v>
      </c>
      <c r="K6" s="147">
        <f>J6*(100%-'Données projet'!$C$24)*(100%-'Données projet'!$C$25)*(100%-'Données projet'!$C$26)*(100%-'Données projet'!$C$27)</f>
        <v>3152.3067269179201</v>
      </c>
      <c r="L6" s="148">
        <f ca="1">G6+I6+K6</f>
        <v>5154.8401099172415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49" t="str">
        <f>IF('Données projet'!$B$10="","",'Données projet'!$B$10)</f>
        <v>Chêne-liège</v>
      </c>
      <c r="B7" s="150">
        <f>'Données projet'!D10</f>
        <v>0.44351800000000002</v>
      </c>
      <c r="C7" s="143">
        <f ca="1">IF(OR('Données projet'!B10="",'Données projet'!C10="",'Données projet'!C10=0%),0,Calculateur!AN3)</f>
        <v>245.5026179711341</v>
      </c>
      <c r="D7" s="143">
        <f>IF(OR('Données projet'!B10="",'Données projet'!C10="",'Données projet'!C10=0%),0,Calculateur!AO3)</f>
        <v>204.32077840562567</v>
      </c>
      <c r="E7" s="143">
        <f t="shared" ref="E7:E15" ca="1" si="0">MIN(C7,D7)</f>
        <v>204.32077840562567</v>
      </c>
      <c r="F7" s="143">
        <f t="shared" ref="F7:F15" ca="1" si="1">E7*B7</f>
        <v>90.619942996906289</v>
      </c>
      <c r="G7" s="143">
        <f ca="1">F7*(100%-'Données projet'!$C$24)*(100%-'Données projet'!$C$25)*(100%-'Données projet'!$C$26)*(100%-'Données projet'!$C$27)</f>
        <v>55.459405114106659</v>
      </c>
      <c r="H7" s="151">
        <f>IF(OR('Données projet'!B10="",'Données projet'!C10="",'Données projet'!C10=0%),0,AVERAGE(Calculateur!$AX$3:$AX$33)*B7)</f>
        <v>0</v>
      </c>
      <c r="I7" s="145">
        <f>H7*(100%-'Données projet'!$C$24)*(100%-'Données projet'!$C$25)*(100%-'Données projet'!$C$26)*(100%-'Données projet'!$C$27)</f>
        <v>0</v>
      </c>
      <c r="J7" s="146">
        <f>IF(OR('Données projet'!B10="",'Données projet'!C10="",'Données projet'!C10=0%),0,SUM(Calculateur!$AQ$3:$AQ$33)*VLOOKUP('Données projet'!$B$10,Paramètres!$A$1:$I$89,9,0)*B7)</f>
        <v>0</v>
      </c>
      <c r="K7" s="147">
        <f>J7*(100%-'Données projet'!$C$24)*(100%-'Données projet'!$C$25)*(100%-'Données projet'!$C$26)*(100%-'Données projet'!$C$27)</f>
        <v>0</v>
      </c>
      <c r="L7" s="148">
        <f t="shared" ref="L7:L15" ca="1" si="2">G7+I7+K7</f>
        <v>55.459405114106659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49" t="str">
        <f>IF('Données projet'!$B$11="","",'Données projet'!$B$11)</f>
        <v>Chêne tauzin</v>
      </c>
      <c r="B8" s="150">
        <f>'Données projet'!D11</f>
        <v>0.44351800000000002</v>
      </c>
      <c r="C8" s="143">
        <f ca="1">IF(OR('Données projet'!B11="",'Données projet'!C11="",'Données projet'!C11=0%),0,Calculateur!BI3)</f>
        <v>221.46841827695107</v>
      </c>
      <c r="D8" s="143">
        <f>IF(OR('Données projet'!B11="",'Données projet'!C11="",'Données projet'!C11=0%),0,Calculateur!BJ3)</f>
        <v>183.74298297204564</v>
      </c>
      <c r="E8" s="143">
        <f t="shared" ca="1" si="0"/>
        <v>183.74298297204564</v>
      </c>
      <c r="F8" s="143">
        <f t="shared" ca="1" si="1"/>
        <v>81.493320321795736</v>
      </c>
      <c r="G8" s="143">
        <f ca="1">F8*(100%-'Données projet'!$C$24)*(100%-'Données projet'!$C$25)*(100%-'Données projet'!$C$26)*(100%-'Données projet'!$C$27)</f>
        <v>49.873912036938997</v>
      </c>
      <c r="H8" s="151">
        <f>IF(OR('Données projet'!B11="",'Données projet'!C11="",'Données projet'!C11=0%),0,AVERAGE(Calculateur!$BS$3:$BS$33)*B8)</f>
        <v>0</v>
      </c>
      <c r="I8" s="145">
        <f>H8*(100%-'Données projet'!$C$24)*(100%-'Données projet'!$C$25)*(100%-'Données projet'!$C$26)*(100%-'Données projet'!$C$27)</f>
        <v>0</v>
      </c>
      <c r="J8" s="146">
        <f>IF(OR('Données projet'!B11="",'Données projet'!C11="",'Données projet'!C11=0%),0,SUM(Calculateur!$BL$3:$BL$33)*VLOOKUP('Données projet'!$B$11,Paramètres!$A$1:$I$89,9,0)*B8)</f>
        <v>0</v>
      </c>
      <c r="K8" s="147">
        <f>J8*(100%-'Données projet'!$C$24)*(100%-'Données projet'!$C$25)*(100%-'Données projet'!$C$26)*(100%-'Données projet'!$C$27)</f>
        <v>0</v>
      </c>
      <c r="L8" s="148">
        <f t="shared" ca="1" si="2"/>
        <v>49.873912036938997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49" t="str">
        <f>IF('Données projet'!$B$12="","",'Données projet'!$B$12)</f>
        <v>Bouleau verruqueux</v>
      </c>
      <c r="B9" s="150">
        <f>'Données projet'!D12</f>
        <v>0.44351800000000002</v>
      </c>
      <c r="C9" s="143">
        <f ca="1">IF(OR('Données projet'!B12="",'Données projet'!C12="",'Données projet'!C12=0%),0,Calculateur!CD3)</f>
        <v>219.96569743439244</v>
      </c>
      <c r="D9" s="143">
        <f>IF(OR('Données projet'!B12="",'Données projet'!C12="",'Données projet'!C12=0%),0,Calculateur!CE3)</f>
        <v>219.27079214454579</v>
      </c>
      <c r="E9" s="143">
        <f t="shared" ca="1" si="0"/>
        <v>219.27079214454579</v>
      </c>
      <c r="F9" s="143">
        <f t="shared" ca="1" si="1"/>
        <v>97.250543190364667</v>
      </c>
      <c r="G9" s="143">
        <f ca="1">F9*(100%-'Données projet'!$C$24)*(100%-'Données projet'!$C$25)*(100%-'Données projet'!$C$26)*(100%-'Données projet'!$C$27)</f>
        <v>59.517332432503174</v>
      </c>
      <c r="H9" s="151">
        <f>IF(OR('Données projet'!B12="",'Données projet'!C12="",'Données projet'!C12=0%),0,AVERAGE(Calculateur!$CN$3:$CN$33)*B9)</f>
        <v>0</v>
      </c>
      <c r="I9" s="145">
        <f>H9*(100%-'Données projet'!$C$24)*(100%-'Données projet'!$C$25)*(100%-'Données projet'!$C$26)*(100%-'Données projet'!$C$27)</f>
        <v>0</v>
      </c>
      <c r="J9" s="146">
        <f>IF(OR('Données projet'!B12="",'Données projet'!C12="",'Données projet'!C12=0%),0,SUM(Calculateur!$CG$3:$CG$33)*VLOOKUP('Données projet'!$B$12,Paramètres!$A$1:$I$89,9,0)*B9)</f>
        <v>10.9770705</v>
      </c>
      <c r="K9" s="147">
        <f>J9*(100%-'Données projet'!$C$24)*(100%-'Données projet'!$C$25)*(100%-'Données projet'!$C$26)*(100%-'Données projet'!$C$27)</f>
        <v>6.7179671460000012</v>
      </c>
      <c r="L9" s="148">
        <f t="shared" ca="1" si="2"/>
        <v>66.235299578503174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49" t="str">
        <f>IF('Données projet'!$B$13="","",'Données projet'!$B$13)</f>
        <v>Chêne rouge d'Amérique</v>
      </c>
      <c r="B10" s="150">
        <f>'Données projet'!D13</f>
        <v>0.44351800000000002</v>
      </c>
      <c r="C10" s="143">
        <f ca="1">IF(OR('Données projet'!B13="",'Données projet'!C13="",'Données projet'!C13=0%),0,Calculateur!CY3)</f>
        <v>235.92135862353973</v>
      </c>
      <c r="D10" s="143">
        <f>IF(OR('Données projet'!B13="",'Données projet'!C13="",'Données projet'!C13=0%),0,Calculateur!CZ3)</f>
        <v>270.64539221029258</v>
      </c>
      <c r="E10" s="143">
        <f t="shared" ca="1" si="0"/>
        <v>235.92135862353973</v>
      </c>
      <c r="F10" s="143">
        <f t="shared" ca="1" si="1"/>
        <v>104.6353691339951</v>
      </c>
      <c r="G10" s="143">
        <f ca="1">F10*(100%-'Données projet'!$C$24)*(100%-'Données projet'!$C$25)*(100%-'Données projet'!$C$26)*(100%-'Données projet'!$C$27)</f>
        <v>64.036845910004999</v>
      </c>
      <c r="H10" s="151">
        <f>IF(OR('Données projet'!B13="",'Données projet'!C13="",'Données projet'!C13=0%),0,AVERAGE(Calculateur!$DI$3:$DI$33)*B10)</f>
        <v>0</v>
      </c>
      <c r="I10" s="145">
        <f>H10*(100%-'Données projet'!$C$24)*(100%-'Données projet'!$C$25)*(100%-'Données projet'!$C$26)*(100%-'Données projet'!$C$27)</f>
        <v>0</v>
      </c>
      <c r="J10" s="146">
        <f>IF(OR('Données projet'!B13="",'Données projet'!C13="",'Données projet'!C13=0%),0,SUM(Calculateur!$DB$3:$DB$33)*VLOOKUP('Données projet'!$B$13,Paramètres!$A$1:$I$89,9,0)*B10)</f>
        <v>13.749058000000002</v>
      </c>
      <c r="K10" s="147">
        <f>J10*(100%-'Données projet'!$C$24)*(100%-'Données projet'!$C$25)*(100%-'Données projet'!$C$26)*(100%-'Données projet'!$C$27)</f>
        <v>8.4144234960000031</v>
      </c>
      <c r="L10" s="148">
        <f t="shared" ca="1" si="2"/>
        <v>72.451269406004997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49" t="str">
        <f>IF('Données projet'!$B$14="","",'Données projet'!$B$14)</f>
        <v/>
      </c>
      <c r="B11" s="150">
        <f>'Données projet'!D14</f>
        <v>0</v>
      </c>
      <c r="C11" s="143">
        <f>IF(OR('Données projet'!B14="",'Données projet'!C14="",'Données projet'!C14=0%),0,Calculateur!DT3)</f>
        <v>0</v>
      </c>
      <c r="D11" s="143">
        <f>IF(OR('Données projet'!B14="",'Données projet'!C14="",'Données projet'!C14=0%),0,Calculateur!DU3)</f>
        <v>0</v>
      </c>
      <c r="E11" s="143">
        <f t="shared" si="0"/>
        <v>0</v>
      </c>
      <c r="F11" s="143">
        <f t="shared" si="1"/>
        <v>0</v>
      </c>
      <c r="G11" s="143">
        <f>F11*(100%-'Données projet'!$C$24)*(100%-'Données projet'!$C$25)*(100%-'Données projet'!$C$26)*(100%-'Données projet'!$C$27)</f>
        <v>0</v>
      </c>
      <c r="H11" s="151">
        <f>IF(OR('Données projet'!B14="",'Données projet'!C14="",'Données projet'!C14=0%),0,AVERAGE(Calculateur!$ED$3:$ED$33)*B11)</f>
        <v>0</v>
      </c>
      <c r="I11" s="145">
        <f>H11*(100%-'Données projet'!$C$24)*(100%-'Données projet'!$C$25)*(100%-'Données projet'!$C$26)*(100%-'Données projet'!$C$27)</f>
        <v>0</v>
      </c>
      <c r="J11" s="146">
        <f>IF(OR('Données projet'!B14="",'Données projet'!C14="",'Données projet'!C14=0%),0,SUM(Calculateur!$DW$3:$DW$33)*VLOOKUP('Données projet'!$B$14,Paramètres!$A$1:$I$89,9,0)*B11)</f>
        <v>0</v>
      </c>
      <c r="K11" s="147">
        <f>J11*(100%-'Données projet'!$C$24)*(100%-'Données projet'!$C$25)*(100%-'Données projet'!$C$26)*(100%-'Données projet'!$C$27)</f>
        <v>0</v>
      </c>
      <c r="L11" s="148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49" t="str">
        <f>IF('Données projet'!$B$15="","",'Données projet'!$B$15)</f>
        <v/>
      </c>
      <c r="B12" s="150">
        <f>'Données projet'!D15</f>
        <v>0</v>
      </c>
      <c r="C12" s="143">
        <f>IF(OR('Données projet'!B15="",'Données projet'!C15="",'Données projet'!C15=0%),0,Calculateur!EO3)</f>
        <v>0</v>
      </c>
      <c r="D12" s="143">
        <f>IF(OR('Données projet'!B15="",'Données projet'!C15="",'Données projet'!C15=0%),0,Calculateur!EP3)</f>
        <v>0</v>
      </c>
      <c r="E12" s="143">
        <f t="shared" si="0"/>
        <v>0</v>
      </c>
      <c r="F12" s="143">
        <f t="shared" si="1"/>
        <v>0</v>
      </c>
      <c r="G12" s="143">
        <f>F12*(100%-'Données projet'!$C$24)*(100%-'Données projet'!$C$25)*(100%-'Données projet'!$C$26)*(100%-'Données projet'!$C$27)</f>
        <v>0</v>
      </c>
      <c r="H12" s="151">
        <f>IF(OR('Données projet'!B15="",'Données projet'!C15="",'Données projet'!C15=0%),0,AVERAGE(Calculateur!$EY$3:$EY$33)*B12)</f>
        <v>0</v>
      </c>
      <c r="I12" s="145">
        <f>H12*(100%-'Données projet'!$C$24)*(100%-'Données projet'!$C$25)*(100%-'Données projet'!$C$26)*(100%-'Données projet'!$C$27)</f>
        <v>0</v>
      </c>
      <c r="J12" s="146">
        <f>IF(OR('Données projet'!B15="",'Données projet'!C15="",'Données projet'!C15=0%),0,SUM(Calculateur!$ER$3:$ER$33)*VLOOKUP('Données projet'!$B$15,Paramètres!$A$1:$I$89,9,0)*B12)</f>
        <v>0</v>
      </c>
      <c r="K12" s="147">
        <f>J12*(100%-'Données projet'!$C$24)*(100%-'Données projet'!$C$25)*(100%-'Données projet'!$C$26)*(100%-'Données projet'!$C$27)</f>
        <v>0</v>
      </c>
      <c r="L12" s="148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49" t="str">
        <f>IF('Données projet'!$B$16="","",'Données projet'!$B$16)</f>
        <v/>
      </c>
      <c r="B13" s="150">
        <f>'Données projet'!D16</f>
        <v>0</v>
      </c>
      <c r="C13" s="143">
        <f>IF(OR('Données projet'!B16="",'Données projet'!C16="",'Données projet'!C16=0%),0,Calculateur!FJ3)</f>
        <v>0</v>
      </c>
      <c r="D13" s="143">
        <f>IF(OR('Données projet'!B16="",'Données projet'!C16="",'Données projet'!C16=0%),0,Calculateur!FK3)</f>
        <v>0</v>
      </c>
      <c r="E13" s="143">
        <f t="shared" si="0"/>
        <v>0</v>
      </c>
      <c r="F13" s="143">
        <f t="shared" si="1"/>
        <v>0</v>
      </c>
      <c r="G13" s="143">
        <f>F13*(100%-'Données projet'!$C$24)*(100%-'Données projet'!$C$25)*(100%-'Données projet'!$C$26)*(100%-'Données projet'!$C$27)</f>
        <v>0</v>
      </c>
      <c r="H13" s="151">
        <f>IF(OR('Données projet'!B16="",'Données projet'!C16="",'Données projet'!C16=0%),0,AVERAGE(Calculateur!$FT$3:$FT$33)*B13)</f>
        <v>0</v>
      </c>
      <c r="I13" s="145">
        <f>H13*(100%-'Données projet'!$C$24)*(100%-'Données projet'!$C$25)*(100%-'Données projet'!$C$26)*(100%-'Données projet'!$C$27)</f>
        <v>0</v>
      </c>
      <c r="J13" s="146">
        <f>IF(OR('Données projet'!C16="",'Données projet'!C16=0%),0,SUM(Calculateur!$FM$3:$FM$33)*VLOOKUP('Données projet'!$B$16,Paramètres!$A$1:$I$89,9,0)*B13)</f>
        <v>0</v>
      </c>
      <c r="K13" s="147">
        <f>J13*(100%-'Données projet'!$C$24)*(100%-'Données projet'!$C$25)*(100%-'Données projet'!$C$26)*(100%-'Données projet'!$C$27)</f>
        <v>0</v>
      </c>
      <c r="L13" s="148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49" t="str">
        <f>IF('Données projet'!$B$17="","",'Données projet'!$B$17)</f>
        <v/>
      </c>
      <c r="B14" s="150">
        <f>'Données projet'!D17</f>
        <v>0</v>
      </c>
      <c r="C14" s="143">
        <f>IF(OR('Données projet'!B17="",'Données projet'!C17="",'Données projet'!C17=0%),0,Calculateur!GE3)</f>
        <v>0</v>
      </c>
      <c r="D14" s="143">
        <f>IF(OR('Données projet'!B17="",'Données projet'!C17="",'Données projet'!C17=0%),0,Calculateur!GF3)</f>
        <v>0</v>
      </c>
      <c r="E14" s="143">
        <f t="shared" si="0"/>
        <v>0</v>
      </c>
      <c r="F14" s="143">
        <f t="shared" si="1"/>
        <v>0</v>
      </c>
      <c r="G14" s="143">
        <f>F14*(100%-'Données projet'!$C$24)*(100%-'Données projet'!$C$25)*(100%-'Données projet'!$C$26)*(100%-'Données projet'!$C$27)</f>
        <v>0</v>
      </c>
      <c r="H14" s="151">
        <f>IF(OR('Données projet'!B17="",'Données projet'!C17="",'Données projet'!C17=0%),0,AVERAGE(Calculateur!$GO$3:$GO$33)*B14)</f>
        <v>0</v>
      </c>
      <c r="I14" s="145">
        <f>H14*(100%-'Données projet'!$C$24)*(100%-'Données projet'!$C$25)*(100%-'Données projet'!$C$26)*(100%-'Données projet'!$C$27)</f>
        <v>0</v>
      </c>
      <c r="J14" s="146">
        <f>IF(OR('Données projet'!B17="",'Données projet'!C17="",'Données projet'!C17=0%),0,SUM(Calculateur!$GH$3:$GH$33)*VLOOKUP('Données projet'!$B$17,Paramètres!$A$1:$I$89,9,0)*B14)</f>
        <v>0</v>
      </c>
      <c r="K14" s="147">
        <f>J14*(100%-'Données projet'!$C$24)*(100%-'Données projet'!$C$25)*(100%-'Données projet'!$C$26)*(100%-'Données projet'!$C$27)</f>
        <v>0</v>
      </c>
      <c r="L14" s="148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2" t="str">
        <f>IF('Données projet'!B18="","",'Données projet'!B18)</f>
        <v/>
      </c>
      <c r="B15" s="153">
        <f>'Données projet'!D18</f>
        <v>0</v>
      </c>
      <c r="C15" s="154">
        <f>IF(OR('Données projet'!B18="",'Données projet'!C18="",'Données projet'!C18=0%),0,Calculateur!GZ3)</f>
        <v>0</v>
      </c>
      <c r="D15" s="154">
        <f>IF(OR('Données projet'!B18="",'Données projet'!C18="",'Données projet'!C18=0%),0,Calculateur!HA3)</f>
        <v>0</v>
      </c>
      <c r="E15" s="154">
        <f t="shared" si="0"/>
        <v>0</v>
      </c>
      <c r="F15" s="155">
        <f t="shared" si="1"/>
        <v>0</v>
      </c>
      <c r="G15" s="155">
        <f>F15*(100%-'Données projet'!$C$24)*(100%-'Données projet'!$C$25)*(100%-'Données projet'!$C$26)*(100%-'Données projet'!$C$27)</f>
        <v>0</v>
      </c>
      <c r="H15" s="156">
        <f>IF(OR('Données projet'!B18="",'Données projet'!C18="",'Données projet'!C18=0%),0,AVERAGE(Calculateur!$HJ$3:$HJ$33)*B15)</f>
        <v>0</v>
      </c>
      <c r="I15" s="157">
        <f>H15*(100%-'Données projet'!$C$24)*(100%-'Données projet'!$C$25)*(100%-'Données projet'!$C$26)*(100%-'Données projet'!$C$27)</f>
        <v>0</v>
      </c>
      <c r="J15" s="158">
        <f>IF(OR('Données projet'!B18="",'Données projet'!C18="",'Données projet'!C18=0%),0,SUM(Calculateur!$HC$3:$HC$33)*VLOOKUP('Données projet'!$B$18,Paramètres!$A$1:$I$89,9,0)*B15)</f>
        <v>0</v>
      </c>
      <c r="K15" s="159">
        <f>J15*(100%-'Données projet'!$C$24)*(100%-'Données projet'!$C$25)*(100%-'Données projet'!$C$26)*(100%-'Données projet'!$C$27)</f>
        <v>0</v>
      </c>
      <c r="L15" s="160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5"/>
      <c r="B16" s="209"/>
      <c r="C16" s="210"/>
      <c r="D16" s="23"/>
      <c r="E16" s="23"/>
      <c r="F16" s="161">
        <f t="shared" ref="F16:L16" ca="1" si="3">SUM(F6:F15)</f>
        <v>3305.0665812412612</v>
      </c>
      <c r="G16" s="162">
        <f t="shared" ca="1" si="3"/>
        <v>2022.7007477196523</v>
      </c>
      <c r="H16" s="163">
        <f t="shared" si="3"/>
        <v>341.04596531572395</v>
      </c>
      <c r="I16" s="163">
        <f t="shared" si="3"/>
        <v>208.72013077322308</v>
      </c>
      <c r="J16" s="164">
        <f t="shared" si="3"/>
        <v>5175.5541136600004</v>
      </c>
      <c r="K16" s="164">
        <f t="shared" si="3"/>
        <v>3167.4391175599199</v>
      </c>
      <c r="L16" s="165">
        <f t="shared" ca="1" si="3"/>
        <v>5398.8599960527954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5"/>
      <c r="B17" s="209"/>
      <c r="C17" s="210"/>
      <c r="D17" s="23"/>
      <c r="E17" s="23"/>
      <c r="F17" s="291" t="s">
        <v>246</v>
      </c>
      <c r="G17" s="292"/>
      <c r="H17" s="292"/>
      <c r="I17" s="292"/>
      <c r="J17" s="292"/>
      <c r="K17" s="292"/>
      <c r="L17" s="29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5"/>
      <c r="B18" s="209"/>
      <c r="C18" s="210"/>
      <c r="D18" s="23"/>
      <c r="E18" s="23"/>
      <c r="F18" s="278"/>
      <c r="G18" s="278"/>
      <c r="H18" s="278"/>
      <c r="I18" s="278"/>
      <c r="J18" s="278"/>
      <c r="K18" s="278"/>
      <c r="L18" s="278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6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6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6" t="str">
        <f>A8</f>
        <v>Chêne tauzin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6" t="str">
        <f>A9</f>
        <v>Bouleau verruqueux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6" t="str">
        <f>A10</f>
        <v>Chêne rouge d'Amérique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6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6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6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6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6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9" t="s">
        <v>272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9" t="s">
        <v>315</v>
      </c>
      <c r="I4" s="269"/>
      <c r="K4" s="293" t="s">
        <v>253</v>
      </c>
      <c r="L4" s="294"/>
      <c r="M4" s="233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68"/>
      <c r="I6" s="168"/>
      <c r="J6" s="168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38"/>
      <c r="B7" s="239"/>
      <c r="C7" s="239"/>
      <c r="D7" s="239"/>
      <c r="E7" s="240"/>
      <c r="F7" s="240" t="s">
        <v>192</v>
      </c>
      <c r="G7" s="241"/>
      <c r="H7" s="239"/>
      <c r="I7" s="239"/>
      <c r="J7" s="242"/>
      <c r="K7" s="236"/>
      <c r="L7" s="237"/>
      <c r="M7" s="237"/>
      <c r="N7" s="243" t="s">
        <v>191</v>
      </c>
      <c r="O7" s="243"/>
      <c r="P7" s="244"/>
      <c r="Q7" s="245"/>
      <c r="R7" s="303" t="s">
        <v>310</v>
      </c>
      <c r="S7" s="304"/>
      <c r="T7" s="304"/>
      <c r="U7" s="304"/>
      <c r="V7" s="30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6"/>
      <c r="K8" s="204"/>
      <c r="L8" s="23"/>
      <c r="M8" s="23"/>
      <c r="N8" s="23"/>
      <c r="O8" s="23"/>
      <c r="P8" s="23"/>
      <c r="Q8" s="230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89" t="s">
        <v>311</v>
      </c>
      <c r="C9" s="23"/>
      <c r="D9" s="23"/>
      <c r="E9" s="23"/>
      <c r="F9" s="226"/>
      <c r="G9" s="89" t="s">
        <v>314</v>
      </c>
      <c r="J9" s="196"/>
      <c r="K9" s="204"/>
      <c r="O9" s="23"/>
      <c r="P9" s="23"/>
      <c r="Q9" s="230"/>
      <c r="R9" s="23"/>
      <c r="S9" s="4"/>
      <c r="T9" s="36" t="s">
        <v>262</v>
      </c>
      <c r="U9" s="172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89" t="s">
        <v>317</v>
      </c>
      <c r="C10" s="23"/>
      <c r="D10" s="23"/>
      <c r="E10" s="23"/>
      <c r="F10" s="226"/>
      <c r="G10" s="89" t="s">
        <v>316</v>
      </c>
      <c r="J10" s="196"/>
      <c r="K10" s="204"/>
      <c r="O10" s="23"/>
      <c r="P10" s="23"/>
      <c r="Q10" s="230"/>
      <c r="R10" s="23"/>
      <c r="S10" s="36" t="str">
        <f>B14</f>
        <v>Pin maritime</v>
      </c>
      <c r="T10" s="173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4">
        <f>'Données projet'!D9</f>
        <v>19.751622000000001</v>
      </c>
      <c r="V10" s="173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89" t="s">
        <v>312</v>
      </c>
      <c r="B11" s="23"/>
      <c r="C11" s="23"/>
      <c r="D11" s="23"/>
      <c r="E11" s="23"/>
      <c r="F11" s="226"/>
      <c r="G11" s="89" t="s">
        <v>313</v>
      </c>
      <c r="J11" s="196"/>
      <c r="K11" s="204"/>
      <c r="M11" s="4"/>
      <c r="N11" s="4"/>
      <c r="O11" s="23"/>
      <c r="P11" s="23"/>
      <c r="Q11" s="230"/>
      <c r="R11" s="23"/>
      <c r="S11" s="36" t="str">
        <f>B45</f>
        <v>Chêne-liège</v>
      </c>
      <c r="T11" s="235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4">
        <f>'Données projet'!D10</f>
        <v>0.44351800000000002</v>
      </c>
      <c r="V11" s="173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6"/>
      <c r="J12" s="196"/>
      <c r="K12" s="204"/>
      <c r="L12" s="198"/>
      <c r="M12" s="23"/>
      <c r="N12" s="23"/>
      <c r="O12" s="23"/>
      <c r="P12" s="23"/>
      <c r="Q12" s="230"/>
      <c r="R12" s="23"/>
      <c r="S12" s="36" t="str">
        <f>B76</f>
        <v>Chêne tauzin</v>
      </c>
      <c r="T12" s="235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4">
        <f>'Données projet'!D11</f>
        <v>0.44351800000000002</v>
      </c>
      <c r="V12" s="173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6"/>
      <c r="J13" s="23"/>
      <c r="K13" s="204"/>
      <c r="L13" s="89" t="s">
        <v>257</v>
      </c>
      <c r="M13" s="23"/>
      <c r="N13" s="23"/>
      <c r="O13" s="23"/>
      <c r="P13" s="23"/>
      <c r="Q13" s="230"/>
      <c r="R13" s="23"/>
      <c r="S13" s="36" t="str">
        <f>B107</f>
        <v>Bouleau verruqueux</v>
      </c>
      <c r="T13" s="235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4">
        <f>'Données projet'!D12</f>
        <v>0.44351800000000002</v>
      </c>
      <c r="V13" s="173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0" t="str">
        <f>IF('Données projet'!$B$9="","",'Données projet'!$B$9)</f>
        <v>Pin maritime</v>
      </c>
      <c r="C14" s="4"/>
      <c r="D14" s="4"/>
      <c r="E14" s="4"/>
      <c r="F14" s="226"/>
      <c r="G14" s="23"/>
      <c r="H14" s="36" t="s">
        <v>178</v>
      </c>
      <c r="I14" s="36" t="s">
        <v>290</v>
      </c>
      <c r="J14" s="197"/>
      <c r="K14" s="169"/>
      <c r="L14" s="198"/>
      <c r="M14" s="23"/>
      <c r="N14" s="23"/>
      <c r="O14" s="4"/>
      <c r="P14" s="4"/>
      <c r="Q14" s="231"/>
      <c r="R14" s="4"/>
      <c r="S14" s="36" t="str">
        <f>B138</f>
        <v>Chêne rouge d'Amérique</v>
      </c>
      <c r="T14" s="235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4">
        <f>'Données projet'!D13</f>
        <v>0.44351800000000002</v>
      </c>
      <c r="V14" s="173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6"/>
      <c r="G15" s="296" t="s">
        <v>318</v>
      </c>
      <c r="H15" s="186">
        <v>0</v>
      </c>
      <c r="I15" s="187">
        <v>0</v>
      </c>
      <c r="J15" s="198"/>
      <c r="K15" s="204"/>
      <c r="L15" s="198"/>
      <c r="M15" s="23"/>
      <c r="N15" s="23"/>
      <c r="O15" s="23"/>
      <c r="P15" s="23"/>
      <c r="Q15" s="230"/>
      <c r="R15" s="23"/>
      <c r="S15" s="36" t="str">
        <f>B169</f>
        <v/>
      </c>
      <c r="T15" s="235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4">
        <f>'Données projet'!D14</f>
        <v>0</v>
      </c>
      <c r="V15" s="173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6"/>
      <c r="G16" s="296"/>
      <c r="H16" s="186"/>
      <c r="I16" s="187"/>
      <c r="J16" s="198"/>
      <c r="K16" s="204"/>
      <c r="L16" s="293" t="s">
        <v>254</v>
      </c>
      <c r="M16" s="294"/>
      <c r="N16" s="2"/>
      <c r="O16" s="23"/>
      <c r="P16" s="23"/>
      <c r="Q16" s="230"/>
      <c r="R16" s="23"/>
      <c r="S16" s="36" t="str">
        <f>B200</f>
        <v/>
      </c>
      <c r="T16" s="235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4">
        <f>'Données projet'!D15</f>
        <v>0</v>
      </c>
      <c r="V16" s="173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5" t="s">
        <v>132</v>
      </c>
      <c r="C17" s="194" t="s">
        <v>132</v>
      </c>
      <c r="D17" s="193" t="s">
        <v>132</v>
      </c>
      <c r="E17" s="189"/>
      <c r="F17" s="226"/>
      <c r="G17" s="296"/>
      <c r="J17" s="198"/>
      <c r="K17" s="204"/>
      <c r="L17" s="266" t="s">
        <v>289</v>
      </c>
      <c r="M17" s="268"/>
      <c r="N17" s="171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0"/>
      <c r="R17" s="23"/>
      <c r="S17" s="36" t="str">
        <f>B231</f>
        <v/>
      </c>
      <c r="T17" s="235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4">
        <f>'Données projet'!D16</f>
        <v>0</v>
      </c>
      <c r="V17" s="173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5" t="s">
        <v>132</v>
      </c>
      <c r="C18" s="194" t="s">
        <v>132</v>
      </c>
      <c r="D18" s="193" t="s">
        <v>132</v>
      </c>
      <c r="E18" s="189"/>
      <c r="F18" s="226"/>
      <c r="G18" s="296"/>
      <c r="J18" s="198"/>
      <c r="K18" s="204"/>
      <c r="L18" s="266" t="s">
        <v>255</v>
      </c>
      <c r="M18" s="268"/>
      <c r="N18" s="188"/>
      <c r="O18" s="23"/>
      <c r="P18" s="23"/>
      <c r="Q18" s="230"/>
      <c r="R18" s="23"/>
      <c r="S18" s="36" t="str">
        <f>B262</f>
        <v/>
      </c>
      <c r="T18" s="235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4">
        <f>'Données projet'!D17</f>
        <v>0</v>
      </c>
      <c r="V18" s="173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5" t="s">
        <v>132</v>
      </c>
      <c r="C19" s="194" t="s">
        <v>132</v>
      </c>
      <c r="D19" s="193" t="s">
        <v>132</v>
      </c>
      <c r="E19" s="189"/>
      <c r="F19" s="226"/>
      <c r="G19" s="296"/>
      <c r="H19" s="208" t="s">
        <v>178</v>
      </c>
      <c r="I19" s="208" t="s">
        <v>287</v>
      </c>
      <c r="J19" s="89"/>
      <c r="K19" s="169"/>
      <c r="L19" s="293" t="s">
        <v>288</v>
      </c>
      <c r="M19" s="294"/>
      <c r="N19" s="175">
        <f>N17*N18</f>
        <v>0</v>
      </c>
      <c r="O19" s="23"/>
      <c r="P19" s="4"/>
      <c r="Q19" s="231"/>
      <c r="R19" s="4"/>
      <c r="S19" s="36" t="str">
        <f>B293</f>
        <v/>
      </c>
      <c r="T19" s="235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4">
        <f>'Données projet'!D18</f>
        <v>0</v>
      </c>
      <c r="V19" s="173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5" t="s">
        <v>132</v>
      </c>
      <c r="C20" s="194" t="s">
        <v>132</v>
      </c>
      <c r="D20" s="193" t="s">
        <v>132</v>
      </c>
      <c r="E20" s="189"/>
      <c r="F20" s="226"/>
      <c r="G20" s="296"/>
      <c r="H20" s="186">
        <v>0</v>
      </c>
      <c r="I20" s="187"/>
      <c r="J20" s="4"/>
      <c r="K20" s="169"/>
      <c r="O20" s="23"/>
      <c r="P20" s="4"/>
      <c r="Q20" s="231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5" t="s">
        <v>132</v>
      </c>
      <c r="C21" s="194" t="s">
        <v>132</v>
      </c>
      <c r="D21" s="193" t="s">
        <v>132</v>
      </c>
      <c r="E21" s="189"/>
      <c r="F21" s="226"/>
      <c r="H21" s="186">
        <v>1</v>
      </c>
      <c r="I21" s="187"/>
      <c r="K21" s="169"/>
      <c r="O21" s="23"/>
      <c r="P21" s="4"/>
      <c r="Q21" s="231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5" t="s">
        <v>132</v>
      </c>
      <c r="C22" s="194" t="s">
        <v>132</v>
      </c>
      <c r="D22" s="193" t="s">
        <v>132</v>
      </c>
      <c r="E22" s="189"/>
      <c r="F22" s="226"/>
      <c r="H22" s="186">
        <v>2</v>
      </c>
      <c r="I22" s="187"/>
      <c r="K22" s="169"/>
      <c r="O22" s="23"/>
      <c r="P22" s="4"/>
      <c r="Q22" s="231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6">
        <f>'Données projet'!A36</f>
        <v>11</v>
      </c>
      <c r="B23" s="177">
        <f>'Données projet'!D36</f>
        <v>0</v>
      </c>
      <c r="C23" s="189"/>
      <c r="D23" s="178">
        <f>B23*C23</f>
        <v>0</v>
      </c>
      <c r="E23" s="189"/>
      <c r="F23" s="226"/>
      <c r="H23" s="186">
        <v>3</v>
      </c>
      <c r="I23" s="187"/>
      <c r="K23" s="204"/>
      <c r="L23" s="295" t="s">
        <v>260</v>
      </c>
      <c r="M23" s="295"/>
      <c r="N23" s="295"/>
      <c r="O23" s="23"/>
      <c r="P23" s="23"/>
      <c r="Q23" s="230"/>
      <c r="R23" s="23"/>
      <c r="S23" s="36" t="s">
        <v>264</v>
      </c>
      <c r="T23" s="30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8"/>
      <c r="V23" s="30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6">
        <f>'Données projet'!A37</f>
        <v>12</v>
      </c>
      <c r="B24" s="177">
        <f>'Données projet'!D37</f>
        <v>34</v>
      </c>
      <c r="C24" s="189"/>
      <c r="D24" s="178">
        <f t="shared" ref="D24:D42" si="2">B24*C24</f>
        <v>0</v>
      </c>
      <c r="E24" s="189"/>
      <c r="F24" s="229"/>
      <c r="H24" s="186">
        <v>4</v>
      </c>
      <c r="I24" s="187"/>
      <c r="K24" s="204"/>
      <c r="O24" s="23"/>
      <c r="P24" s="23"/>
      <c r="Q24" s="230"/>
      <c r="R24" s="23"/>
      <c r="S24" s="36" t="s">
        <v>261</v>
      </c>
      <c r="T24" s="30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9"/>
      <c r="V24" s="30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6">
        <f>'Données projet'!A38</f>
        <v>13</v>
      </c>
      <c r="B25" s="177">
        <f>'Données projet'!D38</f>
        <v>0</v>
      </c>
      <c r="C25" s="189"/>
      <c r="D25" s="178">
        <f t="shared" si="2"/>
        <v>0</v>
      </c>
      <c r="E25" s="189"/>
      <c r="F25" s="229"/>
      <c r="H25" s="186">
        <v>5</v>
      </c>
      <c r="I25" s="187"/>
      <c r="K25" s="204"/>
      <c r="L25" s="126" t="s">
        <v>285</v>
      </c>
      <c r="M25" s="126"/>
      <c r="N25" s="126"/>
      <c r="O25" s="126"/>
      <c r="P25" s="188"/>
      <c r="Q25" s="230"/>
      <c r="R25" s="23"/>
      <c r="S25" s="182" t="s">
        <v>266</v>
      </c>
      <c r="T25" s="310">
        <f ca="1">T23-T24</f>
        <v>0</v>
      </c>
      <c r="U25" s="310"/>
      <c r="V25" s="31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6">
        <f>'Données projet'!A39</f>
        <v>14</v>
      </c>
      <c r="B26" s="177">
        <f>'Données projet'!D39</f>
        <v>0</v>
      </c>
      <c r="C26" s="189"/>
      <c r="D26" s="178">
        <f t="shared" si="2"/>
        <v>0</v>
      </c>
      <c r="E26" s="189"/>
      <c r="F26" s="229"/>
      <c r="G26" s="225"/>
      <c r="H26" s="186"/>
      <c r="I26" s="187"/>
      <c r="K26" s="204"/>
      <c r="L26" s="297" t="s">
        <v>258</v>
      </c>
      <c r="M26" s="298"/>
      <c r="N26" s="298"/>
      <c r="O26" s="298"/>
      <c r="P26" s="299"/>
      <c r="Q26" s="230"/>
      <c r="R26" s="23"/>
      <c r="S26" s="182" t="s">
        <v>265</v>
      </c>
      <c r="T26" s="307" t="str">
        <f ca="1">IF(T25&lt;0,"Votre projet est additionnel","Votre projet n'est pas additionnel")</f>
        <v>Votre projet n'est pas additionnel</v>
      </c>
      <c r="U26" s="307"/>
      <c r="V26" s="30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6">
        <f>'Données projet'!A40</f>
        <v>15</v>
      </c>
      <c r="B27" s="177">
        <f>'Données projet'!D40</f>
        <v>0</v>
      </c>
      <c r="C27" s="189"/>
      <c r="D27" s="178">
        <f t="shared" si="2"/>
        <v>0</v>
      </c>
      <c r="E27" s="189"/>
      <c r="F27" s="229"/>
      <c r="G27" s="225"/>
      <c r="H27" s="186"/>
      <c r="I27" s="187"/>
      <c r="K27" s="204"/>
      <c r="L27" s="300"/>
      <c r="M27" s="301"/>
      <c r="N27" s="301"/>
      <c r="O27" s="301"/>
      <c r="P27" s="302"/>
      <c r="Q27" s="230"/>
      <c r="R27" s="23"/>
      <c r="S27" s="306" t="s">
        <v>267</v>
      </c>
      <c r="T27" s="306"/>
      <c r="U27" s="306"/>
      <c r="V27" s="30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6">
        <f>'Données projet'!A41</f>
        <v>16</v>
      </c>
      <c r="B28" s="177">
        <f>'Données projet'!D41</f>
        <v>0</v>
      </c>
      <c r="C28" s="189"/>
      <c r="D28" s="178">
        <f t="shared" si="2"/>
        <v>0</v>
      </c>
      <c r="E28" s="189"/>
      <c r="F28" s="229"/>
      <c r="G28" s="201"/>
      <c r="H28" s="186"/>
      <c r="I28" s="187"/>
      <c r="K28" s="204"/>
      <c r="Q28" s="230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6">
        <f>'Données projet'!A42</f>
        <v>17</v>
      </c>
      <c r="B29" s="177">
        <f>'Données projet'!D42</f>
        <v>43</v>
      </c>
      <c r="C29" s="189"/>
      <c r="D29" s="178">
        <f t="shared" si="2"/>
        <v>0</v>
      </c>
      <c r="E29" s="189"/>
      <c r="F29" s="229"/>
      <c r="G29" s="199"/>
      <c r="H29" s="186"/>
      <c r="I29" s="187"/>
      <c r="K29" s="204"/>
      <c r="O29" s="23"/>
      <c r="P29" s="23"/>
      <c r="Q29" s="230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6">
        <f>'Données projet'!A43</f>
        <v>18</v>
      </c>
      <c r="B30" s="177">
        <f>'Données projet'!D43</f>
        <v>0</v>
      </c>
      <c r="C30" s="189"/>
      <c r="D30" s="178">
        <f t="shared" si="2"/>
        <v>0</v>
      </c>
      <c r="E30" s="189"/>
      <c r="F30" s="229"/>
      <c r="G30" s="199"/>
      <c r="H30" s="186"/>
      <c r="I30" s="187"/>
      <c r="K30" s="179"/>
      <c r="L30" s="36" t="s">
        <v>259</v>
      </c>
      <c r="M30" s="180">
        <f ca="1">SUM(OFFSET($P$33,0,0,MIN('Données projet'!$E$9:$E$18)+1,1))</f>
        <v>0</v>
      </c>
      <c r="O30" s="4"/>
      <c r="P30" s="4"/>
      <c r="Q30" s="231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6">
        <f>'Données projet'!A44</f>
        <v>19</v>
      </c>
      <c r="B31" s="177">
        <f>'Données projet'!D44</f>
        <v>0</v>
      </c>
      <c r="C31" s="189"/>
      <c r="D31" s="178">
        <f t="shared" si="2"/>
        <v>0</v>
      </c>
      <c r="E31" s="189"/>
      <c r="F31" s="229"/>
      <c r="G31" s="199"/>
      <c r="H31" s="186"/>
      <c r="I31" s="187"/>
      <c r="K31" s="169"/>
      <c r="Q31" s="230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6">
        <f>'Données projet'!A45</f>
        <v>20</v>
      </c>
      <c r="B32" s="177">
        <f>'Données projet'!D45</f>
        <v>0</v>
      </c>
      <c r="C32" s="189"/>
      <c r="D32" s="178">
        <f t="shared" si="2"/>
        <v>0</v>
      </c>
      <c r="E32" s="189"/>
      <c r="F32" s="229"/>
      <c r="G32" s="199"/>
      <c r="H32" s="186"/>
      <c r="I32" s="187"/>
      <c r="K32" s="169"/>
      <c r="N32" s="4"/>
      <c r="O32" s="82" t="s">
        <v>178</v>
      </c>
      <c r="P32" s="82" t="s">
        <v>252</v>
      </c>
      <c r="Q32" s="230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6">
        <f>'Données projet'!A46</f>
        <v>21</v>
      </c>
      <c r="B33" s="177">
        <f>'Données projet'!D46</f>
        <v>0</v>
      </c>
      <c r="C33" s="189"/>
      <c r="D33" s="178">
        <f t="shared" si="2"/>
        <v>0</v>
      </c>
      <c r="E33" s="189"/>
      <c r="F33" s="229"/>
      <c r="G33" s="199"/>
      <c r="H33" s="186"/>
      <c r="I33" s="187"/>
      <c r="K33" s="169"/>
      <c r="L33" s="4"/>
      <c r="M33" s="4"/>
      <c r="N33" s="4"/>
      <c r="O33" s="190">
        <v>0</v>
      </c>
      <c r="P33" s="181">
        <f t="shared" ref="P33:P64" si="3">$P$25/(1+$M$4)^O33</f>
        <v>0</v>
      </c>
      <c r="Q33" s="230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6">
        <f>'Données projet'!A47</f>
        <v>22</v>
      </c>
      <c r="B34" s="177">
        <f>'Données projet'!D47</f>
        <v>56</v>
      </c>
      <c r="C34" s="189"/>
      <c r="D34" s="178">
        <f t="shared" si="2"/>
        <v>0</v>
      </c>
      <c r="E34" s="189"/>
      <c r="F34" s="229"/>
      <c r="G34" s="199"/>
      <c r="H34" s="186"/>
      <c r="I34" s="187"/>
      <c r="K34" s="169"/>
      <c r="L34" s="94"/>
      <c r="M34" s="94"/>
      <c r="N34" s="246"/>
      <c r="O34" s="190">
        <f>IF(O33+1&lt;=MIN('Données projet'!$E$9:$E$18),O33+1,"STOP")</f>
        <v>1</v>
      </c>
      <c r="P34" s="181">
        <f t="shared" si="3"/>
        <v>0</v>
      </c>
      <c r="Q34" s="230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6">
        <f>'Données projet'!A48</f>
        <v>23</v>
      </c>
      <c r="B35" s="177">
        <f>'Données projet'!D48</f>
        <v>0</v>
      </c>
      <c r="C35" s="189"/>
      <c r="D35" s="178">
        <f t="shared" si="2"/>
        <v>0</v>
      </c>
      <c r="E35" s="189"/>
      <c r="F35" s="229"/>
      <c r="G35" s="199"/>
      <c r="H35" s="186"/>
      <c r="I35" s="187"/>
      <c r="K35" s="169"/>
      <c r="L35" s="94"/>
      <c r="M35" s="94"/>
      <c r="N35" s="246"/>
      <c r="O35" s="190">
        <f>IF(O34+1&lt;=MIN('Données projet'!$E$9:$E$18),O34+1,"STOP")</f>
        <v>2</v>
      </c>
      <c r="P35" s="181">
        <f t="shared" si="3"/>
        <v>0</v>
      </c>
      <c r="Q35" s="230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6">
        <f>'Données projet'!A49</f>
        <v>24</v>
      </c>
      <c r="B36" s="177">
        <f>'Données projet'!D49</f>
        <v>0</v>
      </c>
      <c r="C36" s="189"/>
      <c r="D36" s="178">
        <f t="shared" si="2"/>
        <v>0</v>
      </c>
      <c r="E36" s="189"/>
      <c r="F36" s="229"/>
      <c r="G36" s="199"/>
      <c r="H36" s="186"/>
      <c r="I36" s="187"/>
      <c r="K36" s="169"/>
      <c r="L36" s="23"/>
      <c r="M36" s="23"/>
      <c r="N36" s="23"/>
      <c r="O36" s="190">
        <f>IF(O35+1&lt;=MIN('Données projet'!$E$9:$E$18),O35+1,"STOP")</f>
        <v>3</v>
      </c>
      <c r="P36" s="181">
        <f t="shared" si="3"/>
        <v>0</v>
      </c>
      <c r="Q36" s="230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6">
        <f>'Données projet'!A50</f>
        <v>25</v>
      </c>
      <c r="B37" s="177">
        <f>'Données projet'!D50</f>
        <v>0</v>
      </c>
      <c r="C37" s="189"/>
      <c r="D37" s="178">
        <f t="shared" si="2"/>
        <v>0</v>
      </c>
      <c r="E37" s="189"/>
      <c r="F37" s="229"/>
      <c r="G37" s="199"/>
      <c r="H37" s="186"/>
      <c r="I37" s="187"/>
      <c r="K37" s="169"/>
      <c r="L37" s="23"/>
      <c r="M37" s="23"/>
      <c r="N37" s="23"/>
      <c r="O37" s="190">
        <f>IF(O36+1&lt;=MIN('Données projet'!$E$9:$E$18),O36+1,"STOP")</f>
        <v>4</v>
      </c>
      <c r="P37" s="181">
        <f t="shared" si="3"/>
        <v>0</v>
      </c>
      <c r="Q37" s="230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6">
        <f>'Données projet'!A51</f>
        <v>26</v>
      </c>
      <c r="B38" s="177">
        <f>'Données projet'!D51</f>
        <v>0</v>
      </c>
      <c r="C38" s="189"/>
      <c r="D38" s="178">
        <f t="shared" si="2"/>
        <v>0</v>
      </c>
      <c r="E38" s="189"/>
      <c r="F38" s="229"/>
      <c r="G38" s="199"/>
      <c r="H38" s="186"/>
      <c r="I38" s="187"/>
      <c r="K38" s="169"/>
      <c r="L38" s="23"/>
      <c r="M38" s="23"/>
      <c r="N38" s="23"/>
      <c r="O38" s="190">
        <f>IF(O37+1&lt;=MIN('Données projet'!$E$9:$E$18),O37+1,"STOP")</f>
        <v>5</v>
      </c>
      <c r="P38" s="181">
        <f t="shared" si="3"/>
        <v>0</v>
      </c>
      <c r="Q38" s="230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6">
        <f>'Données projet'!A52</f>
        <v>27</v>
      </c>
      <c r="B39" s="177">
        <f>'Données projet'!D52</f>
        <v>0</v>
      </c>
      <c r="C39" s="189"/>
      <c r="D39" s="178">
        <f t="shared" si="2"/>
        <v>0</v>
      </c>
      <c r="E39" s="189"/>
      <c r="F39" s="229"/>
      <c r="G39" s="199"/>
      <c r="H39" s="186"/>
      <c r="I39" s="187"/>
      <c r="K39" s="204"/>
      <c r="L39" s="23"/>
      <c r="M39" s="23"/>
      <c r="N39" s="23"/>
      <c r="O39" s="190">
        <f>IF(O38+1&lt;=MIN('Données projet'!$E$9:$E$18),O38+1,"STOP")</f>
        <v>6</v>
      </c>
      <c r="P39" s="181">
        <f t="shared" si="3"/>
        <v>0</v>
      </c>
      <c r="Q39" s="230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6">
        <f>'Données projet'!A53</f>
        <v>28</v>
      </c>
      <c r="B40" s="177">
        <f>'Données projet'!D53</f>
        <v>0</v>
      </c>
      <c r="C40" s="189"/>
      <c r="D40" s="178">
        <f t="shared" si="2"/>
        <v>0</v>
      </c>
      <c r="E40" s="189"/>
      <c r="F40" s="229"/>
      <c r="G40" s="199"/>
      <c r="H40" s="186"/>
      <c r="I40" s="187"/>
      <c r="K40" s="204"/>
      <c r="L40" s="23"/>
      <c r="M40" s="23"/>
      <c r="N40" s="23"/>
      <c r="O40" s="190">
        <f>IF(O39+1&lt;=MIN('Données projet'!$E$9:$E$18),O39+1,"STOP")</f>
        <v>7</v>
      </c>
      <c r="P40" s="181">
        <f t="shared" si="3"/>
        <v>0</v>
      </c>
      <c r="Q40" s="230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6">
        <f>'Données projet'!A54</f>
        <v>29</v>
      </c>
      <c r="B41" s="177">
        <f>'Données projet'!D54</f>
        <v>0</v>
      </c>
      <c r="C41" s="189"/>
      <c r="D41" s="178">
        <f t="shared" si="2"/>
        <v>0</v>
      </c>
      <c r="E41" s="189"/>
      <c r="F41" s="229"/>
      <c r="G41" s="199"/>
      <c r="H41" s="186"/>
      <c r="I41" s="187"/>
      <c r="K41" s="204"/>
      <c r="L41" s="23"/>
      <c r="M41" s="23"/>
      <c r="N41" s="23"/>
      <c r="O41" s="190">
        <f>IF(O40+1&lt;=MIN('Données projet'!$E$9:$E$18),O40+1,"STOP")</f>
        <v>8</v>
      </c>
      <c r="P41" s="181">
        <f t="shared" si="3"/>
        <v>0</v>
      </c>
      <c r="Q41" s="230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6">
        <f>'Données projet'!A55</f>
        <v>30</v>
      </c>
      <c r="B42" s="177">
        <f>'Données projet'!D55</f>
        <v>309</v>
      </c>
      <c r="C42" s="189"/>
      <c r="D42" s="178">
        <f t="shared" si="2"/>
        <v>0</v>
      </c>
      <c r="E42" s="189"/>
      <c r="F42" s="229"/>
      <c r="G42" s="199"/>
      <c r="H42" s="186"/>
      <c r="I42" s="187"/>
      <c r="K42" s="204"/>
      <c r="L42" s="23"/>
      <c r="M42" s="23"/>
      <c r="N42" s="23"/>
      <c r="O42" s="190">
        <f>IF(O41+1&lt;=MIN('Données projet'!$E$9:$E$18),O41+1,"STOP")</f>
        <v>9</v>
      </c>
      <c r="P42" s="181">
        <f t="shared" si="3"/>
        <v>0</v>
      </c>
      <c r="Q42" s="230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3"/>
      <c r="B43" s="183"/>
      <c r="C43" s="183"/>
      <c r="D43" s="223"/>
      <c r="E43" s="223"/>
      <c r="F43" s="234"/>
      <c r="G43" s="199"/>
      <c r="H43" s="186"/>
      <c r="I43" s="187"/>
      <c r="K43" s="204"/>
      <c r="L43" s="23"/>
      <c r="M43" s="23"/>
      <c r="N43" s="23"/>
      <c r="O43" s="190">
        <f>IF(O42+1&lt;=MIN('Données projet'!$E$9:$E$18),O42+1,"STOP")</f>
        <v>10</v>
      </c>
      <c r="P43" s="181">
        <f t="shared" si="3"/>
        <v>0</v>
      </c>
      <c r="Q43" s="23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6"/>
      <c r="G44" s="199"/>
      <c r="H44" s="186"/>
      <c r="I44" s="187"/>
      <c r="K44" s="204"/>
      <c r="L44" s="23"/>
      <c r="M44" s="23"/>
      <c r="N44" s="23"/>
      <c r="O44" s="190">
        <f>IF(O43+1&lt;=MIN('Données projet'!$E$9:$E$18),O43+1,"STOP")</f>
        <v>11</v>
      </c>
      <c r="P44" s="181">
        <f t="shared" si="3"/>
        <v>0</v>
      </c>
      <c r="Q44" s="23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0" t="str">
        <f>IF('Données projet'!$B$10="","",'Données projet'!$B$10)</f>
        <v>Chêne-liège</v>
      </c>
      <c r="C45" s="4"/>
      <c r="D45" s="4"/>
      <c r="E45" s="4"/>
      <c r="F45" s="226"/>
      <c r="G45" s="199"/>
      <c r="H45" s="186"/>
      <c r="I45" s="187"/>
      <c r="J45" s="23"/>
      <c r="K45" s="204"/>
      <c r="L45" s="23"/>
      <c r="M45" s="23"/>
      <c r="N45" s="23"/>
      <c r="O45" s="190">
        <f>IF(O44+1&lt;=MIN('Données projet'!$E$9:$E$18),O44+1,"STOP")</f>
        <v>12</v>
      </c>
      <c r="P45" s="181">
        <f t="shared" si="3"/>
        <v>0</v>
      </c>
      <c r="Q45" s="23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6"/>
      <c r="G46" s="199"/>
      <c r="H46" s="186"/>
      <c r="I46" s="187"/>
      <c r="J46" s="23"/>
      <c r="K46" s="204"/>
      <c r="L46" s="200"/>
      <c r="M46" s="200"/>
      <c r="N46" s="200"/>
      <c r="O46" s="190">
        <f>IF(O45+1&lt;=MIN('Données projet'!$E$9:$E$18),O45+1,"STOP")</f>
        <v>13</v>
      </c>
      <c r="P46" s="184">
        <f t="shared" si="3"/>
        <v>0</v>
      </c>
      <c r="Q46" s="23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7"/>
      <c r="G47" s="199"/>
      <c r="H47" s="186"/>
      <c r="I47" s="187"/>
      <c r="J47" s="23"/>
      <c r="K47" s="204"/>
      <c r="L47" s="4"/>
      <c r="M47" s="4"/>
      <c r="N47" s="4"/>
      <c r="O47" s="190">
        <f>IF(O46+1&lt;=MIN('Données projet'!$E$9:$E$18),O46+1,"STOP")</f>
        <v>14</v>
      </c>
      <c r="P47" s="181">
        <f t="shared" si="3"/>
        <v>0</v>
      </c>
      <c r="Q47" s="23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5" t="s">
        <v>132</v>
      </c>
      <c r="C48" s="194" t="s">
        <v>132</v>
      </c>
      <c r="D48" s="193" t="s">
        <v>132</v>
      </c>
      <c r="E48" s="189"/>
      <c r="F48" s="227"/>
      <c r="G48" s="199"/>
      <c r="H48" s="186"/>
      <c r="I48" s="187"/>
      <c r="J48" s="23"/>
      <c r="K48" s="204"/>
      <c r="L48" s="4"/>
      <c r="M48" s="4"/>
      <c r="N48" s="4"/>
      <c r="O48" s="190">
        <f>IF(O47+1&lt;=MIN('Données projet'!$E$9:$E$18),O47+1,"STOP")</f>
        <v>15</v>
      </c>
      <c r="P48" s="181">
        <f t="shared" si="3"/>
        <v>0</v>
      </c>
      <c r="Q48" s="23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1" customFormat="1" ht="17.25" customHeight="1" x14ac:dyDescent="0.35">
      <c r="A49" s="49">
        <v>1</v>
      </c>
      <c r="B49" s="195" t="s">
        <v>132</v>
      </c>
      <c r="C49" s="194" t="s">
        <v>132</v>
      </c>
      <c r="D49" s="193" t="s">
        <v>132</v>
      </c>
      <c r="E49" s="189"/>
      <c r="F49" s="227"/>
      <c r="G49" s="200"/>
      <c r="H49" s="186"/>
      <c r="I49" s="187"/>
      <c r="J49" s="200"/>
      <c r="K49" s="206"/>
      <c r="L49" s="4"/>
      <c r="M49" s="4"/>
      <c r="N49" s="4"/>
      <c r="O49" s="190">
        <f>IF(O48+1&lt;=MIN('Données projet'!$E$9:$E$18),O48+1,"STOP")</f>
        <v>16</v>
      </c>
      <c r="P49" s="181">
        <f t="shared" si="3"/>
        <v>0</v>
      </c>
      <c r="Q49" s="232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3"/>
      <c r="BD49" s="183"/>
    </row>
    <row r="50" spans="1:56" x14ac:dyDescent="0.35">
      <c r="A50" s="49">
        <v>2</v>
      </c>
      <c r="B50" s="195" t="s">
        <v>132</v>
      </c>
      <c r="C50" s="194" t="s">
        <v>132</v>
      </c>
      <c r="D50" s="193" t="s">
        <v>132</v>
      </c>
      <c r="E50" s="189"/>
      <c r="F50" s="227"/>
      <c r="G50" s="23"/>
      <c r="H50" s="186"/>
      <c r="I50" s="187"/>
      <c r="J50" s="23"/>
      <c r="K50" s="169"/>
      <c r="L50" s="4"/>
      <c r="M50" s="4"/>
      <c r="N50" s="4"/>
      <c r="O50" s="190">
        <f>IF(O49+1&lt;=MIN('Données projet'!$E$9:$E$18),O49+1,"STOP")</f>
        <v>17</v>
      </c>
      <c r="P50" s="181">
        <f t="shared" si="3"/>
        <v>0</v>
      </c>
      <c r="Q50" s="23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5" t="s">
        <v>132</v>
      </c>
      <c r="C51" s="194" t="s">
        <v>132</v>
      </c>
      <c r="D51" s="193" t="s">
        <v>132</v>
      </c>
      <c r="E51" s="189"/>
      <c r="F51" s="227"/>
      <c r="G51" s="23"/>
      <c r="H51" s="186"/>
      <c r="I51" s="187"/>
      <c r="J51" s="23"/>
      <c r="K51" s="169"/>
      <c r="L51" s="4"/>
      <c r="M51" s="4"/>
      <c r="N51" s="4"/>
      <c r="O51" s="190">
        <f>IF(O50+1&lt;=MIN('Données projet'!$E$9:$E$18),O50+1,"STOP")</f>
        <v>18</v>
      </c>
      <c r="P51" s="181">
        <f t="shared" si="3"/>
        <v>0</v>
      </c>
      <c r="Q51" s="23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5" t="s">
        <v>132</v>
      </c>
      <c r="C52" s="194" t="s">
        <v>132</v>
      </c>
      <c r="D52" s="193" t="s">
        <v>132</v>
      </c>
      <c r="E52" s="189"/>
      <c r="F52" s="227"/>
      <c r="G52" s="23"/>
      <c r="H52" s="186"/>
      <c r="I52" s="187"/>
      <c r="J52" s="23"/>
      <c r="K52" s="169"/>
      <c r="L52" s="4"/>
      <c r="M52" s="4"/>
      <c r="N52" s="4"/>
      <c r="O52" s="190">
        <f>IF(O51+1&lt;=MIN('Données projet'!$E$9:$E$18),O51+1,"STOP")</f>
        <v>19</v>
      </c>
      <c r="P52" s="181">
        <f t="shared" si="3"/>
        <v>0</v>
      </c>
      <c r="Q52" s="231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5" t="s">
        <v>132</v>
      </c>
      <c r="C53" s="194" t="s">
        <v>132</v>
      </c>
      <c r="D53" s="193" t="s">
        <v>132</v>
      </c>
      <c r="E53" s="189"/>
      <c r="F53" s="227"/>
      <c r="G53" s="201"/>
      <c r="H53" s="186"/>
      <c r="I53" s="187"/>
      <c r="J53" s="23"/>
      <c r="K53" s="169"/>
      <c r="L53" s="4"/>
      <c r="M53" s="4"/>
      <c r="N53" s="4"/>
      <c r="O53" s="190">
        <f>IF(O52+1&lt;=MIN('Données projet'!$E$9:$E$18),O52+1,"STOP")</f>
        <v>20</v>
      </c>
      <c r="P53" s="181">
        <f t="shared" si="3"/>
        <v>0</v>
      </c>
      <c r="Q53" s="231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6">
        <f>'Données projet'!A62</f>
        <v>10</v>
      </c>
      <c r="B54" s="177">
        <f>'Données projet'!D62</f>
        <v>0</v>
      </c>
      <c r="C54" s="187"/>
      <c r="D54" s="175">
        <f>B54*C54</f>
        <v>0</v>
      </c>
      <c r="E54" s="189"/>
      <c r="F54" s="228"/>
      <c r="G54" s="201"/>
      <c r="H54" s="186"/>
      <c r="I54" s="187"/>
      <c r="J54" s="23"/>
      <c r="K54" s="169"/>
      <c r="L54" s="4"/>
      <c r="M54" s="4"/>
      <c r="N54" s="4"/>
      <c r="O54" s="190">
        <f>IF(O53+1&lt;=MIN('Données projet'!$E$9:$E$18),O53+1,"STOP")</f>
        <v>21</v>
      </c>
      <c r="P54" s="181">
        <f t="shared" si="3"/>
        <v>0</v>
      </c>
      <c r="Q54" s="231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6">
        <f>'Données projet'!A63</f>
        <v>15</v>
      </c>
      <c r="B55" s="177">
        <f>'Données projet'!D63</f>
        <v>0</v>
      </c>
      <c r="C55" s="187"/>
      <c r="D55" s="175">
        <f t="shared" ref="D55:D73" si="4">B55*C55</f>
        <v>0</v>
      </c>
      <c r="E55" s="189"/>
      <c r="F55" s="228"/>
      <c r="G55" s="201"/>
      <c r="H55" s="186"/>
      <c r="I55" s="187"/>
      <c r="J55" s="23"/>
      <c r="K55" s="169"/>
      <c r="L55" s="4"/>
      <c r="M55" s="4"/>
      <c r="N55" s="4"/>
      <c r="O55" s="190">
        <f>IF(O54+1&lt;=MIN('Données projet'!$E$9:$E$18),O54+1,"STOP")</f>
        <v>22</v>
      </c>
      <c r="P55" s="181">
        <f t="shared" si="3"/>
        <v>0</v>
      </c>
      <c r="Q55" s="231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6">
        <f>'Données projet'!A64</f>
        <v>20</v>
      </c>
      <c r="B56" s="177">
        <f>'Données projet'!D64</f>
        <v>0</v>
      </c>
      <c r="C56" s="187"/>
      <c r="D56" s="175">
        <f t="shared" si="4"/>
        <v>0</v>
      </c>
      <c r="E56" s="189"/>
      <c r="F56" s="228"/>
      <c r="G56" s="201"/>
      <c r="H56" s="186"/>
      <c r="I56" s="187"/>
      <c r="J56" s="23"/>
      <c r="K56" s="169"/>
      <c r="L56" s="4"/>
      <c r="M56" s="4"/>
      <c r="N56" s="4"/>
      <c r="O56" s="190">
        <f>IF(O55+1&lt;=MIN('Données projet'!$E$9:$E$18),O55+1,"STOP")</f>
        <v>23</v>
      </c>
      <c r="P56" s="181">
        <f t="shared" si="3"/>
        <v>0</v>
      </c>
      <c r="Q56" s="231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6">
        <f>'Données projet'!A65</f>
        <v>25</v>
      </c>
      <c r="B57" s="177">
        <f>'Données projet'!D65</f>
        <v>0</v>
      </c>
      <c r="C57" s="187"/>
      <c r="D57" s="175">
        <f t="shared" si="4"/>
        <v>0</v>
      </c>
      <c r="E57" s="189"/>
      <c r="F57" s="228"/>
      <c r="G57" s="201"/>
      <c r="H57" s="186"/>
      <c r="I57" s="187"/>
      <c r="J57" s="23"/>
      <c r="K57" s="169"/>
      <c r="L57" s="4"/>
      <c r="M57" s="4"/>
      <c r="N57" s="4"/>
      <c r="O57" s="190">
        <f>IF(O56+1&lt;=MIN('Données projet'!$E$9:$E$18),O56+1,"STOP")</f>
        <v>24</v>
      </c>
      <c r="P57" s="181">
        <f t="shared" si="3"/>
        <v>0</v>
      </c>
      <c r="Q57" s="231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6">
        <f>'Données projet'!A66</f>
        <v>30</v>
      </c>
      <c r="B58" s="177">
        <f>'Données projet'!D66</f>
        <v>0</v>
      </c>
      <c r="C58" s="187"/>
      <c r="D58" s="175">
        <f t="shared" si="4"/>
        <v>0</v>
      </c>
      <c r="E58" s="189"/>
      <c r="F58" s="228"/>
      <c r="G58" s="201"/>
      <c r="H58" s="186"/>
      <c r="I58" s="187"/>
      <c r="J58" s="23"/>
      <c r="K58" s="169"/>
      <c r="L58" s="4"/>
      <c r="M58" s="4"/>
      <c r="N58" s="4"/>
      <c r="O58" s="190">
        <f>IF(O57+1&lt;=MIN('Données projet'!$E$9:$E$18),O57+1,"STOP")</f>
        <v>25</v>
      </c>
      <c r="P58" s="181">
        <f t="shared" si="3"/>
        <v>0</v>
      </c>
      <c r="Q58" s="231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6">
        <f>'Données projet'!A67</f>
        <v>35</v>
      </c>
      <c r="B59" s="177">
        <f>'Données projet'!D67</f>
        <v>0</v>
      </c>
      <c r="C59" s="187"/>
      <c r="D59" s="175">
        <f t="shared" si="4"/>
        <v>0</v>
      </c>
      <c r="E59" s="189"/>
      <c r="F59" s="228"/>
      <c r="G59" s="201"/>
      <c r="H59" s="186"/>
      <c r="I59" s="187"/>
      <c r="J59" s="23"/>
      <c r="K59" s="169"/>
      <c r="L59" s="4"/>
      <c r="M59" s="4"/>
      <c r="N59" s="4"/>
      <c r="O59" s="190">
        <f>IF(O58+1&lt;=MIN('Données projet'!$E$9:$E$18),O58+1,"STOP")</f>
        <v>26</v>
      </c>
      <c r="P59" s="181">
        <f t="shared" si="3"/>
        <v>0</v>
      </c>
      <c r="Q59" s="231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6">
        <f>'Données projet'!A68</f>
        <v>40</v>
      </c>
      <c r="B60" s="177">
        <f>'Données projet'!D68</f>
        <v>0</v>
      </c>
      <c r="C60" s="187"/>
      <c r="D60" s="175">
        <f t="shared" si="4"/>
        <v>0</v>
      </c>
      <c r="E60" s="189"/>
      <c r="F60" s="228"/>
      <c r="G60" s="202"/>
      <c r="H60" s="186"/>
      <c r="I60" s="187"/>
      <c r="J60" s="23"/>
      <c r="K60" s="169"/>
      <c r="L60" s="4"/>
      <c r="M60" s="4"/>
      <c r="N60" s="4"/>
      <c r="O60" s="190">
        <f>IF(O59+1&lt;=MIN('Données projet'!$E$9:$E$18),O59+1,"STOP")</f>
        <v>27</v>
      </c>
      <c r="P60" s="181">
        <f t="shared" si="3"/>
        <v>0</v>
      </c>
      <c r="Q60" s="231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6">
        <f>'Données projet'!A69</f>
        <v>45</v>
      </c>
      <c r="B61" s="177">
        <f>'Données projet'!D69</f>
        <v>0</v>
      </c>
      <c r="C61" s="187"/>
      <c r="D61" s="175">
        <f t="shared" si="4"/>
        <v>0</v>
      </c>
      <c r="E61" s="189"/>
      <c r="F61" s="228"/>
      <c r="G61" s="202"/>
      <c r="H61" s="186"/>
      <c r="I61" s="187"/>
      <c r="J61" s="23"/>
      <c r="K61" s="169"/>
      <c r="L61" s="4"/>
      <c r="M61" s="4"/>
      <c r="N61" s="4"/>
      <c r="O61" s="190">
        <f>IF(O60+1&lt;=MIN('Données projet'!$E$9:$E$18),O60+1,"STOP")</f>
        <v>28</v>
      </c>
      <c r="P61" s="181">
        <f t="shared" si="3"/>
        <v>0</v>
      </c>
      <c r="Q61" s="231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6">
        <f>'Données projet'!A70</f>
        <v>50</v>
      </c>
      <c r="B62" s="177">
        <f>'Données projet'!D70</f>
        <v>0</v>
      </c>
      <c r="C62" s="187"/>
      <c r="D62" s="175">
        <f t="shared" si="4"/>
        <v>0</v>
      </c>
      <c r="E62" s="189"/>
      <c r="F62" s="228"/>
      <c r="G62" s="202"/>
      <c r="H62" s="186"/>
      <c r="I62" s="187"/>
      <c r="J62" s="23"/>
      <c r="K62" s="169"/>
      <c r="L62" s="4"/>
      <c r="M62" s="4"/>
      <c r="N62" s="4"/>
      <c r="O62" s="190">
        <f>IF(O61+1&lt;=MIN('Données projet'!$E$9:$E$18),O61+1,"STOP")</f>
        <v>29</v>
      </c>
      <c r="P62" s="181">
        <f t="shared" si="3"/>
        <v>0</v>
      </c>
      <c r="Q62" s="231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6">
        <f>'Données projet'!A71</f>
        <v>55</v>
      </c>
      <c r="B63" s="177">
        <f>'Données projet'!D71</f>
        <v>0</v>
      </c>
      <c r="C63" s="187"/>
      <c r="D63" s="175">
        <f t="shared" si="4"/>
        <v>0</v>
      </c>
      <c r="E63" s="189"/>
      <c r="F63" s="228"/>
      <c r="G63" s="202"/>
      <c r="H63" s="186"/>
      <c r="I63" s="187"/>
      <c r="J63" s="23"/>
      <c r="K63" s="169"/>
      <c r="L63" s="4"/>
      <c r="M63" s="4"/>
      <c r="N63" s="4"/>
      <c r="O63" s="190">
        <f>IF(O62+1&lt;=MIN('Données projet'!$E$9:$E$18),O62+1,"STOP")</f>
        <v>30</v>
      </c>
      <c r="P63" s="181">
        <f t="shared" si="3"/>
        <v>0</v>
      </c>
      <c r="Q63" s="231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6">
        <f>'Données projet'!A72</f>
        <v>60</v>
      </c>
      <c r="B64" s="177">
        <f>'Données projet'!D72</f>
        <v>0</v>
      </c>
      <c r="C64" s="187"/>
      <c r="D64" s="175">
        <f t="shared" si="4"/>
        <v>0</v>
      </c>
      <c r="E64" s="189"/>
      <c r="F64" s="228"/>
      <c r="G64" s="202"/>
      <c r="H64" s="186"/>
      <c r="I64" s="187"/>
      <c r="J64" s="203"/>
      <c r="K64" s="169"/>
      <c r="L64" s="4"/>
      <c r="M64" s="4"/>
      <c r="N64" s="4"/>
      <c r="O64" s="190" t="str">
        <f>IF(O63+1&lt;=MIN('Données projet'!$E$9:$E$18),O63+1,"STOP")</f>
        <v>STOP</v>
      </c>
      <c r="P64" s="181" t="e">
        <f t="shared" si="3"/>
        <v>#VALUE!</v>
      </c>
      <c r="Q64" s="231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6">
        <f>'Données projet'!A73</f>
        <v>0</v>
      </c>
      <c r="B65" s="177">
        <f>'Données projet'!D73</f>
        <v>0</v>
      </c>
      <c r="C65" s="187"/>
      <c r="D65" s="175">
        <f t="shared" si="4"/>
        <v>0</v>
      </c>
      <c r="E65" s="189"/>
      <c r="F65" s="228"/>
      <c r="G65" s="202"/>
      <c r="H65" s="186"/>
      <c r="I65" s="187"/>
      <c r="J65" s="185"/>
      <c r="K65" s="169"/>
      <c r="L65" s="4"/>
      <c r="M65" s="4"/>
      <c r="N65" s="4"/>
      <c r="O65" s="190" t="e">
        <f>IF(O64+1&lt;=MIN('Données projet'!$E$9:$E$18),O64+1,"STOP")</f>
        <v>#VALUE!</v>
      </c>
      <c r="P65" s="181" t="e">
        <f t="shared" ref="P65:P96" si="5">$P$25/(1+$M$4)^O65</f>
        <v>#VALUE!</v>
      </c>
      <c r="Q65" s="231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6">
        <f>'Données projet'!A74</f>
        <v>0</v>
      </c>
      <c r="B66" s="177">
        <f>'Données projet'!D74</f>
        <v>0</v>
      </c>
      <c r="C66" s="187"/>
      <c r="D66" s="175">
        <f t="shared" si="4"/>
        <v>0</v>
      </c>
      <c r="E66" s="189"/>
      <c r="F66" s="228"/>
      <c r="G66" s="202"/>
      <c r="H66" s="186"/>
      <c r="I66" s="187"/>
      <c r="J66" s="185"/>
      <c r="K66" s="169"/>
      <c r="L66" s="4"/>
      <c r="M66" s="4"/>
      <c r="N66" s="4"/>
      <c r="O66" s="190" t="e">
        <f>IF(O65+1&lt;=MIN('Données projet'!$E$9:$E$18),O65+1,"STOP")</f>
        <v>#VALUE!</v>
      </c>
      <c r="P66" s="181" t="e">
        <f t="shared" si="5"/>
        <v>#VALUE!</v>
      </c>
      <c r="Q66" s="231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6">
        <f>'Données projet'!A75</f>
        <v>0</v>
      </c>
      <c r="B67" s="177">
        <f>'Données projet'!D75</f>
        <v>0</v>
      </c>
      <c r="C67" s="187"/>
      <c r="D67" s="175">
        <f t="shared" si="4"/>
        <v>0</v>
      </c>
      <c r="E67" s="189"/>
      <c r="F67" s="228"/>
      <c r="G67" s="202"/>
      <c r="H67" s="186"/>
      <c r="I67" s="187"/>
      <c r="J67" s="185"/>
      <c r="K67" s="169"/>
      <c r="L67" s="4"/>
      <c r="M67" s="4"/>
      <c r="N67" s="4"/>
      <c r="O67" s="190" t="e">
        <f>IF(O66+1&lt;=MIN('Données projet'!$E$9:$E$18),O66+1,"STOP")</f>
        <v>#VALUE!</v>
      </c>
      <c r="P67" s="181" t="e">
        <f t="shared" si="5"/>
        <v>#VALUE!</v>
      </c>
      <c r="Q67" s="231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6">
        <f>'Données projet'!A76</f>
        <v>0</v>
      </c>
      <c r="B68" s="177">
        <f>'Données projet'!D76</f>
        <v>0</v>
      </c>
      <c r="C68" s="187"/>
      <c r="D68" s="175">
        <f t="shared" si="4"/>
        <v>0</v>
      </c>
      <c r="E68" s="189"/>
      <c r="F68" s="228"/>
      <c r="G68" s="202"/>
      <c r="H68" s="186"/>
      <c r="I68" s="187"/>
      <c r="J68" s="185"/>
      <c r="K68" s="169"/>
      <c r="L68" s="4"/>
      <c r="M68" s="4"/>
      <c r="N68" s="4"/>
      <c r="O68" s="190" t="e">
        <f>IF(O67+1&lt;=MIN('Données projet'!$E$9:$E$18),O67+1,"STOP")</f>
        <v>#VALUE!</v>
      </c>
      <c r="P68" s="181" t="e">
        <f t="shared" si="5"/>
        <v>#VALUE!</v>
      </c>
      <c r="Q68" s="231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6">
        <f>'Données projet'!A77</f>
        <v>0</v>
      </c>
      <c r="B69" s="177">
        <f>'Données projet'!D77</f>
        <v>0</v>
      </c>
      <c r="C69" s="187"/>
      <c r="D69" s="175">
        <f t="shared" si="4"/>
        <v>0</v>
      </c>
      <c r="E69" s="189"/>
      <c r="F69" s="228"/>
      <c r="G69" s="202"/>
      <c r="H69" s="186"/>
      <c r="I69" s="187"/>
      <c r="J69" s="185"/>
      <c r="K69" s="169"/>
      <c r="L69" s="4"/>
      <c r="M69" s="4"/>
      <c r="N69" s="4"/>
      <c r="O69" s="190" t="e">
        <f>IF(O68+1&lt;=MIN('Données projet'!$E$9:$E$18),O68+1,"STOP")</f>
        <v>#VALUE!</v>
      </c>
      <c r="P69" s="181" t="e">
        <f t="shared" si="5"/>
        <v>#VALUE!</v>
      </c>
      <c r="Q69" s="231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6">
        <f>'Données projet'!A78</f>
        <v>0</v>
      </c>
      <c r="B70" s="177">
        <f>'Données projet'!D78</f>
        <v>0</v>
      </c>
      <c r="C70" s="187"/>
      <c r="D70" s="175">
        <f t="shared" si="4"/>
        <v>0</v>
      </c>
      <c r="E70" s="189"/>
      <c r="F70" s="228"/>
      <c r="G70" s="202"/>
      <c r="H70" s="186"/>
      <c r="I70" s="187"/>
      <c r="J70" s="185"/>
      <c r="K70" s="169"/>
      <c r="L70" s="4"/>
      <c r="M70" s="4"/>
      <c r="N70" s="4"/>
      <c r="O70" s="190" t="e">
        <f>IF(O69+1&lt;=MIN('Données projet'!$E$9:$E$18),O69+1,"STOP")</f>
        <v>#VALUE!</v>
      </c>
      <c r="P70" s="181" t="e">
        <f t="shared" si="5"/>
        <v>#VALUE!</v>
      </c>
      <c r="Q70" s="231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6">
        <f>'Données projet'!A79</f>
        <v>0</v>
      </c>
      <c r="B71" s="177">
        <f>'Données projet'!D79</f>
        <v>0</v>
      </c>
      <c r="C71" s="187"/>
      <c r="D71" s="175">
        <f t="shared" si="4"/>
        <v>0</v>
      </c>
      <c r="E71" s="189"/>
      <c r="F71" s="228"/>
      <c r="G71" s="202"/>
      <c r="H71" s="186"/>
      <c r="I71" s="187"/>
      <c r="J71" s="185"/>
      <c r="K71" s="169"/>
      <c r="L71" s="4"/>
      <c r="M71" s="4"/>
      <c r="N71" s="4"/>
      <c r="O71" s="190" t="e">
        <f>IF(O70+1&lt;=MIN('Données projet'!$E$9:$E$18),O70+1,"STOP")</f>
        <v>#VALUE!</v>
      </c>
      <c r="P71" s="181" t="e">
        <f t="shared" si="5"/>
        <v>#VALUE!</v>
      </c>
      <c r="Q71" s="231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6">
        <f>'Données projet'!A80</f>
        <v>0</v>
      </c>
      <c r="B72" s="177">
        <f>'Données projet'!D80</f>
        <v>0</v>
      </c>
      <c r="C72" s="187"/>
      <c r="D72" s="175">
        <f t="shared" si="4"/>
        <v>0</v>
      </c>
      <c r="E72" s="189"/>
      <c r="F72" s="228"/>
      <c r="G72" s="202"/>
      <c r="H72" s="186"/>
      <c r="I72" s="187"/>
      <c r="J72" s="4"/>
      <c r="K72" s="169"/>
      <c r="L72" s="4"/>
      <c r="M72" s="4"/>
      <c r="N72" s="4"/>
      <c r="O72" s="190" t="e">
        <f>IF(O71+1&lt;=MIN('Données projet'!$E$9:$E$18),O71+1,"STOP")</f>
        <v>#VALUE!</v>
      </c>
      <c r="P72" s="181" t="e">
        <f t="shared" si="5"/>
        <v>#VALUE!</v>
      </c>
      <c r="Q72" s="231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6">
        <f>'Données projet'!A81</f>
        <v>0</v>
      </c>
      <c r="B73" s="177">
        <f>'Données projet'!D81</f>
        <v>0</v>
      </c>
      <c r="C73" s="187"/>
      <c r="D73" s="175">
        <f t="shared" si="4"/>
        <v>0</v>
      </c>
      <c r="E73" s="189"/>
      <c r="F73" s="228"/>
      <c r="G73" s="202"/>
      <c r="H73" s="186"/>
      <c r="I73" s="187"/>
      <c r="J73" s="4"/>
      <c r="K73" s="169"/>
      <c r="L73" s="4"/>
      <c r="M73" s="4"/>
      <c r="N73" s="4"/>
      <c r="O73" s="190" t="e">
        <f>IF(O72+1&lt;=MIN('Données projet'!$E$9:$E$18),O72+1,"STOP")</f>
        <v>#VALUE!</v>
      </c>
      <c r="P73" s="181" t="e">
        <f t="shared" si="5"/>
        <v>#VALUE!</v>
      </c>
      <c r="Q73" s="231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6"/>
      <c r="G74" s="202"/>
      <c r="H74" s="186"/>
      <c r="I74" s="187"/>
      <c r="J74" s="4"/>
      <c r="K74" s="169"/>
      <c r="L74" s="4"/>
      <c r="M74" s="4"/>
      <c r="N74" s="4"/>
      <c r="O74" s="190" t="e">
        <f>IF(O73+1&lt;=MIN('Données projet'!$E$9:$E$18),O73+1,"STOP")</f>
        <v>#VALUE!</v>
      </c>
      <c r="P74" s="181" t="e">
        <f t="shared" si="5"/>
        <v>#VALUE!</v>
      </c>
      <c r="Q74" s="231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6"/>
      <c r="G75" s="202"/>
      <c r="H75" s="186"/>
      <c r="I75" s="187"/>
      <c r="J75" s="4"/>
      <c r="K75" s="169"/>
      <c r="L75" s="4"/>
      <c r="M75" s="4"/>
      <c r="N75" s="4"/>
      <c r="O75" s="190" t="e">
        <f>IF(O74+1&lt;=MIN('Données projet'!$E$9:$E$18),O74+1,"STOP")</f>
        <v>#VALUE!</v>
      </c>
      <c r="P75" s="181" t="e">
        <f t="shared" si="5"/>
        <v>#VALUE!</v>
      </c>
      <c r="Q75" s="231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0" t="str">
        <f>IF('Données projet'!B11="","",'Données projet'!B11)</f>
        <v>Chêne tauzin</v>
      </c>
      <c r="C76" s="4"/>
      <c r="D76" s="4"/>
      <c r="E76" s="4"/>
      <c r="F76" s="226"/>
      <c r="G76" s="202"/>
      <c r="H76" s="186"/>
      <c r="I76" s="187"/>
      <c r="J76" s="4"/>
      <c r="K76" s="169"/>
      <c r="L76" s="4"/>
      <c r="M76" s="4"/>
      <c r="N76" s="4"/>
      <c r="O76" s="190" t="e">
        <f>IF(O75+1&lt;=MIN('Données projet'!$E$9:$E$18),O75+1,"STOP")</f>
        <v>#VALUE!</v>
      </c>
      <c r="P76" s="181" t="e">
        <f t="shared" si="5"/>
        <v>#VALUE!</v>
      </c>
      <c r="Q76" s="231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6"/>
      <c r="G77" s="202"/>
      <c r="H77" s="186"/>
      <c r="I77" s="187"/>
      <c r="J77" s="4"/>
      <c r="K77" s="169"/>
      <c r="L77" s="4"/>
      <c r="M77" s="4"/>
      <c r="N77" s="4"/>
      <c r="O77" s="190" t="e">
        <f>IF(O76+1&lt;=MIN('Données projet'!$E$9:$E$18),O76+1,"STOP")</f>
        <v>#VALUE!</v>
      </c>
      <c r="P77" s="181" t="e">
        <f t="shared" si="5"/>
        <v>#VALUE!</v>
      </c>
      <c r="Q77" s="231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7"/>
      <c r="G78" s="202"/>
      <c r="H78" s="186"/>
      <c r="I78" s="187"/>
      <c r="J78" s="4"/>
      <c r="K78" s="169"/>
      <c r="L78" s="4"/>
      <c r="M78" s="4"/>
      <c r="N78" s="4"/>
      <c r="O78" s="190" t="e">
        <f>IF(O77+1&lt;=MIN('Données projet'!$E$9:$E$18),O77+1,"STOP")</f>
        <v>#VALUE!</v>
      </c>
      <c r="P78" s="181" t="e">
        <f t="shared" si="5"/>
        <v>#VALUE!</v>
      </c>
      <c r="Q78" s="231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5" t="s">
        <v>132</v>
      </c>
      <c r="C79" s="194" t="s">
        <v>132</v>
      </c>
      <c r="D79" s="193" t="s">
        <v>132</v>
      </c>
      <c r="E79" s="189"/>
      <c r="F79" s="227"/>
      <c r="G79" s="202"/>
      <c r="H79" s="186"/>
      <c r="I79" s="187"/>
      <c r="J79" s="4"/>
      <c r="K79" s="169"/>
      <c r="L79" s="4"/>
      <c r="M79" s="4"/>
      <c r="N79" s="4"/>
      <c r="O79" s="190" t="e">
        <f>IF(O78+1&lt;=MIN('Données projet'!$E$9:$E$18),O78+1,"STOP")</f>
        <v>#VALUE!</v>
      </c>
      <c r="P79" s="181" t="e">
        <f t="shared" si="5"/>
        <v>#VALUE!</v>
      </c>
      <c r="Q79" s="231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5" t="s">
        <v>132</v>
      </c>
      <c r="C80" s="194" t="s">
        <v>132</v>
      </c>
      <c r="D80" s="193" t="s">
        <v>132</v>
      </c>
      <c r="E80" s="189"/>
      <c r="F80" s="227"/>
      <c r="G80" s="23"/>
      <c r="H80" s="186"/>
      <c r="I80" s="187"/>
      <c r="J80" s="4"/>
      <c r="K80" s="169"/>
      <c r="L80" s="4"/>
      <c r="M80" s="4"/>
      <c r="N80" s="4"/>
      <c r="O80" s="190" t="e">
        <f>IF(O79+1&lt;=MIN('Données projet'!$E$9:$E$18),O79+1,"STOP")</f>
        <v>#VALUE!</v>
      </c>
      <c r="P80" s="181" t="e">
        <f t="shared" si="5"/>
        <v>#VALUE!</v>
      </c>
      <c r="Q80" s="231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5" t="s">
        <v>132</v>
      </c>
      <c r="C81" s="194" t="s">
        <v>132</v>
      </c>
      <c r="D81" s="193" t="s">
        <v>132</v>
      </c>
      <c r="E81" s="189"/>
      <c r="F81" s="227"/>
      <c r="G81" s="23"/>
      <c r="H81" s="186"/>
      <c r="I81" s="187"/>
      <c r="J81" s="4"/>
      <c r="K81" s="169"/>
      <c r="L81" s="4"/>
      <c r="M81" s="4"/>
      <c r="N81" s="4"/>
      <c r="O81" s="190" t="e">
        <f>IF(O80+1&lt;=MIN('Données projet'!$E$9:$E$18),O80+1,"STOP")</f>
        <v>#VALUE!</v>
      </c>
      <c r="P81" s="181" t="e">
        <f t="shared" si="5"/>
        <v>#VALUE!</v>
      </c>
      <c r="Q81" s="231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5" t="s">
        <v>132</v>
      </c>
      <c r="C82" s="194" t="s">
        <v>132</v>
      </c>
      <c r="D82" s="193" t="s">
        <v>132</v>
      </c>
      <c r="E82" s="189"/>
      <c r="F82" s="227"/>
      <c r="G82" s="23"/>
      <c r="H82" s="186"/>
      <c r="I82" s="187"/>
      <c r="J82" s="4"/>
      <c r="K82" s="169"/>
      <c r="L82" s="4"/>
      <c r="M82" s="4"/>
      <c r="N82" s="4"/>
      <c r="O82" s="190" t="e">
        <f>IF(O81+1&lt;=MIN('Données projet'!$E$9:$E$18),O81+1,"STOP")</f>
        <v>#VALUE!</v>
      </c>
      <c r="P82" s="181" t="e">
        <f t="shared" si="5"/>
        <v>#VALUE!</v>
      </c>
      <c r="Q82" s="231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5" t="s">
        <v>132</v>
      </c>
      <c r="C83" s="194" t="s">
        <v>132</v>
      </c>
      <c r="D83" s="193" t="s">
        <v>132</v>
      </c>
      <c r="E83" s="189"/>
      <c r="F83" s="227"/>
      <c r="G83" s="23"/>
      <c r="H83" s="186"/>
      <c r="I83" s="187"/>
      <c r="J83" s="4"/>
      <c r="K83" s="169"/>
      <c r="L83" s="4"/>
      <c r="M83" s="4"/>
      <c r="N83" s="4"/>
      <c r="O83" s="190" t="e">
        <f>IF(O82+1&lt;=MIN('Données projet'!$E$9:$E$18),O82+1,"STOP")</f>
        <v>#VALUE!</v>
      </c>
      <c r="P83" s="181" t="e">
        <f t="shared" si="5"/>
        <v>#VALUE!</v>
      </c>
      <c r="Q83" s="231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5" t="s">
        <v>132</v>
      </c>
      <c r="C84" s="194" t="s">
        <v>132</v>
      </c>
      <c r="D84" s="193" t="s">
        <v>132</v>
      </c>
      <c r="E84" s="189"/>
      <c r="F84" s="227"/>
      <c r="G84" s="201"/>
      <c r="H84" s="186"/>
      <c r="I84" s="187"/>
      <c r="J84" s="4"/>
      <c r="K84" s="169"/>
      <c r="L84" s="4"/>
      <c r="M84" s="4"/>
      <c r="N84" s="4"/>
      <c r="O84" s="190" t="e">
        <f>IF(O83+1&lt;=MIN('Données projet'!$E$9:$E$18),O83+1,"STOP")</f>
        <v>#VALUE!</v>
      </c>
      <c r="P84" s="181" t="e">
        <f t="shared" si="5"/>
        <v>#VALUE!</v>
      </c>
      <c r="Q84" s="231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6">
        <f>'Données projet'!A88</f>
        <v>10</v>
      </c>
      <c r="B85" s="177">
        <f>'Données projet'!D88</f>
        <v>0</v>
      </c>
      <c r="C85" s="187"/>
      <c r="D85" s="175">
        <f>B85*C85</f>
        <v>0</v>
      </c>
      <c r="E85" s="189"/>
      <c r="F85" s="228"/>
      <c r="G85" s="201"/>
      <c r="H85" s="186"/>
      <c r="I85" s="187"/>
      <c r="J85" s="4"/>
      <c r="K85" s="169"/>
      <c r="L85" s="4"/>
      <c r="M85" s="4"/>
      <c r="N85" s="4"/>
      <c r="O85" s="190" t="e">
        <f>IF(O84+1&lt;=MIN('Données projet'!$E$9:$E$18),O84+1,"STOP")</f>
        <v>#VALUE!</v>
      </c>
      <c r="P85" s="181" t="e">
        <f t="shared" si="5"/>
        <v>#VALUE!</v>
      </c>
      <c r="Q85" s="231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6">
        <f>'Données projet'!A89</f>
        <v>15</v>
      </c>
      <c r="B86" s="177">
        <f>'Données projet'!D89</f>
        <v>0</v>
      </c>
      <c r="C86" s="187"/>
      <c r="D86" s="175">
        <f t="shared" ref="D86:D104" si="6">B86*C86</f>
        <v>0</v>
      </c>
      <c r="E86" s="189"/>
      <c r="F86" s="228"/>
      <c r="G86" s="201"/>
      <c r="H86" s="186"/>
      <c r="I86" s="187"/>
      <c r="J86" s="4"/>
      <c r="K86" s="169"/>
      <c r="L86" s="4"/>
      <c r="M86" s="4"/>
      <c r="N86" s="4"/>
      <c r="O86" s="190" t="e">
        <f>IF(O85+1&lt;=MIN('Données projet'!$E$9:$E$18),O85+1,"STOP")</f>
        <v>#VALUE!</v>
      </c>
      <c r="P86" s="181" t="e">
        <f t="shared" si="5"/>
        <v>#VALUE!</v>
      </c>
      <c r="Q86" s="231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6">
        <f>'Données projet'!A90</f>
        <v>20</v>
      </c>
      <c r="B87" s="177">
        <f>'Données projet'!D90</f>
        <v>0</v>
      </c>
      <c r="C87" s="187"/>
      <c r="D87" s="175">
        <f t="shared" si="6"/>
        <v>0</v>
      </c>
      <c r="E87" s="189"/>
      <c r="F87" s="228"/>
      <c r="G87" s="201"/>
      <c r="H87" s="186"/>
      <c r="I87" s="187"/>
      <c r="J87" s="4"/>
      <c r="K87" s="169"/>
      <c r="L87" s="4"/>
      <c r="M87" s="4"/>
      <c r="N87" s="4"/>
      <c r="O87" s="190" t="e">
        <f>IF(O86+1&lt;=MIN('Données projet'!$E$9:$E$18),O86+1,"STOP")</f>
        <v>#VALUE!</v>
      </c>
      <c r="P87" s="181" t="e">
        <f t="shared" si="5"/>
        <v>#VALUE!</v>
      </c>
      <c r="Q87" s="231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6">
        <f>'Données projet'!A91</f>
        <v>25</v>
      </c>
      <c r="B88" s="177">
        <f>'Données projet'!D91</f>
        <v>0</v>
      </c>
      <c r="C88" s="187"/>
      <c r="D88" s="175">
        <f t="shared" si="6"/>
        <v>0</v>
      </c>
      <c r="E88" s="189"/>
      <c r="F88" s="228"/>
      <c r="G88" s="201"/>
      <c r="H88" s="186"/>
      <c r="I88" s="187"/>
      <c r="J88" s="4"/>
      <c r="K88" s="169"/>
      <c r="L88" s="4"/>
      <c r="M88" s="4"/>
      <c r="N88" s="4"/>
      <c r="O88" s="190" t="e">
        <f>IF(O87+1&lt;=MIN('Données projet'!$E$9:$E$18),O87+1,"STOP")</f>
        <v>#VALUE!</v>
      </c>
      <c r="P88" s="181" t="e">
        <f t="shared" si="5"/>
        <v>#VALUE!</v>
      </c>
      <c r="Q88" s="231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6">
        <f>'Données projet'!A92</f>
        <v>30</v>
      </c>
      <c r="B89" s="177">
        <f>'Données projet'!D92</f>
        <v>0</v>
      </c>
      <c r="C89" s="187"/>
      <c r="D89" s="175">
        <f t="shared" si="6"/>
        <v>0</v>
      </c>
      <c r="E89" s="189"/>
      <c r="F89" s="228"/>
      <c r="G89" s="201"/>
      <c r="H89" s="186"/>
      <c r="I89" s="187"/>
      <c r="J89" s="4"/>
      <c r="K89" s="169"/>
      <c r="L89" s="4"/>
      <c r="M89" s="4"/>
      <c r="N89" s="4"/>
      <c r="O89" s="190" t="e">
        <f>IF(O88+1&lt;=MIN('Données projet'!$E$9:$E$18),O88+1,"STOP")</f>
        <v>#VALUE!</v>
      </c>
      <c r="P89" s="181" t="e">
        <f t="shared" si="5"/>
        <v>#VALUE!</v>
      </c>
      <c r="Q89" s="231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6">
        <f>'Données projet'!A93</f>
        <v>35</v>
      </c>
      <c r="B90" s="177">
        <f>'Données projet'!D93</f>
        <v>0</v>
      </c>
      <c r="C90" s="187"/>
      <c r="D90" s="175">
        <f t="shared" si="6"/>
        <v>0</v>
      </c>
      <c r="E90" s="189"/>
      <c r="F90" s="228"/>
      <c r="G90" s="201"/>
      <c r="H90" s="186"/>
      <c r="I90" s="187"/>
      <c r="J90" s="4"/>
      <c r="K90" s="169"/>
      <c r="L90" s="4"/>
      <c r="M90" s="4"/>
      <c r="N90" s="4"/>
      <c r="O90" s="190" t="e">
        <f>IF(O89+1&lt;=MIN('Données projet'!$E$9:$E$18),O89+1,"STOP")</f>
        <v>#VALUE!</v>
      </c>
      <c r="P90" s="181" t="e">
        <f t="shared" si="5"/>
        <v>#VALUE!</v>
      </c>
      <c r="Q90" s="231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6">
        <f>'Données projet'!A94</f>
        <v>40</v>
      </c>
      <c r="B91" s="177">
        <f>'Données projet'!D94</f>
        <v>0</v>
      </c>
      <c r="C91" s="187"/>
      <c r="D91" s="175">
        <f t="shared" si="6"/>
        <v>0</v>
      </c>
      <c r="E91" s="189"/>
      <c r="F91" s="228"/>
      <c r="G91" s="202"/>
      <c r="H91" s="186"/>
      <c r="I91" s="187"/>
      <c r="J91" s="4"/>
      <c r="K91" s="169"/>
      <c r="L91" s="4"/>
      <c r="M91" s="4"/>
      <c r="N91" s="4"/>
      <c r="O91" s="190" t="e">
        <f>IF(O90+1&lt;=MIN('Données projet'!$E$9:$E$18),O90+1,"STOP")</f>
        <v>#VALUE!</v>
      </c>
      <c r="P91" s="181" t="e">
        <f t="shared" si="5"/>
        <v>#VALUE!</v>
      </c>
      <c r="Q91" s="231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6">
        <f>'Données projet'!A95</f>
        <v>45</v>
      </c>
      <c r="B92" s="177">
        <f>'Données projet'!D95</f>
        <v>0</v>
      </c>
      <c r="C92" s="187"/>
      <c r="D92" s="175">
        <f t="shared" si="6"/>
        <v>0</v>
      </c>
      <c r="E92" s="189"/>
      <c r="F92" s="228"/>
      <c r="G92" s="202"/>
      <c r="H92" s="186"/>
      <c r="I92" s="187"/>
      <c r="J92" s="4"/>
      <c r="K92" s="169"/>
      <c r="L92" s="4"/>
      <c r="M92" s="4"/>
      <c r="N92" s="4"/>
      <c r="O92" s="190" t="e">
        <f>IF(O91+1&lt;=MIN('Données projet'!$E$9:$E$18),O91+1,"STOP")</f>
        <v>#VALUE!</v>
      </c>
      <c r="P92" s="181" t="e">
        <f t="shared" si="5"/>
        <v>#VALUE!</v>
      </c>
      <c r="Q92" s="231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6">
        <f>'Données projet'!A96</f>
        <v>50</v>
      </c>
      <c r="B93" s="177">
        <f>'Données projet'!D96</f>
        <v>0</v>
      </c>
      <c r="C93" s="187"/>
      <c r="D93" s="175">
        <f t="shared" si="6"/>
        <v>0</v>
      </c>
      <c r="E93" s="189"/>
      <c r="F93" s="228"/>
      <c r="G93" s="202"/>
      <c r="H93" s="186"/>
      <c r="I93" s="187"/>
      <c r="J93" s="4"/>
      <c r="K93" s="169"/>
      <c r="L93" s="4"/>
      <c r="M93" s="4"/>
      <c r="N93" s="4"/>
      <c r="O93" s="190" t="e">
        <f>IF(O92+1&lt;=MIN('Données projet'!$E$9:$E$18),O92+1,"STOP")</f>
        <v>#VALUE!</v>
      </c>
      <c r="P93" s="181" t="e">
        <f t="shared" si="5"/>
        <v>#VALUE!</v>
      </c>
      <c r="Q93" s="231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6">
        <f>'Données projet'!A97</f>
        <v>55</v>
      </c>
      <c r="B94" s="177">
        <f>'Données projet'!D97</f>
        <v>0</v>
      </c>
      <c r="C94" s="187"/>
      <c r="D94" s="175">
        <f t="shared" si="6"/>
        <v>0</v>
      </c>
      <c r="E94" s="189"/>
      <c r="F94" s="228"/>
      <c r="G94" s="202"/>
      <c r="H94" s="186"/>
      <c r="I94" s="187"/>
      <c r="J94" s="4"/>
      <c r="K94" s="169"/>
      <c r="L94" s="4"/>
      <c r="M94" s="4"/>
      <c r="N94" s="4"/>
      <c r="O94" s="190" t="e">
        <f>IF(O93+1&lt;=MIN('Données projet'!$E$9:$E$18),O93+1,"STOP")</f>
        <v>#VALUE!</v>
      </c>
      <c r="P94" s="181" t="e">
        <f t="shared" si="5"/>
        <v>#VALUE!</v>
      </c>
      <c r="Q94" s="231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6">
        <f>'Données projet'!A98</f>
        <v>60</v>
      </c>
      <c r="B95" s="177">
        <f>'Données projet'!D98</f>
        <v>0</v>
      </c>
      <c r="C95" s="187"/>
      <c r="D95" s="175">
        <f t="shared" si="6"/>
        <v>0</v>
      </c>
      <c r="E95" s="189"/>
      <c r="F95" s="228"/>
      <c r="G95" s="202"/>
      <c r="H95" s="186"/>
      <c r="I95" s="187"/>
      <c r="J95" s="4"/>
      <c r="K95" s="169"/>
      <c r="L95" s="4"/>
      <c r="M95" s="4"/>
      <c r="N95" s="4"/>
      <c r="O95" s="190" t="e">
        <f>IF(O94+1&lt;=MIN('Données projet'!$E$9:$E$18),O94+1,"STOP")</f>
        <v>#VALUE!</v>
      </c>
      <c r="P95" s="181" t="e">
        <f t="shared" si="5"/>
        <v>#VALUE!</v>
      </c>
      <c r="Q95" s="231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6">
        <f>'Données projet'!A99</f>
        <v>0</v>
      </c>
      <c r="B96" s="177">
        <f>'Données projet'!D99</f>
        <v>0</v>
      </c>
      <c r="C96" s="187"/>
      <c r="D96" s="175">
        <f t="shared" si="6"/>
        <v>0</v>
      </c>
      <c r="E96" s="189"/>
      <c r="F96" s="228"/>
      <c r="G96" s="202"/>
      <c r="H96" s="186"/>
      <c r="I96" s="187"/>
      <c r="J96" s="4"/>
      <c r="K96" s="169"/>
      <c r="L96" s="4"/>
      <c r="M96" s="4"/>
      <c r="N96" s="4"/>
      <c r="O96" s="190" t="e">
        <f>IF(O95+1&lt;=MIN('Données projet'!$E$9:$E$18),O95+1,"STOP")</f>
        <v>#VALUE!</v>
      </c>
      <c r="P96" s="181" t="e">
        <f t="shared" si="5"/>
        <v>#VALUE!</v>
      </c>
      <c r="Q96" s="231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6">
        <f>'Données projet'!A100</f>
        <v>0</v>
      </c>
      <c r="B97" s="177">
        <f>'Données projet'!D100</f>
        <v>0</v>
      </c>
      <c r="C97" s="187"/>
      <c r="D97" s="175">
        <f t="shared" si="6"/>
        <v>0</v>
      </c>
      <c r="E97" s="189"/>
      <c r="F97" s="228"/>
      <c r="G97" s="202"/>
      <c r="H97" s="186"/>
      <c r="I97" s="187"/>
      <c r="J97" s="4"/>
      <c r="K97" s="169"/>
      <c r="L97" s="4"/>
      <c r="M97" s="4"/>
      <c r="N97" s="4"/>
      <c r="O97" s="190" t="e">
        <f>IF(O96+1&lt;=MIN('Données projet'!$E$9:$E$18),O96+1,"STOP")</f>
        <v>#VALUE!</v>
      </c>
      <c r="P97" s="181" t="e">
        <f t="shared" ref="P97:P128" si="7">$P$25/(1+$M$4)^O97</f>
        <v>#VALUE!</v>
      </c>
      <c r="Q97" s="231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6">
        <f>'Données projet'!A101</f>
        <v>0</v>
      </c>
      <c r="B98" s="177">
        <f>'Données projet'!D101</f>
        <v>0</v>
      </c>
      <c r="C98" s="187"/>
      <c r="D98" s="175">
        <f t="shared" si="6"/>
        <v>0</v>
      </c>
      <c r="E98" s="189"/>
      <c r="F98" s="228"/>
      <c r="G98" s="202"/>
      <c r="H98" s="186"/>
      <c r="I98" s="187"/>
      <c r="J98" s="4"/>
      <c r="K98" s="169"/>
      <c r="L98" s="4"/>
      <c r="M98" s="4"/>
      <c r="N98" s="4"/>
      <c r="O98" s="190" t="e">
        <f>IF(O97+1&lt;=MIN('Données projet'!$E$9:$E$18),O97+1,"STOP")</f>
        <v>#VALUE!</v>
      </c>
      <c r="P98" s="181" t="e">
        <f t="shared" si="7"/>
        <v>#VALUE!</v>
      </c>
      <c r="Q98" s="231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6">
        <f>'Données projet'!A102</f>
        <v>0</v>
      </c>
      <c r="B99" s="177">
        <f>'Données projet'!D102</f>
        <v>0</v>
      </c>
      <c r="C99" s="187"/>
      <c r="D99" s="175">
        <f t="shared" si="6"/>
        <v>0</v>
      </c>
      <c r="E99" s="189"/>
      <c r="F99" s="228"/>
      <c r="G99" s="202"/>
      <c r="H99" s="186"/>
      <c r="I99" s="187"/>
      <c r="J99" s="4"/>
      <c r="K99" s="169"/>
      <c r="L99" s="4"/>
      <c r="M99" s="4"/>
      <c r="N99" s="4"/>
      <c r="O99" s="190" t="e">
        <f>IF(O98+1&lt;=MIN('Données projet'!$E$9:$E$18),O98+1,"STOP")</f>
        <v>#VALUE!</v>
      </c>
      <c r="P99" s="181" t="e">
        <f t="shared" si="7"/>
        <v>#VALUE!</v>
      </c>
      <c r="Q99" s="231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6">
        <f>'Données projet'!A103</f>
        <v>0</v>
      </c>
      <c r="B100" s="177">
        <f>'Données projet'!D103</f>
        <v>0</v>
      </c>
      <c r="C100" s="187"/>
      <c r="D100" s="175">
        <f t="shared" si="6"/>
        <v>0</v>
      </c>
      <c r="E100" s="189"/>
      <c r="F100" s="228"/>
      <c r="G100" s="202"/>
      <c r="H100" s="186"/>
      <c r="I100" s="187"/>
      <c r="J100" s="4"/>
      <c r="K100" s="169"/>
      <c r="L100" s="4"/>
      <c r="M100" s="4"/>
      <c r="N100" s="4"/>
      <c r="O100" s="190" t="e">
        <f>IF(O99+1&lt;=MIN('Données projet'!$E$9:$E$18),O99+1,"STOP")</f>
        <v>#VALUE!</v>
      </c>
      <c r="P100" s="181" t="e">
        <f t="shared" si="7"/>
        <v>#VALUE!</v>
      </c>
      <c r="Q100" s="231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6">
        <f>'Données projet'!A104</f>
        <v>0</v>
      </c>
      <c r="B101" s="177">
        <f>'Données projet'!D104</f>
        <v>0</v>
      </c>
      <c r="C101" s="187"/>
      <c r="D101" s="175">
        <f t="shared" si="6"/>
        <v>0</v>
      </c>
      <c r="E101" s="189"/>
      <c r="F101" s="228"/>
      <c r="G101" s="202"/>
      <c r="H101" s="186"/>
      <c r="I101" s="187"/>
      <c r="J101" s="4"/>
      <c r="K101" s="169"/>
      <c r="L101" s="4"/>
      <c r="M101" s="4"/>
      <c r="N101" s="4"/>
      <c r="O101" s="190" t="e">
        <f>IF(O100+1&lt;=MIN('Données projet'!$E$9:$E$18),O100+1,"STOP")</f>
        <v>#VALUE!</v>
      </c>
      <c r="P101" s="181" t="e">
        <f t="shared" si="7"/>
        <v>#VALUE!</v>
      </c>
      <c r="Q101" s="231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6">
        <f>'Données projet'!A105</f>
        <v>0</v>
      </c>
      <c r="B102" s="177">
        <f>'Données projet'!D105</f>
        <v>0</v>
      </c>
      <c r="C102" s="187"/>
      <c r="D102" s="175">
        <f t="shared" si="6"/>
        <v>0</v>
      </c>
      <c r="E102" s="189"/>
      <c r="F102" s="228"/>
      <c r="G102" s="202"/>
      <c r="H102" s="186"/>
      <c r="I102" s="187"/>
      <c r="J102" s="4"/>
      <c r="K102" s="169"/>
      <c r="L102" s="4"/>
      <c r="M102" s="4"/>
      <c r="N102" s="4"/>
      <c r="O102" s="190" t="e">
        <f>IF(O101+1&lt;=MIN('Données projet'!$E$9:$E$18),O101+1,"STOP")</f>
        <v>#VALUE!</v>
      </c>
      <c r="P102" s="181" t="e">
        <f t="shared" si="7"/>
        <v>#VALUE!</v>
      </c>
      <c r="Q102" s="231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6">
        <f>'Données projet'!A106</f>
        <v>0</v>
      </c>
      <c r="B103" s="177">
        <f>'Données projet'!D106</f>
        <v>0</v>
      </c>
      <c r="C103" s="187"/>
      <c r="D103" s="175">
        <f t="shared" si="6"/>
        <v>0</v>
      </c>
      <c r="E103" s="189"/>
      <c r="F103" s="228"/>
      <c r="G103" s="202"/>
      <c r="H103" s="186"/>
      <c r="I103" s="187"/>
      <c r="J103" s="4"/>
      <c r="K103" s="169"/>
      <c r="L103" s="4"/>
      <c r="M103" s="4"/>
      <c r="N103" s="4"/>
      <c r="O103" s="190" t="e">
        <f>IF(O102+1&lt;=MIN('Données projet'!$E$9:$E$18),O102+1,"STOP")</f>
        <v>#VALUE!</v>
      </c>
      <c r="P103" s="181" t="e">
        <f t="shared" si="7"/>
        <v>#VALUE!</v>
      </c>
      <c r="Q103" s="231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6">
        <f>'Données projet'!A107</f>
        <v>0</v>
      </c>
      <c r="B104" s="177">
        <f>'Données projet'!D107</f>
        <v>0</v>
      </c>
      <c r="C104" s="187"/>
      <c r="D104" s="175">
        <f t="shared" si="6"/>
        <v>0</v>
      </c>
      <c r="E104" s="189"/>
      <c r="F104" s="228"/>
      <c r="G104" s="202"/>
      <c r="H104" s="186"/>
      <c r="I104" s="187"/>
      <c r="J104" s="4"/>
      <c r="K104" s="169"/>
      <c r="L104" s="4"/>
      <c r="M104" s="4"/>
      <c r="N104" s="4"/>
      <c r="O104" s="190" t="e">
        <f>IF(O103+1&lt;=MIN('Données projet'!$E$9:$E$18),O103+1,"STOP")</f>
        <v>#VALUE!</v>
      </c>
      <c r="P104" s="181" t="e">
        <f t="shared" si="7"/>
        <v>#VALUE!</v>
      </c>
      <c r="Q104" s="231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6"/>
      <c r="G105" s="202"/>
      <c r="H105" s="186"/>
      <c r="I105" s="187"/>
      <c r="J105" s="4"/>
      <c r="K105" s="169"/>
      <c r="L105" s="4"/>
      <c r="M105" s="4"/>
      <c r="N105" s="4"/>
      <c r="O105" s="190" t="e">
        <f>IF(O104+1&lt;=MIN('Données projet'!$E$9:$E$18),O104+1,"STOP")</f>
        <v>#VALUE!</v>
      </c>
      <c r="P105" s="181" t="e">
        <f t="shared" si="7"/>
        <v>#VALUE!</v>
      </c>
      <c r="Q105" s="231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6"/>
      <c r="G106" s="202"/>
      <c r="H106" s="186"/>
      <c r="I106" s="187"/>
      <c r="J106" s="4"/>
      <c r="K106" s="169"/>
      <c r="L106" s="4"/>
      <c r="M106" s="4"/>
      <c r="N106" s="4"/>
      <c r="O106" s="190" t="e">
        <f>IF(O105+1&lt;=MIN('Données projet'!$E$9:$E$18),O105+1,"STOP")</f>
        <v>#VALUE!</v>
      </c>
      <c r="P106" s="181" t="e">
        <f t="shared" si="7"/>
        <v>#VALUE!</v>
      </c>
      <c r="Q106" s="231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0" t="str">
        <f>IF('Données projet'!B12="","",'Données projet'!B12)</f>
        <v>Bouleau verruqueux</v>
      </c>
      <c r="C107" s="4"/>
      <c r="D107" s="4"/>
      <c r="E107" s="4"/>
      <c r="F107" s="226"/>
      <c r="G107" s="202"/>
      <c r="H107" s="186"/>
      <c r="I107" s="187"/>
      <c r="J107" s="4"/>
      <c r="K107" s="169"/>
      <c r="L107" s="4"/>
      <c r="M107" s="4"/>
      <c r="N107" s="4"/>
      <c r="O107" s="190" t="e">
        <f>IF(O106+1&lt;=MIN('Données projet'!$E$9:$E$18),O106+1,"STOP")</f>
        <v>#VALUE!</v>
      </c>
      <c r="P107" s="181" t="e">
        <f t="shared" si="7"/>
        <v>#VALUE!</v>
      </c>
      <c r="Q107" s="231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6"/>
      <c r="G108" s="202"/>
      <c r="H108" s="186"/>
      <c r="I108" s="187"/>
      <c r="J108" s="4"/>
      <c r="K108" s="169"/>
      <c r="L108" s="4"/>
      <c r="M108" s="4"/>
      <c r="N108" s="4"/>
      <c r="O108" s="190" t="e">
        <f>IF(O107+1&lt;=MIN('Données projet'!$E$9:$E$18),O107+1,"STOP")</f>
        <v>#VALUE!</v>
      </c>
      <c r="P108" s="181" t="e">
        <f t="shared" si="7"/>
        <v>#VALUE!</v>
      </c>
      <c r="Q108" s="231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7"/>
      <c r="G109" s="202"/>
      <c r="H109" s="186"/>
      <c r="I109" s="187"/>
      <c r="J109" s="4"/>
      <c r="K109" s="169"/>
      <c r="L109" s="4"/>
      <c r="M109" s="4"/>
      <c r="N109" s="4"/>
      <c r="O109" s="190" t="e">
        <f>IF(O108+1&lt;=MIN('Données projet'!$E$9:$E$18),O108+1,"STOP")</f>
        <v>#VALUE!</v>
      </c>
      <c r="P109" s="181" t="e">
        <f t="shared" si="7"/>
        <v>#VALUE!</v>
      </c>
      <c r="Q109" s="231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5" t="s">
        <v>132</v>
      </c>
      <c r="C110" s="194" t="s">
        <v>132</v>
      </c>
      <c r="D110" s="193" t="s">
        <v>132</v>
      </c>
      <c r="E110" s="189"/>
      <c r="F110" s="227"/>
      <c r="G110" s="202"/>
      <c r="H110" s="186"/>
      <c r="I110" s="187"/>
      <c r="J110" s="4"/>
      <c r="K110" s="169"/>
      <c r="L110" s="4"/>
      <c r="M110" s="4"/>
      <c r="N110" s="4"/>
      <c r="O110" s="190" t="e">
        <f>IF(O109+1&lt;=MIN('Données projet'!$E$9:$E$18),O109+1,"STOP")</f>
        <v>#VALUE!</v>
      </c>
      <c r="P110" s="181" t="e">
        <f t="shared" si="7"/>
        <v>#VALUE!</v>
      </c>
      <c r="Q110" s="231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5" t="s">
        <v>132</v>
      </c>
      <c r="C111" s="194" t="s">
        <v>132</v>
      </c>
      <c r="D111" s="193" t="s">
        <v>132</v>
      </c>
      <c r="E111" s="189"/>
      <c r="F111" s="227"/>
      <c r="G111" s="23"/>
      <c r="H111" s="186"/>
      <c r="I111" s="187"/>
      <c r="J111" s="4"/>
      <c r="K111" s="169"/>
      <c r="L111" s="4"/>
      <c r="M111" s="4"/>
      <c r="N111" s="4"/>
      <c r="O111" s="190" t="e">
        <f>IF(O110+1&lt;=MIN('Données projet'!$E$9:$E$18),O110+1,"STOP")</f>
        <v>#VALUE!</v>
      </c>
      <c r="P111" s="181" t="e">
        <f t="shared" si="7"/>
        <v>#VALUE!</v>
      </c>
      <c r="Q111" s="231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5" t="s">
        <v>132</v>
      </c>
      <c r="C112" s="194" t="s">
        <v>132</v>
      </c>
      <c r="D112" s="193" t="s">
        <v>132</v>
      </c>
      <c r="E112" s="189"/>
      <c r="F112" s="227"/>
      <c r="G112" s="23"/>
      <c r="H112" s="186"/>
      <c r="I112" s="187"/>
      <c r="J112" s="4"/>
      <c r="K112" s="169"/>
      <c r="L112" s="4"/>
      <c r="M112" s="4"/>
      <c r="N112" s="4"/>
      <c r="O112" s="190" t="e">
        <f>IF(O111+1&lt;=MIN('Données projet'!$E$9:$E$18),O111+1,"STOP")</f>
        <v>#VALUE!</v>
      </c>
      <c r="P112" s="181" t="e">
        <f t="shared" si="7"/>
        <v>#VALUE!</v>
      </c>
      <c r="Q112" s="231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5" t="s">
        <v>132</v>
      </c>
      <c r="C113" s="194" t="s">
        <v>132</v>
      </c>
      <c r="D113" s="193" t="s">
        <v>132</v>
      </c>
      <c r="E113" s="189"/>
      <c r="F113" s="227"/>
      <c r="G113" s="23"/>
      <c r="H113" s="186"/>
      <c r="I113" s="187"/>
      <c r="J113" s="4"/>
      <c r="K113" s="169"/>
      <c r="L113" s="4"/>
      <c r="M113" s="4"/>
      <c r="N113" s="4"/>
      <c r="O113" s="190" t="e">
        <f>IF(O112+1&lt;=MIN('Données projet'!$E$9:$E$18),O112+1,"STOP")</f>
        <v>#VALUE!</v>
      </c>
      <c r="P113" s="181" t="e">
        <f t="shared" si="7"/>
        <v>#VALUE!</v>
      </c>
      <c r="Q113" s="231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5" t="s">
        <v>132</v>
      </c>
      <c r="C114" s="194" t="s">
        <v>132</v>
      </c>
      <c r="D114" s="193" t="s">
        <v>132</v>
      </c>
      <c r="E114" s="189"/>
      <c r="F114" s="227"/>
      <c r="G114" s="23"/>
      <c r="H114" s="186"/>
      <c r="I114" s="187"/>
      <c r="J114" s="4"/>
      <c r="K114" s="169"/>
      <c r="L114" s="4"/>
      <c r="M114" s="4"/>
      <c r="N114" s="4"/>
      <c r="O114" s="190" t="e">
        <f>IF(O113+1&lt;=MIN('Données projet'!$E$9:$E$18),O113+1,"STOP")</f>
        <v>#VALUE!</v>
      </c>
      <c r="P114" s="181" t="e">
        <f t="shared" si="7"/>
        <v>#VALUE!</v>
      </c>
      <c r="Q114" s="231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5" t="s">
        <v>132</v>
      </c>
      <c r="C115" s="194" t="s">
        <v>132</v>
      </c>
      <c r="D115" s="193" t="s">
        <v>132</v>
      </c>
      <c r="E115" s="189"/>
      <c r="F115" s="227"/>
      <c r="G115" s="201"/>
      <c r="H115" s="186"/>
      <c r="I115" s="187"/>
      <c r="J115" s="4"/>
      <c r="K115" s="169"/>
      <c r="L115" s="4"/>
      <c r="M115" s="4"/>
      <c r="N115" s="4"/>
      <c r="O115" s="190" t="e">
        <f>IF(O114+1&lt;=MIN('Données projet'!$E$9:$E$18),O114+1,"STOP")</f>
        <v>#VALUE!</v>
      </c>
      <c r="P115" s="181" t="e">
        <f t="shared" si="7"/>
        <v>#VALUE!</v>
      </c>
      <c r="Q115" s="231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6">
        <f>'Données projet'!A114</f>
        <v>15</v>
      </c>
      <c r="B116" s="177">
        <f>'Données projet'!D114</f>
        <v>15</v>
      </c>
      <c r="C116" s="187"/>
      <c r="D116" s="175">
        <f>B116*C116</f>
        <v>0</v>
      </c>
      <c r="E116" s="189"/>
      <c r="F116" s="228"/>
      <c r="G116" s="201"/>
      <c r="H116" s="186"/>
      <c r="I116" s="187"/>
      <c r="J116" s="4"/>
      <c r="K116" s="169"/>
      <c r="L116" s="4"/>
      <c r="M116" s="4"/>
      <c r="N116" s="4"/>
      <c r="O116" s="190" t="e">
        <f>IF(O115+1&lt;=MIN('Données projet'!$E$9:$E$18),O115+1,"STOP")</f>
        <v>#VALUE!</v>
      </c>
      <c r="P116" s="181" t="e">
        <f t="shared" si="7"/>
        <v>#VALUE!</v>
      </c>
      <c r="Q116" s="231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6">
        <f>'Données projet'!A115</f>
        <v>20</v>
      </c>
      <c r="B117" s="177">
        <f>'Données projet'!D115</f>
        <v>28</v>
      </c>
      <c r="C117" s="187"/>
      <c r="D117" s="175">
        <f t="shared" ref="D117:D135" si="8">B117*C117</f>
        <v>0</v>
      </c>
      <c r="E117" s="189"/>
      <c r="F117" s="228"/>
      <c r="G117" s="201"/>
      <c r="H117" s="186"/>
      <c r="I117" s="187"/>
      <c r="J117" s="4"/>
      <c r="K117" s="169"/>
      <c r="L117" s="4"/>
      <c r="M117" s="4"/>
      <c r="N117" s="4"/>
      <c r="O117" s="190" t="e">
        <f>IF(O116+1&lt;=MIN('Données projet'!$E$9:$E$18),O116+1,"STOP")</f>
        <v>#VALUE!</v>
      </c>
      <c r="P117" s="181" t="e">
        <f t="shared" si="7"/>
        <v>#VALUE!</v>
      </c>
      <c r="Q117" s="231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6">
        <f>'Données projet'!A116</f>
        <v>25</v>
      </c>
      <c r="B118" s="177">
        <f>'Données projet'!D116</f>
        <v>28</v>
      </c>
      <c r="C118" s="187"/>
      <c r="D118" s="175">
        <f t="shared" si="8"/>
        <v>0</v>
      </c>
      <c r="E118" s="189"/>
      <c r="F118" s="228"/>
      <c r="G118" s="201"/>
      <c r="H118" s="186"/>
      <c r="I118" s="187"/>
      <c r="J118" s="4"/>
      <c r="K118" s="169"/>
      <c r="L118" s="4"/>
      <c r="M118" s="4"/>
      <c r="N118" s="4"/>
      <c r="O118" s="190" t="e">
        <f>IF(O117+1&lt;=MIN('Données projet'!$E$9:$E$18),O117+1,"STOP")</f>
        <v>#VALUE!</v>
      </c>
      <c r="P118" s="181" t="e">
        <f t="shared" si="7"/>
        <v>#VALUE!</v>
      </c>
      <c r="Q118" s="231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6">
        <f>'Données projet'!A117</f>
        <v>30</v>
      </c>
      <c r="B119" s="177">
        <f>'Données projet'!D117</f>
        <v>28</v>
      </c>
      <c r="C119" s="187"/>
      <c r="D119" s="175">
        <f t="shared" si="8"/>
        <v>0</v>
      </c>
      <c r="E119" s="189"/>
      <c r="F119" s="228"/>
      <c r="G119" s="201"/>
      <c r="H119" s="186"/>
      <c r="I119" s="187"/>
      <c r="J119" s="4"/>
      <c r="K119" s="169"/>
      <c r="L119" s="4"/>
      <c r="M119" s="4"/>
      <c r="N119" s="4"/>
      <c r="O119" s="190" t="e">
        <f>IF(O118+1&lt;=MIN('Données projet'!$E$9:$E$18),O118+1,"STOP")</f>
        <v>#VALUE!</v>
      </c>
      <c r="P119" s="181" t="e">
        <f t="shared" si="7"/>
        <v>#VALUE!</v>
      </c>
      <c r="Q119" s="231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6">
        <f>'Données projet'!A118</f>
        <v>35</v>
      </c>
      <c r="B120" s="177">
        <f>'Données projet'!D118</f>
        <v>28</v>
      </c>
      <c r="C120" s="187"/>
      <c r="D120" s="175">
        <f t="shared" si="8"/>
        <v>0</v>
      </c>
      <c r="E120" s="189"/>
      <c r="F120" s="228"/>
      <c r="G120" s="201"/>
      <c r="H120" s="186"/>
      <c r="I120" s="187"/>
      <c r="J120" s="4"/>
      <c r="K120" s="169"/>
      <c r="L120" s="4"/>
      <c r="M120" s="4"/>
      <c r="N120" s="4"/>
      <c r="O120" s="190" t="e">
        <f>IF(O119+1&lt;=MIN('Données projet'!$E$9:$E$18),O119+1,"STOP")</f>
        <v>#VALUE!</v>
      </c>
      <c r="P120" s="181" t="e">
        <f t="shared" si="7"/>
        <v>#VALUE!</v>
      </c>
      <c r="Q120" s="231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6">
        <f>'Données projet'!A119</f>
        <v>40</v>
      </c>
      <c r="B121" s="177">
        <f>'Données projet'!D119</f>
        <v>28</v>
      </c>
      <c r="C121" s="187"/>
      <c r="D121" s="175">
        <f t="shared" si="8"/>
        <v>0</v>
      </c>
      <c r="E121" s="189"/>
      <c r="F121" s="228"/>
      <c r="G121" s="201"/>
      <c r="H121" s="186"/>
      <c r="I121" s="187"/>
      <c r="J121" s="4"/>
      <c r="K121" s="169"/>
      <c r="L121" s="4"/>
      <c r="M121" s="4"/>
      <c r="N121" s="4"/>
      <c r="O121" s="190" t="e">
        <f>IF(O120+1&lt;=MIN('Données projet'!$E$9:$E$18),O120+1,"STOP")</f>
        <v>#VALUE!</v>
      </c>
      <c r="P121" s="181" t="e">
        <f t="shared" si="7"/>
        <v>#VALUE!</v>
      </c>
      <c r="Q121" s="231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6">
        <f>'Données projet'!A120</f>
        <v>45</v>
      </c>
      <c r="B122" s="177">
        <f>'Données projet'!D120</f>
        <v>22</v>
      </c>
      <c r="C122" s="187"/>
      <c r="D122" s="175">
        <f t="shared" si="8"/>
        <v>0</v>
      </c>
      <c r="E122" s="189"/>
      <c r="F122" s="228"/>
      <c r="G122" s="202"/>
      <c r="H122" s="186"/>
      <c r="I122" s="187"/>
      <c r="J122" s="4"/>
      <c r="K122" s="169"/>
      <c r="L122" s="4"/>
      <c r="M122" s="4"/>
      <c r="N122" s="4"/>
      <c r="O122" s="190" t="e">
        <f>IF(O121+1&lt;=MIN('Données projet'!$E$9:$E$18),O121+1,"STOP")</f>
        <v>#VALUE!</v>
      </c>
      <c r="P122" s="181" t="e">
        <f t="shared" si="7"/>
        <v>#VALUE!</v>
      </c>
      <c r="Q122" s="231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6">
        <f>'Données projet'!A121</f>
        <v>50</v>
      </c>
      <c r="B123" s="177">
        <f>'Données projet'!D121</f>
        <v>17</v>
      </c>
      <c r="C123" s="187"/>
      <c r="D123" s="175">
        <f t="shared" si="8"/>
        <v>0</v>
      </c>
      <c r="E123" s="189"/>
      <c r="F123" s="228"/>
      <c r="G123" s="202"/>
      <c r="H123" s="186"/>
      <c r="I123" s="187"/>
      <c r="J123" s="4"/>
      <c r="K123" s="169"/>
      <c r="L123" s="4"/>
      <c r="M123" s="4"/>
      <c r="N123" s="4"/>
      <c r="O123" s="190" t="e">
        <f>IF(O122+1&lt;=MIN('Données projet'!$E$9:$E$18),O122+1,"STOP")</f>
        <v>#VALUE!</v>
      </c>
      <c r="P123" s="181" t="e">
        <f t="shared" si="7"/>
        <v>#VALUE!</v>
      </c>
      <c r="Q123" s="231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6">
        <f>'Données projet'!A122</f>
        <v>55</v>
      </c>
      <c r="B124" s="177">
        <f>'Données projet'!D122</f>
        <v>13</v>
      </c>
      <c r="C124" s="187"/>
      <c r="D124" s="175">
        <f t="shared" si="8"/>
        <v>0</v>
      </c>
      <c r="E124" s="189"/>
      <c r="F124" s="228"/>
      <c r="G124" s="202"/>
      <c r="H124" s="186"/>
      <c r="I124" s="187"/>
      <c r="J124" s="4"/>
      <c r="K124" s="169"/>
      <c r="L124" s="4"/>
      <c r="M124" s="4"/>
      <c r="N124" s="4"/>
      <c r="O124" s="190" t="e">
        <f>IF(O123+1&lt;=MIN('Données projet'!$E$9:$E$18),O123+1,"STOP")</f>
        <v>#VALUE!</v>
      </c>
      <c r="P124" s="181" t="e">
        <f t="shared" si="7"/>
        <v>#VALUE!</v>
      </c>
      <c r="Q124" s="231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6">
        <f>'Données projet'!A123</f>
        <v>60</v>
      </c>
      <c r="B125" s="177">
        <f>'Données projet'!D123</f>
        <v>12</v>
      </c>
      <c r="C125" s="187"/>
      <c r="D125" s="175">
        <f t="shared" si="8"/>
        <v>0</v>
      </c>
      <c r="E125" s="189"/>
      <c r="F125" s="228"/>
      <c r="G125" s="202"/>
      <c r="H125" s="186"/>
      <c r="I125" s="187"/>
      <c r="J125" s="4"/>
      <c r="K125" s="169"/>
      <c r="L125" s="4"/>
      <c r="M125" s="4"/>
      <c r="N125" s="4"/>
      <c r="O125" s="190" t="e">
        <f>IF(O124+1&lt;=MIN('Données projet'!$E$9:$E$18),O124+1,"STOP")</f>
        <v>#VALUE!</v>
      </c>
      <c r="P125" s="181" t="e">
        <f t="shared" si="7"/>
        <v>#VALUE!</v>
      </c>
      <c r="Q125" s="231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6">
        <f>'Données projet'!A124</f>
        <v>65</v>
      </c>
      <c r="B126" s="177">
        <f>'Données projet'!D124</f>
        <v>11</v>
      </c>
      <c r="C126" s="187"/>
      <c r="D126" s="175">
        <f t="shared" si="8"/>
        <v>0</v>
      </c>
      <c r="E126" s="189"/>
      <c r="F126" s="228"/>
      <c r="G126" s="202"/>
      <c r="H126" s="186"/>
      <c r="I126" s="187"/>
      <c r="J126" s="4"/>
      <c r="K126" s="169"/>
      <c r="L126" s="4"/>
      <c r="M126" s="4"/>
      <c r="N126" s="4"/>
      <c r="O126" s="190" t="e">
        <f>IF(O125+1&lt;=MIN('Données projet'!$E$9:$E$18),O125+1,"STOP")</f>
        <v>#VALUE!</v>
      </c>
      <c r="P126" s="181" t="e">
        <f t="shared" si="7"/>
        <v>#VALUE!</v>
      </c>
      <c r="Q126" s="231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6">
        <f>'Données projet'!A125</f>
        <v>70</v>
      </c>
      <c r="B127" s="177">
        <f>'Données projet'!D125</f>
        <v>10</v>
      </c>
      <c r="C127" s="187"/>
      <c r="D127" s="175">
        <f t="shared" si="8"/>
        <v>0</v>
      </c>
      <c r="E127" s="189"/>
      <c r="F127" s="228"/>
      <c r="G127" s="202"/>
      <c r="H127" s="186"/>
      <c r="I127" s="187"/>
      <c r="J127" s="4"/>
      <c r="K127" s="169"/>
      <c r="L127" s="4"/>
      <c r="M127" s="4"/>
      <c r="N127" s="4"/>
      <c r="O127" s="190" t="e">
        <f>IF(O126+1&lt;=MIN('Données projet'!$E$9:$E$18),O126+1,"STOP")</f>
        <v>#VALUE!</v>
      </c>
      <c r="P127" s="181" t="e">
        <f t="shared" si="7"/>
        <v>#VALUE!</v>
      </c>
      <c r="Q127" s="231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6">
        <f>'Données projet'!A126</f>
        <v>75</v>
      </c>
      <c r="B128" s="177">
        <f>'Données projet'!D126</f>
        <v>9</v>
      </c>
      <c r="C128" s="187"/>
      <c r="D128" s="175">
        <f t="shared" si="8"/>
        <v>0</v>
      </c>
      <c r="E128" s="189"/>
      <c r="F128" s="228"/>
      <c r="G128" s="202"/>
      <c r="H128" s="186"/>
      <c r="I128" s="187"/>
      <c r="J128" s="4"/>
      <c r="K128" s="169"/>
      <c r="L128" s="4"/>
      <c r="M128" s="4"/>
      <c r="N128" s="4"/>
      <c r="O128" s="190" t="e">
        <f>IF(O127+1&lt;=MIN('Données projet'!$E$9:$E$18),O127+1,"STOP")</f>
        <v>#VALUE!</v>
      </c>
      <c r="P128" s="181" t="e">
        <f t="shared" si="7"/>
        <v>#VALUE!</v>
      </c>
      <c r="Q128" s="231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6">
        <f>'Données projet'!A127</f>
        <v>80</v>
      </c>
      <c r="B129" s="177">
        <f>'Données projet'!D127</f>
        <v>8</v>
      </c>
      <c r="C129" s="187"/>
      <c r="D129" s="175">
        <f t="shared" si="8"/>
        <v>0</v>
      </c>
      <c r="E129" s="189"/>
      <c r="F129" s="228"/>
      <c r="G129" s="202"/>
      <c r="H129" s="186"/>
      <c r="I129" s="187"/>
      <c r="J129" s="4"/>
      <c r="K129" s="169"/>
      <c r="L129" s="4"/>
      <c r="M129" s="4"/>
      <c r="N129" s="4"/>
      <c r="O129" s="190" t="e">
        <f>IF(O128+1&lt;=MIN('Données projet'!$E$9:$E$18),O128+1,"STOP")</f>
        <v>#VALUE!</v>
      </c>
      <c r="P129" s="181" t="e">
        <f t="shared" ref="P129:P132" si="9">$P$25/(1+$M$4)^O129</f>
        <v>#VALUE!</v>
      </c>
      <c r="Q129" s="231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6">
        <f>'Données projet'!A128</f>
        <v>0</v>
      </c>
      <c r="B130" s="177">
        <f>'Données projet'!D128</f>
        <v>0</v>
      </c>
      <c r="C130" s="187"/>
      <c r="D130" s="175">
        <f t="shared" si="8"/>
        <v>0</v>
      </c>
      <c r="E130" s="189"/>
      <c r="F130" s="228"/>
      <c r="G130" s="202"/>
      <c r="H130" s="186"/>
      <c r="I130" s="187"/>
      <c r="J130" s="4"/>
      <c r="K130" s="169"/>
      <c r="L130" s="4"/>
      <c r="M130" s="4"/>
      <c r="N130" s="4"/>
      <c r="O130" s="190" t="e">
        <f>IF(O129+1&lt;=MIN('Données projet'!$E$9:$E$18),O129+1,"STOP")</f>
        <v>#VALUE!</v>
      </c>
      <c r="P130" s="181" t="e">
        <f t="shared" si="9"/>
        <v>#VALUE!</v>
      </c>
      <c r="Q130" s="231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6">
        <f>'Données projet'!A129</f>
        <v>0</v>
      </c>
      <c r="B131" s="177">
        <f>'Données projet'!D129</f>
        <v>0</v>
      </c>
      <c r="C131" s="187"/>
      <c r="D131" s="175">
        <f t="shared" si="8"/>
        <v>0</v>
      </c>
      <c r="E131" s="189"/>
      <c r="F131" s="228"/>
      <c r="G131" s="202"/>
      <c r="H131" s="186"/>
      <c r="I131" s="187"/>
      <c r="J131" s="4"/>
      <c r="K131" s="169"/>
      <c r="L131" s="4"/>
      <c r="M131" s="4"/>
      <c r="N131" s="4"/>
      <c r="O131" s="190" t="e">
        <f>IF(O130+1&lt;=MIN('Données projet'!$E$9:$E$18),O130+1,"STOP")</f>
        <v>#VALUE!</v>
      </c>
      <c r="P131" s="181" t="e">
        <f t="shared" si="9"/>
        <v>#VALUE!</v>
      </c>
      <c r="Q131" s="231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6">
        <f>'Données projet'!A130</f>
        <v>0</v>
      </c>
      <c r="B132" s="177">
        <f>'Données projet'!D130</f>
        <v>0</v>
      </c>
      <c r="C132" s="187"/>
      <c r="D132" s="175">
        <f t="shared" si="8"/>
        <v>0</v>
      </c>
      <c r="E132" s="189"/>
      <c r="F132" s="228"/>
      <c r="G132" s="202"/>
      <c r="H132" s="186"/>
      <c r="I132" s="187"/>
      <c r="J132" s="4"/>
      <c r="K132" s="169"/>
      <c r="L132" s="4"/>
      <c r="M132" s="4"/>
      <c r="N132" s="4"/>
      <c r="O132" s="190" t="e">
        <f>IF(O131+1&lt;=MIN('Données projet'!$E$9:$E$18),O131+1,"STOP")</f>
        <v>#VALUE!</v>
      </c>
      <c r="P132" s="181" t="e">
        <f t="shared" si="9"/>
        <v>#VALUE!</v>
      </c>
      <c r="Q132" s="231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6">
        <f>'Données projet'!A131</f>
        <v>0</v>
      </c>
      <c r="B133" s="177">
        <f>'Données projet'!D131</f>
        <v>0</v>
      </c>
      <c r="C133" s="187"/>
      <c r="D133" s="175">
        <f t="shared" si="8"/>
        <v>0</v>
      </c>
      <c r="E133" s="189"/>
      <c r="F133" s="228"/>
      <c r="G133" s="202"/>
      <c r="H133" s="186"/>
      <c r="I133" s="187"/>
      <c r="J133" s="4"/>
      <c r="K133" s="169"/>
      <c r="Q133" s="231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6">
        <f>'Données projet'!A132</f>
        <v>0</v>
      </c>
      <c r="B134" s="177">
        <f>'Données projet'!D132</f>
        <v>0</v>
      </c>
      <c r="C134" s="187"/>
      <c r="D134" s="175">
        <f t="shared" si="8"/>
        <v>0</v>
      </c>
      <c r="E134" s="189"/>
      <c r="F134" s="228"/>
      <c r="G134" s="202"/>
      <c r="H134" s="186"/>
      <c r="I134" s="187"/>
      <c r="J134" s="4"/>
      <c r="K134" s="169"/>
      <c r="Q134" s="231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6">
        <f>'Données projet'!A133</f>
        <v>0</v>
      </c>
      <c r="B135" s="177">
        <f>'Données projet'!D133</f>
        <v>0</v>
      </c>
      <c r="C135" s="187"/>
      <c r="D135" s="175">
        <f t="shared" si="8"/>
        <v>0</v>
      </c>
      <c r="E135" s="189"/>
      <c r="F135" s="228"/>
      <c r="G135" s="202"/>
      <c r="H135" s="186"/>
      <c r="I135" s="187"/>
      <c r="J135" s="4"/>
      <c r="K135" s="169"/>
      <c r="Q135" s="231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6"/>
      <c r="G136" s="202"/>
      <c r="H136" s="186"/>
      <c r="I136" s="187"/>
      <c r="J136" s="4"/>
      <c r="K136" s="169"/>
      <c r="L136" s="4"/>
      <c r="M136" s="4"/>
      <c r="N136" s="4"/>
      <c r="Q136" s="231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6"/>
      <c r="G137" s="202"/>
      <c r="H137" s="186"/>
      <c r="I137" s="187"/>
      <c r="J137" s="4"/>
      <c r="K137" s="169"/>
      <c r="L137" s="4"/>
      <c r="M137" s="4"/>
      <c r="N137" s="4"/>
      <c r="Q137" s="231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0" t="str">
        <f>IF('Données projet'!B13="","",'Données projet'!B13)</f>
        <v>Chêne rouge d'Amérique</v>
      </c>
      <c r="C138" s="4"/>
      <c r="D138" s="4"/>
      <c r="E138" s="4"/>
      <c r="F138" s="226"/>
      <c r="G138" s="202"/>
      <c r="H138" s="186"/>
      <c r="I138" s="187"/>
      <c r="J138" s="4"/>
      <c r="K138" s="169"/>
      <c r="L138" s="4"/>
      <c r="M138" s="4"/>
      <c r="N138" s="4"/>
      <c r="Q138" s="231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6"/>
      <c r="G139" s="202"/>
      <c r="H139" s="186"/>
      <c r="I139" s="187"/>
      <c r="J139" s="4"/>
      <c r="K139" s="169"/>
      <c r="L139" s="4"/>
      <c r="M139" s="4"/>
      <c r="N139" s="4"/>
      <c r="Q139" s="231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7"/>
      <c r="G140" s="202"/>
      <c r="H140" s="186"/>
      <c r="I140" s="187"/>
      <c r="J140" s="4"/>
      <c r="K140" s="169"/>
      <c r="L140" s="4"/>
      <c r="M140" s="4"/>
      <c r="N140" s="4"/>
      <c r="Q140" s="231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5" t="s">
        <v>132</v>
      </c>
      <c r="C141" s="194" t="s">
        <v>132</v>
      </c>
      <c r="D141" s="193" t="s">
        <v>132</v>
      </c>
      <c r="E141" s="189"/>
      <c r="F141" s="227"/>
      <c r="G141" s="202"/>
      <c r="H141" s="186"/>
      <c r="I141" s="187"/>
      <c r="J141" s="4"/>
      <c r="K141" s="169"/>
      <c r="L141" s="4"/>
      <c r="M141" s="4"/>
      <c r="N141" s="4"/>
      <c r="Q141" s="231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5" t="s">
        <v>132</v>
      </c>
      <c r="C142" s="194" t="s">
        <v>132</v>
      </c>
      <c r="D142" s="193" t="s">
        <v>132</v>
      </c>
      <c r="E142" s="189"/>
      <c r="F142" s="227"/>
      <c r="G142" s="23"/>
      <c r="H142" s="186"/>
      <c r="I142" s="187"/>
      <c r="J142" s="4"/>
      <c r="K142" s="169"/>
      <c r="L142" s="4"/>
      <c r="M142" s="4"/>
      <c r="N142" s="4"/>
      <c r="Q142" s="231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5" t="s">
        <v>132</v>
      </c>
      <c r="C143" s="194" t="s">
        <v>132</v>
      </c>
      <c r="D143" s="193" t="s">
        <v>132</v>
      </c>
      <c r="E143" s="189"/>
      <c r="F143" s="227"/>
      <c r="G143" s="23"/>
      <c r="H143" s="186"/>
      <c r="I143" s="187"/>
      <c r="J143" s="4"/>
      <c r="K143" s="169"/>
      <c r="L143" s="4"/>
      <c r="M143" s="4"/>
      <c r="N143" s="4"/>
      <c r="Q143" s="231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5" t="s">
        <v>132</v>
      </c>
      <c r="C144" s="194" t="s">
        <v>132</v>
      </c>
      <c r="D144" s="193" t="s">
        <v>132</v>
      </c>
      <c r="E144" s="189"/>
      <c r="F144" s="227"/>
      <c r="G144" s="23"/>
      <c r="H144" s="186"/>
      <c r="I144" s="187"/>
      <c r="J144" s="4"/>
      <c r="K144" s="169"/>
      <c r="L144" s="4"/>
      <c r="M144" s="4"/>
      <c r="N144" s="4"/>
      <c r="Q144" s="231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5" t="s">
        <v>132</v>
      </c>
      <c r="C145" s="194" t="s">
        <v>132</v>
      </c>
      <c r="D145" s="193" t="s">
        <v>132</v>
      </c>
      <c r="E145" s="189"/>
      <c r="F145" s="227"/>
      <c r="G145" s="23"/>
      <c r="H145" s="186"/>
      <c r="I145" s="187"/>
      <c r="J145" s="4"/>
      <c r="K145" s="169"/>
      <c r="L145" s="4"/>
      <c r="M145" s="4"/>
      <c r="N145" s="4"/>
      <c r="Q145" s="231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5" t="s">
        <v>132</v>
      </c>
      <c r="C146" s="194" t="s">
        <v>132</v>
      </c>
      <c r="D146" s="193" t="s">
        <v>132</v>
      </c>
      <c r="E146" s="189"/>
      <c r="F146" s="227"/>
      <c r="G146" s="201"/>
      <c r="H146" s="186"/>
      <c r="I146" s="187"/>
      <c r="J146" s="4"/>
      <c r="K146" s="169"/>
      <c r="L146" s="4"/>
      <c r="M146" s="4"/>
      <c r="N146" s="4"/>
      <c r="Q146" s="231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20</v>
      </c>
      <c r="B147" s="171">
        <f>'Données projet'!D140</f>
        <v>50</v>
      </c>
      <c r="C147" s="187"/>
      <c r="D147" s="178">
        <f>B147*C147</f>
        <v>0</v>
      </c>
      <c r="E147" s="189"/>
      <c r="F147" s="229"/>
      <c r="G147" s="201"/>
      <c r="H147" s="186"/>
      <c r="I147" s="187"/>
      <c r="J147" s="4"/>
      <c r="K147" s="169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25</v>
      </c>
      <c r="B148" s="171">
        <f>'Données projet'!D141</f>
        <v>37</v>
      </c>
      <c r="C148" s="187"/>
      <c r="D148" s="178">
        <f t="shared" ref="D148:D166" si="10">B148*C148</f>
        <v>0</v>
      </c>
      <c r="E148" s="189"/>
      <c r="F148" s="229"/>
      <c r="G148" s="201"/>
      <c r="H148" s="186"/>
      <c r="I148" s="187"/>
      <c r="J148" s="4"/>
      <c r="K148" s="169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30</v>
      </c>
      <c r="B149" s="171">
        <f>'Données projet'!D142</f>
        <v>37</v>
      </c>
      <c r="C149" s="187"/>
      <c r="D149" s="178">
        <f t="shared" si="10"/>
        <v>0</v>
      </c>
      <c r="E149" s="189"/>
      <c r="F149" s="229"/>
      <c r="G149" s="201"/>
      <c r="H149" s="186"/>
      <c r="I149" s="187"/>
      <c r="J149" s="4"/>
      <c r="K149" s="169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35</v>
      </c>
      <c r="B150" s="171">
        <f>'Données projet'!D143</f>
        <v>36</v>
      </c>
      <c r="C150" s="187"/>
      <c r="D150" s="178">
        <f t="shared" si="10"/>
        <v>0</v>
      </c>
      <c r="E150" s="189"/>
      <c r="F150" s="229"/>
      <c r="G150" s="201"/>
      <c r="H150" s="186"/>
      <c r="I150" s="187"/>
      <c r="J150" s="4"/>
      <c r="K150" s="169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40</v>
      </c>
      <c r="B151" s="171">
        <f>'Données projet'!D144</f>
        <v>33</v>
      </c>
      <c r="C151" s="187"/>
      <c r="D151" s="178">
        <f t="shared" si="10"/>
        <v>0</v>
      </c>
      <c r="E151" s="189"/>
      <c r="F151" s="229"/>
      <c r="G151" s="201"/>
      <c r="H151" s="186"/>
      <c r="I151" s="187"/>
      <c r="J151" s="4"/>
      <c r="K151" s="169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45</v>
      </c>
      <c r="B152" s="171">
        <f>'Données projet'!D145</f>
        <v>31</v>
      </c>
      <c r="C152" s="187"/>
      <c r="D152" s="178">
        <f t="shared" si="10"/>
        <v>0</v>
      </c>
      <c r="E152" s="189"/>
      <c r="F152" s="229"/>
      <c r="G152" s="201"/>
      <c r="H152" s="186"/>
      <c r="I152" s="187"/>
      <c r="J152" s="4"/>
      <c r="K152" s="169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50</v>
      </c>
      <c r="B153" s="171">
        <f>'Données projet'!D146</f>
        <v>28</v>
      </c>
      <c r="C153" s="187"/>
      <c r="D153" s="178">
        <f t="shared" si="10"/>
        <v>0</v>
      </c>
      <c r="E153" s="189"/>
      <c r="F153" s="229"/>
      <c r="G153" s="199"/>
      <c r="H153" s="186"/>
      <c r="I153" s="187"/>
      <c r="J153" s="4"/>
      <c r="K153" s="169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55</v>
      </c>
      <c r="B154" s="171">
        <f>'Données projet'!D147</f>
        <v>25</v>
      </c>
      <c r="C154" s="187"/>
      <c r="D154" s="178">
        <f t="shared" si="10"/>
        <v>0</v>
      </c>
      <c r="E154" s="189"/>
      <c r="F154" s="229"/>
      <c r="G154" s="199"/>
      <c r="H154" s="186"/>
      <c r="I154" s="187"/>
      <c r="J154" s="4"/>
      <c r="K154" s="169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60</v>
      </c>
      <c r="B155" s="171">
        <f>'Données projet'!D148</f>
        <v>22</v>
      </c>
      <c r="C155" s="187"/>
      <c r="D155" s="178">
        <f t="shared" si="10"/>
        <v>0</v>
      </c>
      <c r="E155" s="189"/>
      <c r="F155" s="229"/>
      <c r="G155" s="199"/>
      <c r="H155" s="186"/>
      <c r="I155" s="187"/>
      <c r="J155" s="4"/>
      <c r="K155" s="169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65</v>
      </c>
      <c r="B156" s="171">
        <f>'Données projet'!D149</f>
        <v>20</v>
      </c>
      <c r="C156" s="187"/>
      <c r="D156" s="178">
        <f t="shared" si="10"/>
        <v>0</v>
      </c>
      <c r="E156" s="189"/>
      <c r="F156" s="229"/>
      <c r="G156" s="199"/>
      <c r="H156" s="186"/>
      <c r="I156" s="187"/>
      <c r="J156" s="4"/>
      <c r="K156" s="169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70</v>
      </c>
      <c r="B157" s="171">
        <f>'Données projet'!D150</f>
        <v>17</v>
      </c>
      <c r="C157" s="187"/>
      <c r="D157" s="178">
        <f t="shared" si="10"/>
        <v>0</v>
      </c>
      <c r="E157" s="189"/>
      <c r="F157" s="229"/>
      <c r="G157" s="199"/>
      <c r="H157" s="186"/>
      <c r="I157" s="187"/>
      <c r="J157" s="4"/>
      <c r="K157" s="169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75</v>
      </c>
      <c r="B158" s="171">
        <f>'Données projet'!D151</f>
        <v>15</v>
      </c>
      <c r="C158" s="187"/>
      <c r="D158" s="178">
        <f t="shared" si="10"/>
        <v>0</v>
      </c>
      <c r="E158" s="189"/>
      <c r="F158" s="229"/>
      <c r="G158" s="199"/>
      <c r="H158" s="186"/>
      <c r="I158" s="187"/>
      <c r="J158" s="4"/>
      <c r="K158" s="169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80</v>
      </c>
      <c r="B159" s="171">
        <f>'Données projet'!D152</f>
        <v>13</v>
      </c>
      <c r="C159" s="187"/>
      <c r="D159" s="178">
        <f t="shared" si="10"/>
        <v>0</v>
      </c>
      <c r="E159" s="189"/>
      <c r="F159" s="229"/>
      <c r="G159" s="199"/>
      <c r="H159" s="186"/>
      <c r="I159" s="187"/>
      <c r="J159" s="4"/>
      <c r="K159" s="169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85</v>
      </c>
      <c r="B160" s="171">
        <f>'Données projet'!D153</f>
        <v>12</v>
      </c>
      <c r="C160" s="187"/>
      <c r="D160" s="178">
        <f t="shared" si="10"/>
        <v>0</v>
      </c>
      <c r="E160" s="189"/>
      <c r="F160" s="229"/>
      <c r="G160" s="199"/>
      <c r="H160" s="186"/>
      <c r="I160" s="187"/>
      <c r="J160" s="4"/>
      <c r="K160" s="169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90</v>
      </c>
      <c r="B161" s="171">
        <f>'Données projet'!D154</f>
        <v>0</v>
      </c>
      <c r="C161" s="187"/>
      <c r="D161" s="178">
        <f t="shared" si="10"/>
        <v>0</v>
      </c>
      <c r="E161" s="189"/>
      <c r="F161" s="229"/>
      <c r="G161" s="199"/>
      <c r="H161" s="186"/>
      <c r="I161" s="187"/>
      <c r="J161" s="4"/>
      <c r="K161" s="169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1">
        <f>'Données projet'!D155</f>
        <v>0</v>
      </c>
      <c r="C162" s="187"/>
      <c r="D162" s="178">
        <f t="shared" si="10"/>
        <v>0</v>
      </c>
      <c r="E162" s="189"/>
      <c r="F162" s="229"/>
      <c r="G162" s="199"/>
      <c r="H162" s="186"/>
      <c r="I162" s="187"/>
      <c r="J162" s="4"/>
      <c r="K162" s="169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1">
        <f>'Données projet'!D156</f>
        <v>0</v>
      </c>
      <c r="C163" s="187"/>
      <c r="D163" s="178">
        <f t="shared" si="10"/>
        <v>0</v>
      </c>
      <c r="E163" s="189"/>
      <c r="F163" s="229"/>
      <c r="G163" s="199"/>
      <c r="H163" s="186"/>
      <c r="I163" s="187"/>
      <c r="J163" s="4"/>
      <c r="K163" s="169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1">
        <f>'Données projet'!D157</f>
        <v>0</v>
      </c>
      <c r="C164" s="187"/>
      <c r="D164" s="178">
        <f t="shared" si="10"/>
        <v>0</v>
      </c>
      <c r="E164" s="189"/>
      <c r="F164" s="229"/>
      <c r="G164" s="199"/>
      <c r="H164" s="186"/>
      <c r="I164" s="187"/>
      <c r="J164" s="4"/>
      <c r="K164" s="169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1">
        <f>'Données projet'!D158</f>
        <v>0</v>
      </c>
      <c r="C165" s="187"/>
      <c r="D165" s="178">
        <f t="shared" si="10"/>
        <v>0</v>
      </c>
      <c r="E165" s="189"/>
      <c r="F165" s="229"/>
      <c r="G165" s="199"/>
      <c r="H165" s="186"/>
      <c r="I165" s="187"/>
      <c r="J165" s="4"/>
      <c r="K165" s="169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1">
        <f>'Données projet'!D159</f>
        <v>0</v>
      </c>
      <c r="C166" s="187"/>
      <c r="D166" s="178">
        <f t="shared" si="10"/>
        <v>0</v>
      </c>
      <c r="E166" s="189"/>
      <c r="F166" s="229"/>
      <c r="G166" s="199"/>
      <c r="H166" s="186"/>
      <c r="I166" s="187"/>
      <c r="J166" s="4"/>
      <c r="K166" s="169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6"/>
      <c r="G167" s="199"/>
      <c r="H167" s="186"/>
      <c r="I167" s="187"/>
      <c r="J167" s="4"/>
      <c r="K167" s="169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6"/>
      <c r="G168" s="199"/>
      <c r="H168" s="186"/>
      <c r="I168" s="187"/>
      <c r="J168" s="4"/>
      <c r="K168" s="169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0" t="str">
        <f>IF('Données projet'!B14="","",'Données projet'!B14)</f>
        <v/>
      </c>
      <c r="C169" s="4"/>
      <c r="D169" s="4"/>
      <c r="E169" s="4"/>
      <c r="F169" s="226"/>
      <c r="G169" s="199"/>
      <c r="H169" s="186"/>
      <c r="I169" s="187"/>
      <c r="J169" s="4"/>
      <c r="K169" s="169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6"/>
      <c r="G170" s="199"/>
      <c r="H170" s="186"/>
      <c r="I170" s="187"/>
      <c r="J170" s="4"/>
      <c r="K170" s="169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7"/>
      <c r="G171" s="199"/>
      <c r="H171" s="186"/>
      <c r="I171" s="187"/>
      <c r="J171" s="4"/>
      <c r="K171" s="169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5" t="s">
        <v>132</v>
      </c>
      <c r="C172" s="194" t="s">
        <v>132</v>
      </c>
      <c r="D172" s="193" t="s">
        <v>132</v>
      </c>
      <c r="E172" s="189"/>
      <c r="F172" s="227"/>
      <c r="G172" s="199"/>
      <c r="H172" s="186"/>
      <c r="I172" s="187"/>
      <c r="J172" s="4"/>
      <c r="K172" s="169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5" t="s">
        <v>132</v>
      </c>
      <c r="C173" s="194" t="s">
        <v>132</v>
      </c>
      <c r="D173" s="193" t="s">
        <v>132</v>
      </c>
      <c r="E173" s="189"/>
      <c r="F173" s="227"/>
      <c r="G173" s="23"/>
      <c r="H173" s="186"/>
      <c r="I173" s="187"/>
      <c r="J173" s="4"/>
      <c r="K173" s="169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5" t="s">
        <v>132</v>
      </c>
      <c r="C174" s="194" t="s">
        <v>132</v>
      </c>
      <c r="D174" s="193" t="s">
        <v>132</v>
      </c>
      <c r="E174" s="189"/>
      <c r="F174" s="227"/>
      <c r="G174" s="23"/>
      <c r="H174" s="186"/>
      <c r="I174" s="187"/>
      <c r="J174" s="4"/>
      <c r="K174" s="169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5" t="s">
        <v>132</v>
      </c>
      <c r="C175" s="194" t="s">
        <v>132</v>
      </c>
      <c r="D175" s="193" t="s">
        <v>132</v>
      </c>
      <c r="E175" s="189"/>
      <c r="F175" s="227"/>
      <c r="G175" s="23"/>
      <c r="H175" s="186"/>
      <c r="I175" s="187"/>
      <c r="J175" s="4"/>
      <c r="K175" s="169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5" t="s">
        <v>132</v>
      </c>
      <c r="C176" s="194" t="s">
        <v>132</v>
      </c>
      <c r="D176" s="193" t="s">
        <v>132</v>
      </c>
      <c r="E176" s="189"/>
      <c r="F176" s="227"/>
      <c r="G176" s="23"/>
      <c r="H176" s="186"/>
      <c r="I176" s="187"/>
      <c r="J176" s="4"/>
      <c r="K176" s="169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5" t="s">
        <v>132</v>
      </c>
      <c r="C177" s="194" t="s">
        <v>132</v>
      </c>
      <c r="D177" s="193" t="s">
        <v>132</v>
      </c>
      <c r="E177" s="189"/>
      <c r="F177" s="227"/>
      <c r="G177" s="201"/>
      <c r="H177" s="186"/>
      <c r="I177" s="187"/>
      <c r="J177" s="4"/>
      <c r="K177" s="169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6">
        <f>'Données projet'!A166</f>
        <v>0</v>
      </c>
      <c r="B178" s="177">
        <f>'Données projet'!D166</f>
        <v>0</v>
      </c>
      <c r="C178" s="189"/>
      <c r="D178" s="175">
        <f>B178*C178</f>
        <v>0</v>
      </c>
      <c r="E178" s="189"/>
      <c r="F178" s="228"/>
      <c r="G178" s="201"/>
      <c r="H178" s="186"/>
      <c r="I178" s="187"/>
      <c r="J178" s="4"/>
      <c r="K178" s="169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6">
        <f>'Données projet'!A167</f>
        <v>0</v>
      </c>
      <c r="B179" s="177">
        <f>'Données projet'!D167</f>
        <v>0</v>
      </c>
      <c r="C179" s="189"/>
      <c r="D179" s="175">
        <f t="shared" ref="D179:D197" si="11">B179*C179</f>
        <v>0</v>
      </c>
      <c r="E179" s="189"/>
      <c r="F179" s="228"/>
      <c r="G179" s="201"/>
      <c r="H179" s="186"/>
      <c r="I179" s="187"/>
      <c r="J179" s="4"/>
      <c r="K179" s="169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6">
        <f>'Données projet'!A168</f>
        <v>0</v>
      </c>
      <c r="B180" s="177">
        <f>'Données projet'!D168</f>
        <v>0</v>
      </c>
      <c r="C180" s="189"/>
      <c r="D180" s="175">
        <f t="shared" si="11"/>
        <v>0</v>
      </c>
      <c r="E180" s="189"/>
      <c r="F180" s="228"/>
      <c r="G180" s="201"/>
      <c r="H180" s="186"/>
      <c r="I180" s="187"/>
      <c r="J180" s="4"/>
      <c r="K180" s="169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6">
        <f>'Données projet'!A169</f>
        <v>0</v>
      </c>
      <c r="B181" s="177">
        <f>'Données projet'!D169</f>
        <v>0</v>
      </c>
      <c r="C181" s="189"/>
      <c r="D181" s="175">
        <f t="shared" si="11"/>
        <v>0</v>
      </c>
      <c r="E181" s="189"/>
      <c r="F181" s="228"/>
      <c r="G181" s="201"/>
      <c r="H181" s="186"/>
      <c r="I181" s="187"/>
      <c r="J181" s="4"/>
      <c r="K181" s="169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6">
        <f>'Données projet'!A170</f>
        <v>0</v>
      </c>
      <c r="B182" s="177">
        <f>'Données projet'!D170</f>
        <v>0</v>
      </c>
      <c r="C182" s="189"/>
      <c r="D182" s="175">
        <f t="shared" si="11"/>
        <v>0</v>
      </c>
      <c r="E182" s="189"/>
      <c r="F182" s="228"/>
      <c r="G182" s="201"/>
      <c r="H182" s="186"/>
      <c r="I182" s="187"/>
      <c r="J182" s="4"/>
      <c r="K182" s="169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6">
        <f>'Données projet'!A171</f>
        <v>0</v>
      </c>
      <c r="B183" s="177">
        <f>'Données projet'!D171</f>
        <v>0</v>
      </c>
      <c r="C183" s="189"/>
      <c r="D183" s="175">
        <f t="shared" si="11"/>
        <v>0</v>
      </c>
      <c r="E183" s="189"/>
      <c r="F183" s="228"/>
      <c r="G183" s="201"/>
      <c r="H183" s="186"/>
      <c r="I183" s="187"/>
      <c r="J183" s="4"/>
      <c r="K183" s="169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6">
        <f>'Données projet'!A172</f>
        <v>0</v>
      </c>
      <c r="B184" s="177">
        <f>'Données projet'!D172</f>
        <v>0</v>
      </c>
      <c r="C184" s="189"/>
      <c r="D184" s="175">
        <f t="shared" si="11"/>
        <v>0</v>
      </c>
      <c r="E184" s="189"/>
      <c r="F184" s="228"/>
      <c r="G184" s="202"/>
      <c r="H184" s="186"/>
      <c r="I184" s="187"/>
      <c r="J184" s="4"/>
      <c r="K184" s="169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6">
        <f>'Données projet'!A173</f>
        <v>0</v>
      </c>
      <c r="B185" s="177">
        <f>'Données projet'!D173</f>
        <v>0</v>
      </c>
      <c r="C185" s="189"/>
      <c r="D185" s="175">
        <f t="shared" si="11"/>
        <v>0</v>
      </c>
      <c r="E185" s="189"/>
      <c r="F185" s="228"/>
      <c r="G185" s="202"/>
      <c r="H185" s="186"/>
      <c r="I185" s="187"/>
      <c r="J185" s="4"/>
      <c r="K185" s="169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6">
        <f>'Données projet'!A174</f>
        <v>0</v>
      </c>
      <c r="B186" s="177">
        <f>'Données projet'!D174</f>
        <v>0</v>
      </c>
      <c r="C186" s="189"/>
      <c r="D186" s="175">
        <f t="shared" si="11"/>
        <v>0</v>
      </c>
      <c r="E186" s="189"/>
      <c r="F186" s="228"/>
      <c r="G186" s="202"/>
      <c r="H186" s="186"/>
      <c r="I186" s="187"/>
      <c r="J186" s="4"/>
      <c r="K186" s="169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6">
        <f>'Données projet'!A175</f>
        <v>0</v>
      </c>
      <c r="B187" s="177">
        <f>'Données projet'!D175</f>
        <v>0</v>
      </c>
      <c r="C187" s="189"/>
      <c r="D187" s="175">
        <f t="shared" si="11"/>
        <v>0</v>
      </c>
      <c r="E187" s="189"/>
      <c r="F187" s="228"/>
      <c r="G187" s="202"/>
      <c r="H187" s="186"/>
      <c r="I187" s="187"/>
      <c r="J187" s="4"/>
      <c r="K187" s="169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6">
        <f>'Données projet'!A176</f>
        <v>0</v>
      </c>
      <c r="B188" s="177">
        <f>'Données projet'!D176</f>
        <v>0</v>
      </c>
      <c r="C188" s="189"/>
      <c r="D188" s="175">
        <f t="shared" si="11"/>
        <v>0</v>
      </c>
      <c r="E188" s="189"/>
      <c r="F188" s="228"/>
      <c r="G188" s="202"/>
      <c r="H188" s="186"/>
      <c r="I188" s="187"/>
      <c r="J188" s="4"/>
      <c r="K188" s="169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6">
        <f>'Données projet'!A177</f>
        <v>0</v>
      </c>
      <c r="B189" s="177">
        <f>'Données projet'!D177</f>
        <v>0</v>
      </c>
      <c r="C189" s="189"/>
      <c r="D189" s="175">
        <f t="shared" si="11"/>
        <v>0</v>
      </c>
      <c r="E189" s="189"/>
      <c r="F189" s="228"/>
      <c r="G189" s="202"/>
      <c r="H189" s="186"/>
      <c r="I189" s="187"/>
      <c r="J189" s="4"/>
      <c r="K189" s="169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6">
        <f>'Données projet'!A178</f>
        <v>0</v>
      </c>
      <c r="B190" s="177">
        <f>'Données projet'!D178</f>
        <v>0</v>
      </c>
      <c r="C190" s="189"/>
      <c r="D190" s="175">
        <f t="shared" si="11"/>
        <v>0</v>
      </c>
      <c r="E190" s="189"/>
      <c r="F190" s="228"/>
      <c r="G190" s="202"/>
      <c r="H190" s="186"/>
      <c r="I190" s="187"/>
      <c r="J190" s="4"/>
      <c r="K190" s="169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6">
        <f>'Données projet'!A179</f>
        <v>0</v>
      </c>
      <c r="B191" s="177">
        <f>'Données projet'!D179</f>
        <v>0</v>
      </c>
      <c r="C191" s="189"/>
      <c r="D191" s="175">
        <f t="shared" si="11"/>
        <v>0</v>
      </c>
      <c r="E191" s="189"/>
      <c r="F191" s="228"/>
      <c r="G191" s="202"/>
      <c r="H191" s="186"/>
      <c r="I191" s="187"/>
      <c r="J191" s="4"/>
      <c r="K191" s="169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6">
        <f>'Données projet'!A180</f>
        <v>0</v>
      </c>
      <c r="B192" s="177">
        <f>'Données projet'!D180</f>
        <v>0</v>
      </c>
      <c r="C192" s="189"/>
      <c r="D192" s="175">
        <f t="shared" si="11"/>
        <v>0</v>
      </c>
      <c r="E192" s="189"/>
      <c r="F192" s="228"/>
      <c r="G192" s="202"/>
      <c r="H192" s="186"/>
      <c r="I192" s="187"/>
      <c r="J192" s="4"/>
      <c r="K192" s="169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6">
        <f>'Données projet'!A181</f>
        <v>0</v>
      </c>
      <c r="B193" s="177">
        <f>'Données projet'!D181</f>
        <v>0</v>
      </c>
      <c r="C193" s="189"/>
      <c r="D193" s="175">
        <f t="shared" si="11"/>
        <v>0</v>
      </c>
      <c r="E193" s="189"/>
      <c r="F193" s="228"/>
      <c r="G193" s="202"/>
      <c r="H193" s="186"/>
      <c r="I193" s="187"/>
      <c r="J193" s="4"/>
      <c r="K193" s="169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6">
        <f>'Données projet'!A182</f>
        <v>0</v>
      </c>
      <c r="B194" s="177">
        <f>'Données projet'!D182</f>
        <v>0</v>
      </c>
      <c r="C194" s="189"/>
      <c r="D194" s="175">
        <f t="shared" si="11"/>
        <v>0</v>
      </c>
      <c r="E194" s="189"/>
      <c r="F194" s="228"/>
      <c r="G194" s="202"/>
      <c r="H194" s="186"/>
      <c r="I194" s="187"/>
      <c r="J194" s="4"/>
      <c r="K194" s="169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6">
        <f>'Données projet'!A183</f>
        <v>0</v>
      </c>
      <c r="B195" s="177">
        <f>'Données projet'!D183</f>
        <v>0</v>
      </c>
      <c r="C195" s="189"/>
      <c r="D195" s="175">
        <f t="shared" si="11"/>
        <v>0</v>
      </c>
      <c r="E195" s="189"/>
      <c r="F195" s="228"/>
      <c r="G195" s="202"/>
      <c r="H195" s="186"/>
      <c r="I195" s="187"/>
      <c r="J195" s="4"/>
      <c r="K195" s="169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6">
        <f>'Données projet'!A184</f>
        <v>0</v>
      </c>
      <c r="B196" s="177">
        <f>'Données projet'!D184</f>
        <v>0</v>
      </c>
      <c r="C196" s="189"/>
      <c r="D196" s="175">
        <f t="shared" si="11"/>
        <v>0</v>
      </c>
      <c r="E196" s="189"/>
      <c r="F196" s="228"/>
      <c r="G196" s="202"/>
      <c r="H196" s="186"/>
      <c r="I196" s="187"/>
      <c r="J196" s="4"/>
      <c r="K196" s="169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6">
        <f>'Données projet'!A185</f>
        <v>0</v>
      </c>
      <c r="B197" s="177">
        <f>'Données projet'!D185</f>
        <v>0</v>
      </c>
      <c r="C197" s="189"/>
      <c r="D197" s="175">
        <f t="shared" si="11"/>
        <v>0</v>
      </c>
      <c r="E197" s="189"/>
      <c r="F197" s="228"/>
      <c r="G197" s="202"/>
      <c r="H197" s="186"/>
      <c r="I197" s="187"/>
      <c r="J197" s="4"/>
      <c r="K197" s="169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6"/>
      <c r="G198" s="202"/>
      <c r="H198" s="186"/>
      <c r="I198" s="187"/>
      <c r="J198" s="4"/>
      <c r="K198" s="169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6"/>
      <c r="G199" s="202"/>
      <c r="H199" s="186"/>
      <c r="I199" s="187"/>
      <c r="J199" s="4"/>
      <c r="K199" s="169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0" t="str">
        <f>IF('Données projet'!$B$15="","",'Données projet'!$B$15)</f>
        <v/>
      </c>
      <c r="C200" s="4"/>
      <c r="D200" s="4"/>
      <c r="E200" s="4"/>
      <c r="F200" s="226"/>
      <c r="G200" s="202"/>
      <c r="H200" s="186"/>
      <c r="I200" s="187"/>
      <c r="J200" s="4"/>
      <c r="K200" s="169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6"/>
      <c r="G201" s="202"/>
      <c r="H201" s="186"/>
      <c r="I201" s="187"/>
      <c r="J201" s="4"/>
      <c r="K201" s="169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7"/>
      <c r="G202" s="202"/>
      <c r="H202" s="186"/>
      <c r="I202" s="187"/>
      <c r="J202" s="4"/>
      <c r="K202" s="169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5" t="s">
        <v>132</v>
      </c>
      <c r="C203" s="194" t="s">
        <v>132</v>
      </c>
      <c r="D203" s="193" t="s">
        <v>132</v>
      </c>
      <c r="E203" s="189"/>
      <c r="F203" s="227"/>
      <c r="G203" s="202"/>
      <c r="H203" s="186"/>
      <c r="I203" s="187"/>
      <c r="J203" s="4"/>
      <c r="K203" s="169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5" t="s">
        <v>132</v>
      </c>
      <c r="C204" s="194" t="s">
        <v>132</v>
      </c>
      <c r="D204" s="193" t="s">
        <v>132</v>
      </c>
      <c r="E204" s="189"/>
      <c r="F204" s="227"/>
      <c r="G204" s="23"/>
      <c r="H204" s="186"/>
      <c r="I204" s="187"/>
      <c r="J204" s="4"/>
      <c r="K204" s="169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5" t="s">
        <v>132</v>
      </c>
      <c r="C205" s="194" t="s">
        <v>132</v>
      </c>
      <c r="D205" s="193" t="s">
        <v>132</v>
      </c>
      <c r="E205" s="189"/>
      <c r="F205" s="227"/>
      <c r="G205" s="23"/>
      <c r="H205" s="186"/>
      <c r="I205" s="187"/>
      <c r="J205" s="4"/>
      <c r="K205" s="169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5" t="s">
        <v>132</v>
      </c>
      <c r="C206" s="194" t="s">
        <v>132</v>
      </c>
      <c r="D206" s="193" t="s">
        <v>132</v>
      </c>
      <c r="E206" s="189"/>
      <c r="F206" s="227"/>
      <c r="G206" s="23"/>
      <c r="H206" s="186"/>
      <c r="I206" s="187"/>
      <c r="J206" s="4"/>
      <c r="K206" s="169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5" t="s">
        <v>132</v>
      </c>
      <c r="C207" s="194" t="s">
        <v>132</v>
      </c>
      <c r="D207" s="193" t="s">
        <v>132</v>
      </c>
      <c r="E207" s="189"/>
      <c r="F207" s="227"/>
      <c r="G207" s="23"/>
      <c r="H207" s="186"/>
      <c r="I207" s="187"/>
      <c r="J207" s="4"/>
      <c r="K207" s="169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5" t="s">
        <v>132</v>
      </c>
      <c r="C208" s="194" t="s">
        <v>132</v>
      </c>
      <c r="D208" s="193" t="s">
        <v>132</v>
      </c>
      <c r="E208" s="189"/>
      <c r="F208" s="227"/>
      <c r="G208" s="201"/>
      <c r="H208" s="186"/>
      <c r="I208" s="187"/>
      <c r="J208" s="4"/>
      <c r="K208" s="169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6">
        <f>'Données projet'!A192</f>
        <v>0</v>
      </c>
      <c r="B209" s="177">
        <f>'Données projet'!D192</f>
        <v>0</v>
      </c>
      <c r="C209" s="189"/>
      <c r="D209" s="175">
        <f>B209*C209</f>
        <v>0</v>
      </c>
      <c r="E209" s="189"/>
      <c r="F209" s="228"/>
      <c r="G209" s="201"/>
      <c r="H209" s="186"/>
      <c r="I209" s="187"/>
      <c r="J209" s="4"/>
      <c r="K209" s="169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6">
        <f>'Données projet'!A193</f>
        <v>0</v>
      </c>
      <c r="B210" s="177">
        <f>'Données projet'!D193</f>
        <v>0</v>
      </c>
      <c r="C210" s="189"/>
      <c r="D210" s="175">
        <f t="shared" ref="D210:D228" si="12">B210*C210</f>
        <v>0</v>
      </c>
      <c r="E210" s="189"/>
      <c r="F210" s="228"/>
      <c r="G210" s="201"/>
      <c r="H210" s="186"/>
      <c r="I210" s="187"/>
      <c r="J210" s="4"/>
      <c r="K210" s="169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6">
        <f>'Données projet'!A194</f>
        <v>0</v>
      </c>
      <c r="B211" s="177">
        <f>'Données projet'!D194</f>
        <v>0</v>
      </c>
      <c r="C211" s="189"/>
      <c r="D211" s="175">
        <f t="shared" si="12"/>
        <v>0</v>
      </c>
      <c r="E211" s="189"/>
      <c r="F211" s="228"/>
      <c r="G211" s="201"/>
      <c r="H211" s="186"/>
      <c r="I211" s="187"/>
      <c r="J211" s="4"/>
      <c r="K211" s="169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6">
        <f>'Données projet'!A195</f>
        <v>0</v>
      </c>
      <c r="B212" s="177">
        <f>'Données projet'!D195</f>
        <v>0</v>
      </c>
      <c r="C212" s="189"/>
      <c r="D212" s="175">
        <f t="shared" si="12"/>
        <v>0</v>
      </c>
      <c r="E212" s="189"/>
      <c r="F212" s="228"/>
      <c r="G212" s="201"/>
      <c r="H212" s="186"/>
      <c r="I212" s="187"/>
      <c r="J212" s="4"/>
      <c r="K212" s="169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6">
        <f>'Données projet'!A196</f>
        <v>0</v>
      </c>
      <c r="B213" s="177">
        <f>'Données projet'!D196</f>
        <v>0</v>
      </c>
      <c r="C213" s="189"/>
      <c r="D213" s="175">
        <f t="shared" si="12"/>
        <v>0</v>
      </c>
      <c r="E213" s="189"/>
      <c r="F213" s="228"/>
      <c r="G213" s="201"/>
      <c r="H213" s="186"/>
      <c r="I213" s="187"/>
      <c r="J213" s="4"/>
      <c r="K213" s="169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6">
        <f>'Données projet'!A197</f>
        <v>0</v>
      </c>
      <c r="B214" s="177">
        <f>'Données projet'!D197</f>
        <v>0</v>
      </c>
      <c r="C214" s="189"/>
      <c r="D214" s="175">
        <f t="shared" si="12"/>
        <v>0</v>
      </c>
      <c r="E214" s="189"/>
      <c r="F214" s="228"/>
      <c r="G214" s="201"/>
      <c r="H214" s="186"/>
      <c r="I214" s="187"/>
      <c r="J214" s="4"/>
      <c r="K214" s="169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6">
        <f>'Données projet'!A198</f>
        <v>0</v>
      </c>
      <c r="B215" s="177">
        <f>'Données projet'!D198</f>
        <v>0</v>
      </c>
      <c r="C215" s="189"/>
      <c r="D215" s="175">
        <f t="shared" si="12"/>
        <v>0</v>
      </c>
      <c r="E215" s="189"/>
      <c r="F215" s="228"/>
      <c r="G215" s="202"/>
      <c r="H215" s="186"/>
      <c r="I215" s="187"/>
      <c r="J215" s="4"/>
      <c r="K215" s="169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6">
        <f>'Données projet'!A199</f>
        <v>0</v>
      </c>
      <c r="B216" s="177">
        <f>'Données projet'!D199</f>
        <v>0</v>
      </c>
      <c r="C216" s="189"/>
      <c r="D216" s="175">
        <f t="shared" si="12"/>
        <v>0</v>
      </c>
      <c r="E216" s="189"/>
      <c r="F216" s="228"/>
      <c r="G216" s="202"/>
      <c r="H216" s="186"/>
      <c r="I216" s="187"/>
      <c r="J216" s="4"/>
      <c r="K216" s="169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6">
        <f>'Données projet'!A200</f>
        <v>0</v>
      </c>
      <c r="B217" s="177">
        <f>'Données projet'!D200</f>
        <v>0</v>
      </c>
      <c r="C217" s="189"/>
      <c r="D217" s="175">
        <f t="shared" si="12"/>
        <v>0</v>
      </c>
      <c r="E217" s="189"/>
      <c r="F217" s="228"/>
      <c r="G217" s="202"/>
      <c r="H217" s="186"/>
      <c r="I217" s="187"/>
      <c r="J217" s="4"/>
      <c r="K217" s="169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6">
        <f>'Données projet'!A201</f>
        <v>0</v>
      </c>
      <c r="B218" s="177">
        <f>'Données projet'!D201</f>
        <v>0</v>
      </c>
      <c r="C218" s="189"/>
      <c r="D218" s="175">
        <f t="shared" si="12"/>
        <v>0</v>
      </c>
      <c r="E218" s="189"/>
      <c r="F218" s="228"/>
      <c r="G218" s="202"/>
      <c r="H218" s="186"/>
      <c r="I218" s="187"/>
      <c r="J218" s="4"/>
      <c r="K218" s="169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6">
        <f>'Données projet'!A202</f>
        <v>0</v>
      </c>
      <c r="B219" s="177">
        <f>'Données projet'!D202</f>
        <v>0</v>
      </c>
      <c r="C219" s="189"/>
      <c r="D219" s="175">
        <f t="shared" si="12"/>
        <v>0</v>
      </c>
      <c r="E219" s="189"/>
      <c r="F219" s="228"/>
      <c r="G219" s="202"/>
      <c r="H219" s="186"/>
      <c r="I219" s="187"/>
      <c r="J219" s="4"/>
      <c r="K219" s="169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6">
        <f>'Données projet'!A203</f>
        <v>0</v>
      </c>
      <c r="B220" s="177">
        <f>'Données projet'!D203</f>
        <v>0</v>
      </c>
      <c r="C220" s="189"/>
      <c r="D220" s="175">
        <f t="shared" si="12"/>
        <v>0</v>
      </c>
      <c r="E220" s="189"/>
      <c r="F220" s="228"/>
      <c r="G220" s="202"/>
      <c r="H220" s="4"/>
      <c r="I220" s="4"/>
      <c r="J220" s="4"/>
      <c r="K220" s="169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6">
        <f>'Données projet'!A204</f>
        <v>0</v>
      </c>
      <c r="B221" s="177">
        <f>'Données projet'!D204</f>
        <v>0</v>
      </c>
      <c r="C221" s="189"/>
      <c r="D221" s="175">
        <f t="shared" si="12"/>
        <v>0</v>
      </c>
      <c r="E221" s="189"/>
      <c r="F221" s="228"/>
      <c r="G221" s="202"/>
      <c r="H221" s="4"/>
      <c r="I221" s="4"/>
      <c r="J221" s="4"/>
      <c r="K221" s="169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6">
        <f>'Données projet'!A205</f>
        <v>0</v>
      </c>
      <c r="B222" s="177">
        <f>'Données projet'!D205</f>
        <v>0</v>
      </c>
      <c r="C222" s="189"/>
      <c r="D222" s="175">
        <f t="shared" si="12"/>
        <v>0</v>
      </c>
      <c r="E222" s="189"/>
      <c r="F222" s="228"/>
      <c r="G222" s="202"/>
      <c r="H222" s="4"/>
      <c r="I222" s="4"/>
      <c r="J222" s="4"/>
      <c r="K222" s="169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6">
        <f>'Données projet'!A206</f>
        <v>0</v>
      </c>
      <c r="B223" s="177">
        <f>'Données projet'!D206</f>
        <v>0</v>
      </c>
      <c r="C223" s="189"/>
      <c r="D223" s="175">
        <f t="shared" si="12"/>
        <v>0</v>
      </c>
      <c r="E223" s="189"/>
      <c r="F223" s="228"/>
      <c r="G223" s="202"/>
      <c r="H223" s="4"/>
      <c r="I223" s="4"/>
      <c r="J223" s="4"/>
      <c r="K223" s="169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6">
        <f>'Données projet'!A207</f>
        <v>0</v>
      </c>
      <c r="B224" s="177">
        <f>'Données projet'!D207</f>
        <v>0</v>
      </c>
      <c r="C224" s="189"/>
      <c r="D224" s="175">
        <f t="shared" si="12"/>
        <v>0</v>
      </c>
      <c r="E224" s="189"/>
      <c r="F224" s="228"/>
      <c r="G224" s="202"/>
      <c r="H224" s="4"/>
      <c r="I224" s="4"/>
      <c r="J224" s="4"/>
      <c r="K224" s="169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6">
        <f>'Données projet'!A208</f>
        <v>0</v>
      </c>
      <c r="B225" s="177">
        <f>'Données projet'!D208</f>
        <v>0</v>
      </c>
      <c r="C225" s="189"/>
      <c r="D225" s="175">
        <f t="shared" si="12"/>
        <v>0</v>
      </c>
      <c r="E225" s="189"/>
      <c r="F225" s="228"/>
      <c r="G225" s="202"/>
      <c r="H225" s="4"/>
      <c r="I225" s="4"/>
      <c r="J225" s="4"/>
      <c r="K225" s="169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6">
        <f>'Données projet'!A209</f>
        <v>0</v>
      </c>
      <c r="B226" s="177">
        <f>'Données projet'!D209</f>
        <v>0</v>
      </c>
      <c r="C226" s="189"/>
      <c r="D226" s="175">
        <f t="shared" si="12"/>
        <v>0</v>
      </c>
      <c r="E226" s="189"/>
      <c r="F226" s="228"/>
      <c r="G226" s="202"/>
      <c r="H226" s="4"/>
      <c r="I226" s="4"/>
      <c r="J226" s="4"/>
      <c r="K226" s="169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6">
        <f>'Données projet'!A210</f>
        <v>0</v>
      </c>
      <c r="B227" s="177">
        <f>'Données projet'!D210</f>
        <v>0</v>
      </c>
      <c r="C227" s="189"/>
      <c r="D227" s="175">
        <f t="shared" si="12"/>
        <v>0</v>
      </c>
      <c r="E227" s="189"/>
      <c r="F227" s="228"/>
      <c r="G227" s="202"/>
      <c r="H227" s="4"/>
      <c r="I227" s="4"/>
      <c r="J227" s="4"/>
      <c r="K227" s="169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6">
        <f>'Données projet'!A211</f>
        <v>0</v>
      </c>
      <c r="B228" s="177">
        <f>'Données projet'!D211</f>
        <v>0</v>
      </c>
      <c r="C228" s="189"/>
      <c r="D228" s="175">
        <f t="shared" si="12"/>
        <v>0</v>
      </c>
      <c r="E228" s="189"/>
      <c r="F228" s="228"/>
      <c r="G228" s="202"/>
      <c r="H228" s="4"/>
      <c r="I228" s="4"/>
      <c r="J228" s="4"/>
      <c r="K228" s="169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6"/>
      <c r="G229" s="202"/>
      <c r="H229" s="4"/>
      <c r="I229" s="4"/>
      <c r="J229" s="4"/>
      <c r="K229" s="169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6"/>
      <c r="G230" s="202"/>
      <c r="H230" s="4"/>
      <c r="I230" s="4"/>
      <c r="J230" s="4"/>
      <c r="K230" s="169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0" t="str">
        <f>IF('Données projet'!$B$16="","",'Données projet'!$B$16)</f>
        <v/>
      </c>
      <c r="C231" s="4"/>
      <c r="D231" s="4"/>
      <c r="E231" s="4"/>
      <c r="F231" s="226"/>
      <c r="G231" s="202"/>
      <c r="H231" s="4"/>
      <c r="I231" s="4"/>
      <c r="J231" s="4"/>
      <c r="K231" s="169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6"/>
      <c r="G232" s="202"/>
      <c r="H232" s="4"/>
      <c r="I232" s="4"/>
      <c r="J232" s="4"/>
      <c r="K232" s="169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7"/>
      <c r="G233" s="202"/>
      <c r="H233" s="4"/>
      <c r="I233" s="4"/>
      <c r="J233" s="4"/>
      <c r="K233" s="169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5" t="s">
        <v>132</v>
      </c>
      <c r="C234" s="194" t="s">
        <v>132</v>
      </c>
      <c r="D234" s="193" t="s">
        <v>132</v>
      </c>
      <c r="E234" s="189"/>
      <c r="F234" s="227"/>
      <c r="G234" s="202"/>
      <c r="H234" s="4"/>
      <c r="I234" s="4"/>
      <c r="J234" s="4"/>
      <c r="K234" s="169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5" t="s">
        <v>132</v>
      </c>
      <c r="C235" s="194" t="s">
        <v>132</v>
      </c>
      <c r="D235" s="193" t="s">
        <v>132</v>
      </c>
      <c r="E235" s="189"/>
      <c r="F235" s="227"/>
      <c r="G235" s="23"/>
      <c r="H235" s="4"/>
      <c r="I235" s="4"/>
      <c r="J235" s="4"/>
      <c r="K235" s="169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5" t="s">
        <v>132</v>
      </c>
      <c r="C236" s="194" t="s">
        <v>132</v>
      </c>
      <c r="D236" s="193" t="s">
        <v>132</v>
      </c>
      <c r="E236" s="189"/>
      <c r="F236" s="227"/>
      <c r="G236" s="23"/>
      <c r="H236" s="4"/>
      <c r="I236" s="4"/>
      <c r="J236" s="4"/>
      <c r="K236" s="169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5" t="s">
        <v>132</v>
      </c>
      <c r="C237" s="194" t="s">
        <v>132</v>
      </c>
      <c r="D237" s="193" t="s">
        <v>132</v>
      </c>
      <c r="E237" s="189"/>
      <c r="F237" s="227"/>
      <c r="G237" s="23"/>
      <c r="H237" s="4"/>
      <c r="I237" s="4"/>
      <c r="J237" s="4"/>
      <c r="K237" s="169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5" t="s">
        <v>132</v>
      </c>
      <c r="C238" s="194" t="s">
        <v>132</v>
      </c>
      <c r="D238" s="193" t="s">
        <v>132</v>
      </c>
      <c r="E238" s="189"/>
      <c r="F238" s="227"/>
      <c r="G238" s="23"/>
      <c r="H238" s="4"/>
      <c r="I238" s="4"/>
      <c r="J238" s="4"/>
      <c r="K238" s="169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5" t="s">
        <v>132</v>
      </c>
      <c r="C239" s="194" t="s">
        <v>132</v>
      </c>
      <c r="D239" s="193" t="s">
        <v>132</v>
      </c>
      <c r="E239" s="189"/>
      <c r="F239" s="227"/>
      <c r="G239" s="201"/>
      <c r="H239" s="4"/>
      <c r="I239" s="4"/>
      <c r="J239" s="4"/>
      <c r="K239" s="169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6">
        <f>'Données projet'!A218</f>
        <v>0</v>
      </c>
      <c r="B240" s="177">
        <f>'Données projet'!D218</f>
        <v>0</v>
      </c>
      <c r="C240" s="189"/>
      <c r="D240" s="175">
        <f>B240*C240</f>
        <v>0</v>
      </c>
      <c r="E240" s="189"/>
      <c r="F240" s="228"/>
      <c r="G240" s="201"/>
      <c r="H240" s="4"/>
      <c r="I240" s="4"/>
      <c r="J240" s="4"/>
      <c r="K240" s="169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6">
        <f>'Données projet'!A219</f>
        <v>0</v>
      </c>
      <c r="B241" s="177">
        <f>'Données projet'!D219</f>
        <v>0</v>
      </c>
      <c r="C241" s="189"/>
      <c r="D241" s="175">
        <f t="shared" ref="D241:D259" si="13">B241*C241</f>
        <v>0</v>
      </c>
      <c r="E241" s="189"/>
      <c r="F241" s="228"/>
      <c r="G241" s="201"/>
      <c r="H241" s="4"/>
      <c r="I241" s="4"/>
      <c r="J241" s="4"/>
      <c r="K241" s="169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6">
        <f>'Données projet'!A220</f>
        <v>0</v>
      </c>
      <c r="B242" s="177">
        <f>'Données projet'!D220</f>
        <v>0</v>
      </c>
      <c r="C242" s="189"/>
      <c r="D242" s="175">
        <f t="shared" si="13"/>
        <v>0</v>
      </c>
      <c r="E242" s="189"/>
      <c r="F242" s="228"/>
      <c r="G242" s="201"/>
      <c r="H242" s="4"/>
      <c r="I242" s="4"/>
      <c r="J242" s="4"/>
      <c r="K242" s="169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6">
        <f>'Données projet'!A221</f>
        <v>0</v>
      </c>
      <c r="B243" s="177">
        <f>'Données projet'!D221</f>
        <v>0</v>
      </c>
      <c r="C243" s="189"/>
      <c r="D243" s="175">
        <f t="shared" si="13"/>
        <v>0</v>
      </c>
      <c r="E243" s="189"/>
      <c r="F243" s="228"/>
      <c r="G243" s="201"/>
      <c r="H243" s="4"/>
      <c r="I243" s="4"/>
      <c r="J243" s="4"/>
      <c r="K243" s="169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6">
        <f>'Données projet'!A222</f>
        <v>0</v>
      </c>
      <c r="B244" s="177">
        <f>'Données projet'!D222</f>
        <v>0</v>
      </c>
      <c r="C244" s="189"/>
      <c r="D244" s="175">
        <f t="shared" si="13"/>
        <v>0</v>
      </c>
      <c r="E244" s="189"/>
      <c r="F244" s="228"/>
      <c r="G244" s="201"/>
      <c r="H244" s="4"/>
      <c r="I244" s="4"/>
      <c r="J244" s="4"/>
      <c r="K244" s="169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6">
        <f>'Données projet'!A223</f>
        <v>0</v>
      </c>
      <c r="B245" s="177">
        <f>'Données projet'!D223</f>
        <v>0</v>
      </c>
      <c r="C245" s="189"/>
      <c r="D245" s="175">
        <f t="shared" si="13"/>
        <v>0</v>
      </c>
      <c r="E245" s="189"/>
      <c r="F245" s="228"/>
      <c r="G245" s="201"/>
      <c r="H245" s="4"/>
      <c r="I245" s="4"/>
      <c r="J245" s="4"/>
      <c r="K245" s="169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6">
        <f>'Données projet'!A224</f>
        <v>0</v>
      </c>
      <c r="B246" s="177">
        <f>'Données projet'!D224</f>
        <v>0</v>
      </c>
      <c r="C246" s="189"/>
      <c r="D246" s="175">
        <f t="shared" si="13"/>
        <v>0</v>
      </c>
      <c r="E246" s="189"/>
      <c r="F246" s="228"/>
      <c r="G246" s="202"/>
      <c r="H246" s="4"/>
      <c r="I246" s="4"/>
      <c r="J246" s="4"/>
      <c r="K246" s="169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6">
        <f>'Données projet'!A225</f>
        <v>0</v>
      </c>
      <c r="B247" s="177">
        <f>'Données projet'!D225</f>
        <v>0</v>
      </c>
      <c r="C247" s="189"/>
      <c r="D247" s="175">
        <f t="shared" si="13"/>
        <v>0</v>
      </c>
      <c r="E247" s="189"/>
      <c r="F247" s="228"/>
      <c r="G247" s="202"/>
      <c r="H247" s="4"/>
      <c r="I247" s="4"/>
      <c r="J247" s="4"/>
      <c r="K247" s="169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6">
        <f>'Données projet'!A226</f>
        <v>0</v>
      </c>
      <c r="B248" s="177">
        <f>'Données projet'!D226</f>
        <v>0</v>
      </c>
      <c r="C248" s="189"/>
      <c r="D248" s="175">
        <f t="shared" si="13"/>
        <v>0</v>
      </c>
      <c r="E248" s="189"/>
      <c r="F248" s="228"/>
      <c r="G248" s="202"/>
      <c r="H248" s="4"/>
      <c r="I248" s="4"/>
      <c r="J248" s="4"/>
      <c r="K248" s="169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6">
        <f>'Données projet'!A227</f>
        <v>0</v>
      </c>
      <c r="B249" s="177">
        <f>'Données projet'!D227</f>
        <v>0</v>
      </c>
      <c r="C249" s="189"/>
      <c r="D249" s="175">
        <f t="shared" si="13"/>
        <v>0</v>
      </c>
      <c r="E249" s="189"/>
      <c r="F249" s="228"/>
      <c r="G249" s="202"/>
      <c r="H249" s="4"/>
      <c r="I249" s="4"/>
      <c r="J249" s="4"/>
      <c r="K249" s="169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6">
        <f>'Données projet'!A228</f>
        <v>0</v>
      </c>
      <c r="B250" s="177">
        <f>'Données projet'!D228</f>
        <v>0</v>
      </c>
      <c r="C250" s="189"/>
      <c r="D250" s="175">
        <f t="shared" si="13"/>
        <v>0</v>
      </c>
      <c r="E250" s="189"/>
      <c r="F250" s="228"/>
      <c r="G250" s="202"/>
      <c r="H250" s="4"/>
      <c r="I250" s="4"/>
      <c r="J250" s="4"/>
      <c r="K250" s="169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6">
        <f>'Données projet'!A229</f>
        <v>0</v>
      </c>
      <c r="B251" s="177">
        <f>'Données projet'!D229</f>
        <v>0</v>
      </c>
      <c r="C251" s="189"/>
      <c r="D251" s="175">
        <f t="shared" si="13"/>
        <v>0</v>
      </c>
      <c r="E251" s="189"/>
      <c r="F251" s="228"/>
      <c r="G251" s="202"/>
      <c r="H251" s="4"/>
      <c r="I251" s="4"/>
      <c r="J251" s="4"/>
      <c r="K251" s="169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6">
        <f>'Données projet'!A230</f>
        <v>0</v>
      </c>
      <c r="B252" s="177">
        <f>'Données projet'!D230</f>
        <v>0</v>
      </c>
      <c r="C252" s="189"/>
      <c r="D252" s="175">
        <f t="shared" si="13"/>
        <v>0</v>
      </c>
      <c r="E252" s="189"/>
      <c r="F252" s="228"/>
      <c r="G252" s="202"/>
      <c r="H252" s="4"/>
      <c r="I252" s="4"/>
      <c r="J252" s="4"/>
      <c r="K252" s="169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6">
        <f>'Données projet'!A231</f>
        <v>0</v>
      </c>
      <c r="B253" s="177">
        <f>'Données projet'!D231</f>
        <v>0</v>
      </c>
      <c r="C253" s="189"/>
      <c r="D253" s="175">
        <f t="shared" si="13"/>
        <v>0</v>
      </c>
      <c r="E253" s="189"/>
      <c r="F253" s="228"/>
      <c r="G253" s="202"/>
      <c r="H253" s="4"/>
      <c r="I253" s="4"/>
      <c r="J253" s="4"/>
      <c r="K253" s="169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6">
        <f>'Données projet'!A232</f>
        <v>0</v>
      </c>
      <c r="B254" s="177">
        <f>'Données projet'!D232</f>
        <v>0</v>
      </c>
      <c r="C254" s="189"/>
      <c r="D254" s="175">
        <f t="shared" si="13"/>
        <v>0</v>
      </c>
      <c r="E254" s="189"/>
      <c r="F254" s="228"/>
      <c r="G254" s="202"/>
      <c r="H254" s="4"/>
      <c r="I254" s="4"/>
      <c r="J254" s="4"/>
      <c r="K254" s="169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6">
        <f>'Données projet'!A233</f>
        <v>0</v>
      </c>
      <c r="B255" s="177">
        <f>'Données projet'!D233</f>
        <v>0</v>
      </c>
      <c r="C255" s="189"/>
      <c r="D255" s="175">
        <f t="shared" si="13"/>
        <v>0</v>
      </c>
      <c r="E255" s="189"/>
      <c r="F255" s="228"/>
      <c r="G255" s="202"/>
      <c r="H255" s="4"/>
      <c r="I255" s="4"/>
      <c r="J255" s="4"/>
      <c r="K255" s="169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6">
        <f>'Données projet'!A234</f>
        <v>0</v>
      </c>
      <c r="B256" s="177">
        <f>'Données projet'!D234</f>
        <v>0</v>
      </c>
      <c r="C256" s="189"/>
      <c r="D256" s="175">
        <f t="shared" si="13"/>
        <v>0</v>
      </c>
      <c r="E256" s="189"/>
      <c r="F256" s="228"/>
      <c r="G256" s="202"/>
      <c r="H256" s="4"/>
      <c r="I256" s="4"/>
      <c r="J256" s="4"/>
      <c r="K256" s="169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6">
        <f>'Données projet'!A235</f>
        <v>0</v>
      </c>
      <c r="B257" s="177">
        <f>'Données projet'!D235</f>
        <v>0</v>
      </c>
      <c r="C257" s="189"/>
      <c r="D257" s="175">
        <f t="shared" si="13"/>
        <v>0</v>
      </c>
      <c r="E257" s="189"/>
      <c r="F257" s="228"/>
      <c r="G257" s="202"/>
      <c r="H257" s="4"/>
      <c r="I257" s="4"/>
      <c r="J257" s="4"/>
      <c r="K257" s="169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6">
        <f>'Données projet'!A236</f>
        <v>0</v>
      </c>
      <c r="B258" s="177">
        <f>'Données projet'!D236</f>
        <v>0</v>
      </c>
      <c r="C258" s="189"/>
      <c r="D258" s="175">
        <f t="shared" si="13"/>
        <v>0</v>
      </c>
      <c r="E258" s="189"/>
      <c r="F258" s="228"/>
      <c r="G258" s="202"/>
      <c r="H258" s="4"/>
      <c r="I258" s="4"/>
      <c r="J258" s="4"/>
      <c r="K258" s="169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6">
        <f>'Données projet'!A237</f>
        <v>0</v>
      </c>
      <c r="B259" s="177">
        <f>'Données projet'!D237</f>
        <v>0</v>
      </c>
      <c r="C259" s="189"/>
      <c r="D259" s="175">
        <f t="shared" si="13"/>
        <v>0</v>
      </c>
      <c r="E259" s="189"/>
      <c r="F259" s="228"/>
      <c r="G259" s="202"/>
      <c r="H259" s="4"/>
      <c r="I259" s="4"/>
      <c r="J259" s="4"/>
      <c r="K259" s="169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6"/>
      <c r="G260" s="202"/>
      <c r="H260" s="4"/>
      <c r="I260" s="4"/>
      <c r="J260" s="4"/>
      <c r="K260" s="169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6"/>
      <c r="G261" s="202"/>
      <c r="H261" s="4"/>
      <c r="I261" s="4"/>
      <c r="J261" s="4"/>
      <c r="K261" s="169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0" t="str">
        <f>IF('Données projet'!$B$17="","",'Données projet'!$B$17)</f>
        <v/>
      </c>
      <c r="C262" s="4"/>
      <c r="D262" s="4"/>
      <c r="E262" s="4"/>
      <c r="F262" s="226"/>
      <c r="G262" s="202"/>
      <c r="H262" s="4"/>
      <c r="I262" s="4"/>
      <c r="J262" s="4"/>
      <c r="K262" s="169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6"/>
      <c r="G263" s="202"/>
      <c r="H263" s="4"/>
      <c r="I263" s="4"/>
      <c r="J263" s="4"/>
      <c r="K263" s="169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7"/>
      <c r="G264" s="202"/>
      <c r="H264" s="4"/>
      <c r="I264" s="4"/>
      <c r="J264" s="4"/>
      <c r="K264" s="169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5" t="s">
        <v>132</v>
      </c>
      <c r="C265" s="194" t="s">
        <v>132</v>
      </c>
      <c r="D265" s="193" t="s">
        <v>132</v>
      </c>
      <c r="E265" s="189"/>
      <c r="F265" s="227"/>
      <c r="G265" s="202"/>
      <c r="H265" s="4"/>
      <c r="I265" s="4"/>
      <c r="J265" s="4"/>
      <c r="K265" s="169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5" t="s">
        <v>132</v>
      </c>
      <c r="C266" s="194" t="s">
        <v>132</v>
      </c>
      <c r="D266" s="193" t="s">
        <v>132</v>
      </c>
      <c r="E266" s="189"/>
      <c r="F266" s="227"/>
      <c r="G266" s="23"/>
      <c r="H266" s="4"/>
      <c r="I266" s="4"/>
      <c r="J266" s="4"/>
      <c r="K266" s="169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5" t="s">
        <v>132</v>
      </c>
      <c r="C267" s="194" t="s">
        <v>132</v>
      </c>
      <c r="D267" s="193" t="s">
        <v>132</v>
      </c>
      <c r="E267" s="189"/>
      <c r="F267" s="227"/>
      <c r="G267" s="23"/>
      <c r="H267" s="4"/>
      <c r="I267" s="4"/>
      <c r="J267" s="4"/>
      <c r="K267" s="169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5" t="s">
        <v>132</v>
      </c>
      <c r="C268" s="194" t="s">
        <v>132</v>
      </c>
      <c r="D268" s="193" t="s">
        <v>132</v>
      </c>
      <c r="E268" s="189"/>
      <c r="F268" s="227"/>
      <c r="G268" s="23"/>
      <c r="H268" s="4"/>
      <c r="I268" s="4"/>
      <c r="J268" s="4"/>
      <c r="K268" s="169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5" t="s">
        <v>132</v>
      </c>
      <c r="C269" s="194" t="s">
        <v>132</v>
      </c>
      <c r="D269" s="193" t="s">
        <v>132</v>
      </c>
      <c r="E269" s="189"/>
      <c r="F269" s="227"/>
      <c r="G269" s="23"/>
      <c r="H269" s="4"/>
      <c r="I269" s="4"/>
      <c r="J269" s="4"/>
      <c r="K269" s="169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5" t="s">
        <v>132</v>
      </c>
      <c r="C270" s="194" t="s">
        <v>132</v>
      </c>
      <c r="D270" s="193" t="s">
        <v>132</v>
      </c>
      <c r="E270" s="189"/>
      <c r="F270" s="227"/>
      <c r="G270" s="201"/>
      <c r="H270" s="4"/>
      <c r="I270" s="4"/>
      <c r="J270" s="4"/>
      <c r="K270" s="169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6">
        <f>'Données projet'!A244</f>
        <v>0</v>
      </c>
      <c r="B271" s="177">
        <f>'Données projet'!D244</f>
        <v>0</v>
      </c>
      <c r="C271" s="189"/>
      <c r="D271" s="175">
        <f>B271*C271</f>
        <v>0</v>
      </c>
      <c r="E271" s="189"/>
      <c r="F271" s="228"/>
      <c r="G271" s="201"/>
      <c r="H271" s="4"/>
      <c r="I271" s="4"/>
      <c r="J271" s="4"/>
      <c r="K271" s="169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6">
        <f>'Données projet'!A245</f>
        <v>0</v>
      </c>
      <c r="B272" s="177">
        <f>'Données projet'!D245</f>
        <v>0</v>
      </c>
      <c r="C272" s="189"/>
      <c r="D272" s="175">
        <f t="shared" ref="D272:D290" si="14">B272*C272</f>
        <v>0</v>
      </c>
      <c r="E272" s="189"/>
      <c r="F272" s="228"/>
      <c r="G272" s="201"/>
      <c r="H272" s="4"/>
      <c r="I272" s="4"/>
      <c r="J272" s="4"/>
      <c r="K272" s="169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6">
        <f>'Données projet'!A246</f>
        <v>0</v>
      </c>
      <c r="B273" s="177">
        <f>'Données projet'!D246</f>
        <v>0</v>
      </c>
      <c r="C273" s="189"/>
      <c r="D273" s="175">
        <f t="shared" si="14"/>
        <v>0</v>
      </c>
      <c r="E273" s="189"/>
      <c r="F273" s="228"/>
      <c r="G273" s="201"/>
      <c r="H273" s="4"/>
      <c r="I273" s="4"/>
      <c r="J273" s="4"/>
      <c r="K273" s="169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6">
        <f>'Données projet'!A247</f>
        <v>0</v>
      </c>
      <c r="B274" s="177">
        <f>'Données projet'!D247</f>
        <v>0</v>
      </c>
      <c r="C274" s="189"/>
      <c r="D274" s="175">
        <f t="shared" si="14"/>
        <v>0</v>
      </c>
      <c r="E274" s="189"/>
      <c r="F274" s="228"/>
      <c r="G274" s="201"/>
      <c r="H274" s="4"/>
      <c r="I274" s="4"/>
      <c r="J274" s="4"/>
      <c r="K274" s="169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6">
        <f>'Données projet'!A248</f>
        <v>0</v>
      </c>
      <c r="B275" s="177">
        <f>'Données projet'!D248</f>
        <v>0</v>
      </c>
      <c r="C275" s="189"/>
      <c r="D275" s="175">
        <f t="shared" si="14"/>
        <v>0</v>
      </c>
      <c r="E275" s="189"/>
      <c r="F275" s="228"/>
      <c r="G275" s="201"/>
      <c r="H275" s="4"/>
      <c r="I275" s="4"/>
      <c r="J275" s="4"/>
      <c r="K275" s="169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6">
        <f>'Données projet'!A249</f>
        <v>0</v>
      </c>
      <c r="B276" s="177">
        <f>'Données projet'!D249</f>
        <v>0</v>
      </c>
      <c r="C276" s="189"/>
      <c r="D276" s="175">
        <f t="shared" si="14"/>
        <v>0</v>
      </c>
      <c r="E276" s="189"/>
      <c r="F276" s="228"/>
      <c r="G276" s="201"/>
      <c r="H276" s="4"/>
      <c r="I276" s="4"/>
      <c r="J276" s="4"/>
      <c r="K276" s="169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6">
        <f>'Données projet'!A250</f>
        <v>0</v>
      </c>
      <c r="B277" s="177">
        <f>'Données projet'!D250</f>
        <v>0</v>
      </c>
      <c r="C277" s="189"/>
      <c r="D277" s="175">
        <f t="shared" si="14"/>
        <v>0</v>
      </c>
      <c r="E277" s="189"/>
      <c r="F277" s="228"/>
      <c r="G277" s="202"/>
      <c r="H277" s="4"/>
      <c r="I277" s="4"/>
      <c r="J277" s="4"/>
      <c r="K277" s="169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6">
        <f>'Données projet'!A251</f>
        <v>0</v>
      </c>
      <c r="B278" s="177">
        <f>'Données projet'!D251</f>
        <v>0</v>
      </c>
      <c r="C278" s="189"/>
      <c r="D278" s="175">
        <f t="shared" si="14"/>
        <v>0</v>
      </c>
      <c r="E278" s="189"/>
      <c r="F278" s="228"/>
      <c r="G278" s="202"/>
      <c r="H278" s="4"/>
      <c r="I278" s="4"/>
      <c r="J278" s="4"/>
      <c r="K278" s="169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6">
        <f>'Données projet'!A252</f>
        <v>0</v>
      </c>
      <c r="B279" s="177">
        <f>'Données projet'!D252</f>
        <v>0</v>
      </c>
      <c r="C279" s="189"/>
      <c r="D279" s="175">
        <f t="shared" si="14"/>
        <v>0</v>
      </c>
      <c r="E279" s="189"/>
      <c r="F279" s="228"/>
      <c r="G279" s="202"/>
      <c r="H279" s="4"/>
      <c r="I279" s="4"/>
      <c r="J279" s="4"/>
      <c r="K279" s="169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6">
        <f>'Données projet'!A253</f>
        <v>0</v>
      </c>
      <c r="B280" s="177">
        <f>'Données projet'!D253</f>
        <v>0</v>
      </c>
      <c r="C280" s="189"/>
      <c r="D280" s="175">
        <f t="shared" si="14"/>
        <v>0</v>
      </c>
      <c r="E280" s="189"/>
      <c r="F280" s="228"/>
      <c r="G280" s="202"/>
      <c r="H280" s="4"/>
      <c r="I280" s="4"/>
      <c r="J280" s="4"/>
      <c r="K280" s="169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6">
        <f>'Données projet'!A254</f>
        <v>0</v>
      </c>
      <c r="B281" s="177">
        <f>'Données projet'!D254</f>
        <v>0</v>
      </c>
      <c r="C281" s="189"/>
      <c r="D281" s="175">
        <f t="shared" si="14"/>
        <v>0</v>
      </c>
      <c r="E281" s="189"/>
      <c r="F281" s="228"/>
      <c r="G281" s="202"/>
      <c r="H281" s="4"/>
      <c r="I281" s="4"/>
      <c r="J281" s="4"/>
      <c r="K281" s="169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6">
        <f>'Données projet'!A255</f>
        <v>0</v>
      </c>
      <c r="B282" s="177">
        <f>'Données projet'!D255</f>
        <v>0</v>
      </c>
      <c r="C282" s="189"/>
      <c r="D282" s="175">
        <f t="shared" si="14"/>
        <v>0</v>
      </c>
      <c r="E282" s="189"/>
      <c r="F282" s="228"/>
      <c r="G282" s="202"/>
      <c r="H282" s="4"/>
      <c r="I282" s="4"/>
      <c r="J282" s="4"/>
      <c r="K282" s="169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6">
        <f>'Données projet'!A256</f>
        <v>0</v>
      </c>
      <c r="B283" s="177">
        <f>'Données projet'!D256</f>
        <v>0</v>
      </c>
      <c r="C283" s="189"/>
      <c r="D283" s="175">
        <f t="shared" si="14"/>
        <v>0</v>
      </c>
      <c r="E283" s="189"/>
      <c r="F283" s="228"/>
      <c r="G283" s="202"/>
      <c r="H283" s="4"/>
      <c r="I283" s="4"/>
      <c r="J283" s="4"/>
      <c r="K283" s="169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6">
        <f>'Données projet'!A257</f>
        <v>0</v>
      </c>
      <c r="B284" s="177">
        <f>'Données projet'!D257</f>
        <v>0</v>
      </c>
      <c r="C284" s="189"/>
      <c r="D284" s="175">
        <f t="shared" si="14"/>
        <v>0</v>
      </c>
      <c r="E284" s="189"/>
      <c r="F284" s="228"/>
      <c r="G284" s="202"/>
      <c r="H284" s="4"/>
      <c r="I284" s="4"/>
      <c r="J284" s="4"/>
      <c r="K284" s="169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6">
        <f>'Données projet'!A258</f>
        <v>0</v>
      </c>
      <c r="B285" s="177">
        <f>'Données projet'!D258</f>
        <v>0</v>
      </c>
      <c r="C285" s="189"/>
      <c r="D285" s="175">
        <f t="shared" si="14"/>
        <v>0</v>
      </c>
      <c r="E285" s="189"/>
      <c r="F285" s="228"/>
      <c r="G285" s="202"/>
      <c r="H285" s="4"/>
      <c r="I285" s="4"/>
      <c r="J285" s="4"/>
      <c r="K285" s="169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6">
        <f>'Données projet'!A259</f>
        <v>0</v>
      </c>
      <c r="B286" s="177">
        <f>'Données projet'!D259</f>
        <v>0</v>
      </c>
      <c r="C286" s="189"/>
      <c r="D286" s="175">
        <f t="shared" si="14"/>
        <v>0</v>
      </c>
      <c r="E286" s="189"/>
      <c r="F286" s="228"/>
      <c r="G286" s="202"/>
      <c r="H286" s="4"/>
      <c r="I286" s="4"/>
      <c r="J286" s="4"/>
      <c r="K286" s="169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6">
        <f>'Données projet'!A260</f>
        <v>0</v>
      </c>
      <c r="B287" s="177">
        <f>'Données projet'!D260</f>
        <v>0</v>
      </c>
      <c r="C287" s="189"/>
      <c r="D287" s="175">
        <f t="shared" si="14"/>
        <v>0</v>
      </c>
      <c r="E287" s="189"/>
      <c r="F287" s="228"/>
      <c r="G287" s="202"/>
      <c r="H287" s="4"/>
      <c r="I287" s="4"/>
      <c r="J287" s="4"/>
      <c r="K287" s="169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6">
        <f>'Données projet'!A261</f>
        <v>0</v>
      </c>
      <c r="B288" s="177">
        <f>'Données projet'!D261</f>
        <v>0</v>
      </c>
      <c r="C288" s="189"/>
      <c r="D288" s="175">
        <f t="shared" si="14"/>
        <v>0</v>
      </c>
      <c r="E288" s="189"/>
      <c r="F288" s="228"/>
      <c r="G288" s="202"/>
      <c r="H288" s="4"/>
      <c r="I288" s="4"/>
      <c r="J288" s="4"/>
      <c r="K288" s="169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6">
        <f>'Données projet'!A262</f>
        <v>0</v>
      </c>
      <c r="B289" s="177">
        <f>'Données projet'!D262</f>
        <v>0</v>
      </c>
      <c r="C289" s="189"/>
      <c r="D289" s="175">
        <f t="shared" si="14"/>
        <v>0</v>
      </c>
      <c r="E289" s="189"/>
      <c r="F289" s="228"/>
      <c r="G289" s="202"/>
      <c r="H289" s="4"/>
      <c r="I289" s="4"/>
      <c r="J289" s="4"/>
      <c r="K289" s="169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6">
        <f>'Données projet'!A263</f>
        <v>0</v>
      </c>
      <c r="B290" s="177">
        <f>'Données projet'!D263</f>
        <v>0</v>
      </c>
      <c r="C290" s="189"/>
      <c r="D290" s="175">
        <f t="shared" si="14"/>
        <v>0</v>
      </c>
      <c r="E290" s="189"/>
      <c r="F290" s="228"/>
      <c r="G290" s="202"/>
      <c r="H290" s="4"/>
      <c r="I290" s="4"/>
      <c r="J290" s="4"/>
      <c r="K290" s="169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6"/>
      <c r="G291" s="202"/>
      <c r="H291" s="4"/>
      <c r="I291" s="4"/>
      <c r="J291" s="4"/>
      <c r="K291" s="169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6"/>
      <c r="G292" s="202"/>
      <c r="H292" s="4"/>
      <c r="I292" s="4"/>
      <c r="J292" s="4"/>
      <c r="K292" s="169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0" t="str">
        <f>IF('Données projet'!$B$18="","",'Données projet'!$B$18)</f>
        <v/>
      </c>
      <c r="C293" s="4"/>
      <c r="D293" s="4"/>
      <c r="E293" s="4"/>
      <c r="F293" s="226"/>
      <c r="G293" s="202"/>
      <c r="H293" s="4"/>
      <c r="I293" s="4"/>
      <c r="J293" s="4"/>
      <c r="K293" s="169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6"/>
      <c r="G294" s="202"/>
      <c r="H294" s="4"/>
      <c r="I294" s="4"/>
      <c r="J294" s="4"/>
      <c r="K294" s="169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7"/>
      <c r="G295" s="202"/>
      <c r="H295" s="4"/>
      <c r="I295" s="4"/>
      <c r="J295" s="4"/>
      <c r="K295" s="169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5" t="s">
        <v>132</v>
      </c>
      <c r="C296" s="194" t="s">
        <v>132</v>
      </c>
      <c r="D296" s="193" t="s">
        <v>132</v>
      </c>
      <c r="E296" s="189"/>
      <c r="F296" s="227"/>
      <c r="G296" s="202"/>
      <c r="H296" s="4"/>
      <c r="I296" s="4"/>
      <c r="J296" s="4"/>
      <c r="K296" s="169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5" t="s">
        <v>132</v>
      </c>
      <c r="C297" s="194" t="s">
        <v>132</v>
      </c>
      <c r="D297" s="193" t="s">
        <v>132</v>
      </c>
      <c r="E297" s="189"/>
      <c r="F297" s="227"/>
      <c r="G297" s="23"/>
      <c r="H297" s="4"/>
      <c r="I297" s="4"/>
      <c r="J297" s="4"/>
      <c r="K297" s="169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5" t="s">
        <v>132</v>
      </c>
      <c r="C298" s="194" t="s">
        <v>132</v>
      </c>
      <c r="D298" s="193" t="s">
        <v>132</v>
      </c>
      <c r="E298" s="189"/>
      <c r="F298" s="227"/>
      <c r="G298" s="23"/>
      <c r="H298" s="4"/>
      <c r="I298" s="4"/>
      <c r="J298" s="4"/>
      <c r="K298" s="169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5" t="s">
        <v>132</v>
      </c>
      <c r="C299" s="194" t="s">
        <v>132</v>
      </c>
      <c r="D299" s="193" t="s">
        <v>132</v>
      </c>
      <c r="E299" s="189"/>
      <c r="F299" s="227"/>
      <c r="G299" s="23"/>
      <c r="H299" s="4"/>
      <c r="I299" s="4"/>
      <c r="J299" s="4"/>
      <c r="K299" s="169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5" t="s">
        <v>132</v>
      </c>
      <c r="C300" s="194" t="s">
        <v>132</v>
      </c>
      <c r="D300" s="193" t="s">
        <v>132</v>
      </c>
      <c r="E300" s="189"/>
      <c r="F300" s="227"/>
      <c r="G300" s="23"/>
      <c r="H300" s="4"/>
      <c r="I300" s="4"/>
      <c r="J300" s="4"/>
      <c r="K300" s="169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5" t="s">
        <v>132</v>
      </c>
      <c r="C301" s="194" t="s">
        <v>132</v>
      </c>
      <c r="D301" s="193" t="s">
        <v>132</v>
      </c>
      <c r="E301" s="189"/>
      <c r="F301" s="227"/>
      <c r="G301" s="201"/>
      <c r="H301" s="4"/>
      <c r="I301" s="4"/>
      <c r="J301" s="4"/>
      <c r="K301" s="169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6">
        <f>'Données projet'!A270</f>
        <v>0</v>
      </c>
      <c r="B302" s="177">
        <f>'Données projet'!D270</f>
        <v>0</v>
      </c>
      <c r="C302" s="187"/>
      <c r="D302" s="178">
        <f>B302*C302</f>
        <v>0</v>
      </c>
      <c r="E302" s="189"/>
      <c r="F302" s="229"/>
      <c r="G302" s="201"/>
      <c r="H302" s="4"/>
      <c r="I302" s="4"/>
      <c r="J302" s="4"/>
      <c r="K302" s="169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6">
        <f>'Données projet'!A271</f>
        <v>0</v>
      </c>
      <c r="B303" s="177">
        <f>'Données projet'!D271</f>
        <v>0</v>
      </c>
      <c r="C303" s="187"/>
      <c r="D303" s="178">
        <f t="shared" ref="D303:D321" si="15">B303*C303</f>
        <v>0</v>
      </c>
      <c r="E303" s="189"/>
      <c r="F303" s="229"/>
      <c r="G303" s="201"/>
      <c r="H303" s="4"/>
      <c r="I303" s="4"/>
      <c r="J303" s="4"/>
      <c r="K303" s="169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6">
        <f>'Données projet'!A272</f>
        <v>0</v>
      </c>
      <c r="B304" s="177">
        <f>'Données projet'!D272</f>
        <v>0</v>
      </c>
      <c r="C304" s="187"/>
      <c r="D304" s="178">
        <f t="shared" si="15"/>
        <v>0</v>
      </c>
      <c r="E304" s="189"/>
      <c r="F304" s="229"/>
      <c r="G304" s="201"/>
      <c r="H304" s="4"/>
      <c r="I304" s="4"/>
      <c r="J304" s="4"/>
      <c r="K304" s="169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6">
        <f>'Données projet'!A273</f>
        <v>0</v>
      </c>
      <c r="B305" s="177">
        <f>'Données projet'!D273</f>
        <v>0</v>
      </c>
      <c r="C305" s="187"/>
      <c r="D305" s="178">
        <f t="shared" si="15"/>
        <v>0</v>
      </c>
      <c r="E305" s="189"/>
      <c r="F305" s="229"/>
      <c r="G305" s="201"/>
      <c r="H305" s="4"/>
      <c r="I305" s="4"/>
      <c r="J305" s="4"/>
      <c r="K305" s="169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6">
        <f>'Données projet'!A274</f>
        <v>0</v>
      </c>
      <c r="B306" s="177">
        <f>'Données projet'!D274</f>
        <v>0</v>
      </c>
      <c r="C306" s="187"/>
      <c r="D306" s="178">
        <f t="shared" si="15"/>
        <v>0</v>
      </c>
      <c r="E306" s="189"/>
      <c r="F306" s="229"/>
      <c r="G306" s="201"/>
      <c r="H306" s="4"/>
      <c r="I306" s="4"/>
      <c r="J306" s="4"/>
      <c r="K306" s="169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6">
        <f>'Données projet'!A275</f>
        <v>0</v>
      </c>
      <c r="B307" s="177">
        <f>'Données projet'!D275</f>
        <v>0</v>
      </c>
      <c r="C307" s="187"/>
      <c r="D307" s="178">
        <f t="shared" si="15"/>
        <v>0</v>
      </c>
      <c r="E307" s="189"/>
      <c r="F307" s="229"/>
      <c r="G307" s="201"/>
      <c r="H307" s="4"/>
      <c r="I307" s="4"/>
      <c r="J307" s="4"/>
      <c r="K307" s="169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6">
        <f>'Données projet'!A276</f>
        <v>0</v>
      </c>
      <c r="B308" s="177">
        <f>'Données projet'!D276</f>
        <v>0</v>
      </c>
      <c r="C308" s="187"/>
      <c r="D308" s="178">
        <f t="shared" si="15"/>
        <v>0</v>
      </c>
      <c r="E308" s="189"/>
      <c r="F308" s="229"/>
      <c r="G308" s="199"/>
      <c r="H308" s="4"/>
      <c r="I308" s="4"/>
      <c r="J308" s="4"/>
      <c r="K308" s="169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6">
        <f>'Données projet'!A277</f>
        <v>0</v>
      </c>
      <c r="B309" s="177">
        <f>'Données projet'!D277</f>
        <v>0</v>
      </c>
      <c r="C309" s="187"/>
      <c r="D309" s="178">
        <f t="shared" si="15"/>
        <v>0</v>
      </c>
      <c r="E309" s="189"/>
      <c r="F309" s="229"/>
      <c r="G309" s="199"/>
      <c r="H309" s="4"/>
      <c r="I309" s="4"/>
      <c r="J309" s="4"/>
      <c r="K309" s="169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6">
        <f>'Données projet'!A278</f>
        <v>0</v>
      </c>
      <c r="B310" s="177">
        <f>'Données projet'!D278</f>
        <v>0</v>
      </c>
      <c r="C310" s="187"/>
      <c r="D310" s="178">
        <f t="shared" si="15"/>
        <v>0</v>
      </c>
      <c r="E310" s="189"/>
      <c r="F310" s="229"/>
      <c r="G310" s="199"/>
      <c r="H310" s="4"/>
      <c r="I310" s="4"/>
      <c r="J310" s="4"/>
      <c r="K310" s="169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6">
        <f>'Données projet'!A279</f>
        <v>0</v>
      </c>
      <c r="B311" s="177">
        <f>'Données projet'!D279</f>
        <v>0</v>
      </c>
      <c r="C311" s="187"/>
      <c r="D311" s="178">
        <f t="shared" si="15"/>
        <v>0</v>
      </c>
      <c r="E311" s="189"/>
      <c r="F311" s="229"/>
      <c r="G311" s="199"/>
      <c r="H311" s="4"/>
      <c r="I311" s="4"/>
      <c r="J311" s="4"/>
      <c r="K311" s="169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6">
        <f>'Données projet'!A280</f>
        <v>0</v>
      </c>
      <c r="B312" s="177">
        <f>'Données projet'!D280</f>
        <v>0</v>
      </c>
      <c r="C312" s="187"/>
      <c r="D312" s="178">
        <f t="shared" si="15"/>
        <v>0</v>
      </c>
      <c r="E312" s="189"/>
      <c r="F312" s="229"/>
      <c r="G312" s="199"/>
      <c r="H312" s="4"/>
      <c r="I312" s="4"/>
      <c r="J312" s="4"/>
      <c r="K312" s="169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6">
        <f>'Données projet'!A281</f>
        <v>0</v>
      </c>
      <c r="B313" s="177">
        <f>'Données projet'!D281</f>
        <v>0</v>
      </c>
      <c r="C313" s="187"/>
      <c r="D313" s="178">
        <f t="shared" si="15"/>
        <v>0</v>
      </c>
      <c r="E313" s="189"/>
      <c r="F313" s="229"/>
      <c r="G313" s="199"/>
      <c r="H313" s="4"/>
      <c r="I313" s="4"/>
      <c r="J313" s="4"/>
      <c r="K313" s="169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6">
        <f>'Données projet'!A282</f>
        <v>0</v>
      </c>
      <c r="B314" s="177">
        <f>'Données projet'!D282</f>
        <v>0</v>
      </c>
      <c r="C314" s="187"/>
      <c r="D314" s="178">
        <f t="shared" si="15"/>
        <v>0</v>
      </c>
      <c r="E314" s="189"/>
      <c r="F314" s="229"/>
      <c r="G314" s="199"/>
      <c r="H314" s="4"/>
      <c r="I314" s="4"/>
      <c r="J314" s="4"/>
      <c r="K314" s="169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6">
        <f>'Données projet'!A283</f>
        <v>0</v>
      </c>
      <c r="B315" s="177">
        <f>'Données projet'!D283</f>
        <v>0</v>
      </c>
      <c r="C315" s="187"/>
      <c r="D315" s="178">
        <f t="shared" si="15"/>
        <v>0</v>
      </c>
      <c r="E315" s="189"/>
      <c r="F315" s="229"/>
      <c r="G315" s="199"/>
      <c r="H315" s="4"/>
      <c r="I315" s="4"/>
      <c r="J315" s="4"/>
      <c r="K315" s="169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6">
        <f>'Données projet'!A284</f>
        <v>0</v>
      </c>
      <c r="B316" s="177">
        <f>'Données projet'!D284</f>
        <v>0</v>
      </c>
      <c r="C316" s="187"/>
      <c r="D316" s="178">
        <f t="shared" si="15"/>
        <v>0</v>
      </c>
      <c r="E316" s="189"/>
      <c r="F316" s="229"/>
      <c r="G316" s="199"/>
      <c r="H316" s="4"/>
      <c r="I316" s="4"/>
      <c r="J316" s="4"/>
      <c r="K316" s="169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6">
        <f>'Données projet'!A285</f>
        <v>0</v>
      </c>
      <c r="B317" s="177">
        <f>'Données projet'!D285</f>
        <v>0</v>
      </c>
      <c r="C317" s="187"/>
      <c r="D317" s="178">
        <f t="shared" si="15"/>
        <v>0</v>
      </c>
      <c r="E317" s="189"/>
      <c r="F317" s="229"/>
      <c r="G317" s="199"/>
      <c r="H317" s="4"/>
      <c r="I317" s="4"/>
      <c r="J317" s="4"/>
      <c r="K317" s="169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6">
        <f>'Données projet'!A286</f>
        <v>0</v>
      </c>
      <c r="B318" s="177">
        <f>'Données projet'!D286</f>
        <v>0</v>
      </c>
      <c r="C318" s="187"/>
      <c r="D318" s="178">
        <f t="shared" si="15"/>
        <v>0</v>
      </c>
      <c r="E318" s="189"/>
      <c r="F318" s="229"/>
      <c r="G318" s="199"/>
      <c r="H318" s="4"/>
      <c r="I318" s="4"/>
      <c r="J318" s="4"/>
      <c r="K318" s="169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6">
        <f>'Données projet'!A287</f>
        <v>0</v>
      </c>
      <c r="B319" s="177">
        <f>'Données projet'!D287</f>
        <v>0</v>
      </c>
      <c r="C319" s="187"/>
      <c r="D319" s="178">
        <f t="shared" si="15"/>
        <v>0</v>
      </c>
      <c r="E319" s="189"/>
      <c r="F319" s="229"/>
      <c r="G319" s="199"/>
      <c r="H319" s="4"/>
      <c r="I319" s="4"/>
      <c r="J319" s="4"/>
      <c r="K319" s="169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6">
        <f>'Données projet'!A288</f>
        <v>0</v>
      </c>
      <c r="B320" s="177">
        <f>'Données projet'!D288</f>
        <v>0</v>
      </c>
      <c r="C320" s="187"/>
      <c r="D320" s="178">
        <f t="shared" si="15"/>
        <v>0</v>
      </c>
      <c r="E320" s="189"/>
      <c r="F320" s="229"/>
      <c r="G320" s="199"/>
      <c r="H320" s="4"/>
      <c r="I320" s="4"/>
      <c r="J320" s="4"/>
      <c r="K320" s="169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6">
        <f>'Données projet'!A289</f>
        <v>0</v>
      </c>
      <c r="B321" s="177">
        <f>'Données projet'!D289</f>
        <v>0</v>
      </c>
      <c r="C321" s="192"/>
      <c r="D321" s="178">
        <f t="shared" si="15"/>
        <v>0</v>
      </c>
      <c r="E321" s="189"/>
      <c r="F321" s="229"/>
      <c r="G321" s="199"/>
      <c r="H321" s="4"/>
      <c r="I321" s="4"/>
      <c r="J321" s="4"/>
      <c r="K321" s="169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199"/>
      <c r="H322" s="4"/>
      <c r="I322" s="4"/>
      <c r="J322" s="4"/>
      <c r="K322" s="169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199"/>
      <c r="H323" s="4"/>
      <c r="I323" s="4"/>
      <c r="J323" s="4"/>
      <c r="K323" s="169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199"/>
      <c r="H324" s="4"/>
      <c r="I324" s="4"/>
      <c r="J324" s="4"/>
      <c r="K324" s="169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199"/>
      <c r="H325" s="4"/>
      <c r="I325" s="4"/>
      <c r="J325" s="4"/>
      <c r="K325" s="169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199"/>
      <c r="H326" s="4"/>
      <c r="I326" s="4"/>
      <c r="J326" s="4"/>
      <c r="K326" s="169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199"/>
      <c r="H327" s="4"/>
      <c r="I327" s="4"/>
      <c r="J327" s="4"/>
      <c r="K327" s="169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2023-12-15T14:31:53Z</dcterms:modified>
</cp:coreProperties>
</file>