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SARL POUPART/LEVY - 15374348 CD/"/>
    </mc:Choice>
  </mc:AlternateContent>
  <xr:revisionPtr revIDLastSave="0" documentId="14_{1826ADAB-7D16-4D5A-95DD-D8057A51F88E}" xr6:coauthVersionLast="47" xr6:coauthVersionMax="47" xr10:uidLastSave="{00000000-0000-0000-0000-000000000000}"/>
  <bookViews>
    <workbookView xWindow="-110" yWindow="-110" windowWidth="22780" windowHeight="145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A4" i="2"/>
  <c r="FR4" i="2"/>
  <c r="BQ4" i="2"/>
  <c r="GL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EA10" i="2"/>
  <c r="HH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A18" i="2"/>
  <c r="FS18" i="2"/>
  <c r="HG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HH20" i="2"/>
  <c r="EV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I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W22" i="2"/>
  <c r="HG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B28" i="2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H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HG38" i="2"/>
  <c r="HI38" i="2"/>
  <c r="EA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V57" i="2"/>
  <c r="FS57" i="2"/>
  <c r="EB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EW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H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EW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HH105" i="2"/>
  <c r="EA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C107" i="2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W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FS113" i="2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V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G130" i="2"/>
  <c r="EB130" i="2"/>
  <c r="HI130" i="2"/>
  <c r="HH130" i="2"/>
  <c r="EX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EC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A145" i="2"/>
  <c r="FR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H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AC154" i="2"/>
  <c r="EX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DH156" i="2"/>
  <c r="EB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ED157" i="2" s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I160" i="2"/>
  <c r="EY159" i="2"/>
  <c r="FS160" i="2"/>
  <c r="DG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EA161" i="2"/>
  <c r="EB161" i="2"/>
  <c r="A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W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G163" i="2"/>
  <c r="HI163" i="2"/>
  <c r="EV163" i="2"/>
  <c r="EY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H164" i="2" l="1"/>
  <c r="FS164" i="2"/>
  <c r="EX164" i="2"/>
  <c r="FR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I167" i="2"/>
  <c r="EA167" i="2"/>
  <c r="EC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B168" i="2"/>
  <c r="HI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FS175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EB178" i="2"/>
  <c r="EW178" i="2"/>
  <c r="FQ178" i="2"/>
  <c r="EA178" i="2"/>
  <c r="ED178" i="2" s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B179" i="2"/>
  <c r="HG179" i="2"/>
  <c r="EA179" i="2"/>
  <c r="ED179" i="2" s="1"/>
  <c r="HI179" i="2"/>
  <c r="EV179" i="2"/>
  <c r="EY179" i="2" s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FS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B185" i="2"/>
  <c r="EW185" i="2"/>
  <c r="HI185" i="2"/>
  <c r="HH185" i="2"/>
  <c r="HG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G186" i="2"/>
  <c r="EB186" i="2"/>
  <c r="FS186" i="2"/>
  <c r="EW186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W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A192" i="2" l="1"/>
  <c r="HG192" i="2"/>
  <c r="EB192" i="2"/>
  <c r="HH192" i="2"/>
  <c r="EW192" i="2"/>
  <c r="HI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B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FQ195" i="2"/>
  <c r="DH195" i="2"/>
  <c r="EB195" i="2"/>
  <c r="AA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HH197" i="2"/>
  <c r="EC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HG199" i="2"/>
  <c r="EB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EA201" i="2" l="1"/>
  <c r="FS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EW202" i="2"/>
  <c r="EX202" i="2"/>
  <c r="FS202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BC58" i="2" a="1"/>
  <c r="BC58" i="2" s="1"/>
  <c r="BC68" i="2" a="1"/>
  <c r="BC68" i="2" s="1"/>
  <c r="BC47" i="2" a="1"/>
  <c r="BC47" i="2" s="1"/>
  <c r="BC82" i="2" a="1"/>
  <c r="BC82" i="2" s="1"/>
  <c r="BC181" i="2" a="1"/>
  <c r="BC181" i="2" s="1"/>
  <c r="BC117" i="2" a="1"/>
  <c r="BC117" i="2" s="1"/>
  <c r="EI142" i="2" a="1"/>
  <c r="EI142" i="2" s="1"/>
  <c r="CS66" i="2" a="1"/>
  <c r="CS66" i="2" s="1"/>
  <c r="CS52" i="2" a="1"/>
  <c r="CS52" i="2" s="1"/>
  <c r="CS129" i="2" a="1"/>
  <c r="CS129" i="2" s="1"/>
  <c r="FD131" i="2" a="1"/>
  <c r="FD13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7" i="2" a="1"/>
  <c r="BC7" i="2" s="1"/>
  <c r="BC151" i="2" a="1"/>
  <c r="BC151" i="2" s="1"/>
  <c r="BC83" i="2" a="1"/>
  <c r="BC83" i="2" s="1"/>
  <c r="BC38" i="2" a="1"/>
  <c r="BC38" i="2" s="1"/>
  <c r="EI165" i="2" a="1"/>
  <c r="EI165" i="2" s="1"/>
  <c r="CS185" i="2" a="1"/>
  <c r="CS185" i="2" s="1"/>
  <c r="CS56" i="2" a="1"/>
  <c r="CS56" i="2" s="1"/>
  <c r="CS114" i="2" a="1"/>
  <c r="CS114" i="2" s="1"/>
  <c r="DN6" i="2" a="1"/>
  <c r="DN6" i="2" s="1"/>
  <c r="DO6" i="2" s="1"/>
  <c r="FD82" i="2" a="1"/>
  <c r="FD82" i="2" s="1"/>
  <c r="HJ202" i="2"/>
  <c r="EY202" i="2"/>
  <c r="AX200" i="2"/>
  <c r="GT138" i="2" l="1" a="1"/>
  <c r="GT138" i="2" s="1"/>
  <c r="GT107" i="2" a="1"/>
  <c r="GT107" i="2" s="1"/>
  <c r="GT174" i="2" a="1"/>
  <c r="GT174" i="2" s="1"/>
  <c r="FD137" i="2" a="1"/>
  <c r="FD137" i="2" s="1"/>
  <c r="BC65" i="2" a="1"/>
  <c r="BC65" i="2" s="1"/>
  <c r="CS120" i="2" a="1"/>
  <c r="CS120" i="2" s="1"/>
  <c r="BC114" i="2" a="1"/>
  <c r="BC114" i="2" s="1"/>
  <c r="FD159" i="2" a="1"/>
  <c r="FD159" i="2" s="1"/>
  <c r="BC18" i="2" a="1"/>
  <c r="BC18" i="2" s="1"/>
  <c r="FD167" i="2" a="1"/>
  <c r="FD167" i="2" s="1"/>
  <c r="BC126" i="2" a="1"/>
  <c r="BC126" i="2" s="1"/>
  <c r="CS105" i="2" a="1"/>
  <c r="CS105" i="2" s="1"/>
  <c r="CS134" i="2" a="1"/>
  <c r="CS134" i="2" s="1"/>
  <c r="BC185" i="2" a="1"/>
  <c r="BC185" i="2" s="1"/>
  <c r="CS77" i="2" a="1"/>
  <c r="CS77" i="2" s="1"/>
  <c r="BC34" i="2" a="1"/>
  <c r="BC34" i="2" s="1"/>
  <c r="CS24" i="2" a="1"/>
  <c r="CS24" i="2" s="1"/>
  <c r="BC143" i="2" a="1"/>
  <c r="BC143" i="2" s="1"/>
  <c r="CS137" i="2" a="1"/>
  <c r="CS137" i="2" s="1"/>
  <c r="FY54" i="2" a="1"/>
  <c r="FY54" i="2" s="1"/>
  <c r="HG203" i="2"/>
  <c r="CS38" i="2" a="1"/>
  <c r="CS38" i="2" s="1"/>
  <c r="CS72" i="2" a="1"/>
  <c r="CS72" i="2" s="1"/>
  <c r="CS161" i="2" a="1"/>
  <c r="CS161" i="2" s="1"/>
  <c r="BC31" i="2" a="1"/>
  <c r="BC31" i="2" s="1"/>
  <c r="CS116" i="2" a="1"/>
  <c r="CS116" i="2" s="1"/>
  <c r="FY50" i="2" a="1"/>
  <c r="FY50" i="2" s="1"/>
  <c r="DN152" i="2" a="1"/>
  <c r="DN152" i="2" s="1"/>
  <c r="FD107" i="2" a="1"/>
  <c r="FD107" i="2" s="1"/>
  <c r="FY172" i="2" a="1"/>
  <c r="FY172" i="2" s="1"/>
  <c r="GT190" i="2" a="1"/>
  <c r="GT190" i="2" s="1"/>
  <c r="FY104" i="2" a="1"/>
  <c r="FY104" i="2" s="1"/>
  <c r="FY164" i="2" a="1"/>
  <c r="FY164" i="2" s="1"/>
  <c r="GT181" i="2" a="1"/>
  <c r="GT181" i="2" s="1"/>
  <c r="AH92" i="2" a="1"/>
  <c r="AH92" i="2" s="1"/>
  <c r="FD64" i="2" a="1"/>
  <c r="FD64" i="2" s="1"/>
  <c r="GT184" i="2" a="1"/>
  <c r="GT184" i="2" s="1"/>
  <c r="FY178" i="2" a="1"/>
  <c r="FY178" i="2" s="1"/>
  <c r="GT191" i="2" a="1"/>
  <c r="GT191" i="2" s="1"/>
  <c r="FD189" i="2" a="1"/>
  <c r="FD189" i="2" s="1"/>
  <c r="GT115" i="2" a="1"/>
  <c r="GT115" i="2" s="1"/>
  <c r="FY55" i="2" a="1"/>
  <c r="FY55" i="2" s="1"/>
  <c r="DN184" i="2" a="1"/>
  <c r="DN184" i="2" s="1"/>
  <c r="FY86" i="2" a="1"/>
  <c r="FY86" i="2" s="1"/>
  <c r="FY188" i="2" a="1"/>
  <c r="FY188" i="2" s="1"/>
  <c r="FD43" i="2" a="1"/>
  <c r="FD43" i="2" s="1"/>
  <c r="FY73" i="2" a="1"/>
  <c r="FY73" i="2" s="1"/>
  <c r="AH163" i="2" a="1"/>
  <c r="AH163" i="2" s="1"/>
  <c r="GT102" i="2" a="1"/>
  <c r="GT102" i="2" s="1"/>
  <c r="DN110" i="2" a="1"/>
  <c r="DN110" i="2" s="1"/>
  <c r="GT178" i="2" a="1"/>
  <c r="GT178" i="2" s="1"/>
  <c r="FD14" i="2" a="1"/>
  <c r="FD14" i="2" s="1"/>
  <c r="AH19" i="2" a="1"/>
  <c r="AH19" i="2" s="1"/>
  <c r="GT147" i="2" a="1"/>
  <c r="GT147" i="2" s="1"/>
  <c r="FY152" i="2" a="1"/>
  <c r="FY152" i="2" s="1"/>
  <c r="GT189" i="2" a="1"/>
  <c r="GT189" i="2" s="1"/>
  <c r="FD48" i="2" a="1"/>
  <c r="FD48" i="2" s="1"/>
  <c r="AH90" i="2" a="1"/>
  <c r="AH90" i="2" s="1"/>
  <c r="GT152" i="2" a="1"/>
  <c r="GT152" i="2" s="1"/>
  <c r="FY186" i="2" a="1"/>
  <c r="FY186" i="2" s="1"/>
  <c r="GT11" i="2" a="1"/>
  <c r="GT11" i="2" s="1"/>
  <c r="GT198" i="2" a="1"/>
  <c r="GT198" i="2" s="1"/>
  <c r="FD44" i="2" a="1"/>
  <c r="FD44" i="2" s="1"/>
  <c r="GT33" i="2" a="1"/>
  <c r="GT33" i="2" s="1"/>
  <c r="FY159" i="2" a="1"/>
  <c r="FY159" i="2" s="1"/>
  <c r="GT21" i="2" a="1"/>
  <c r="GT21" i="2" s="1"/>
  <c r="FD188" i="2" a="1"/>
  <c r="FD188" i="2" s="1"/>
  <c r="AH151" i="2" a="1"/>
  <c r="AH151" i="2" s="1"/>
  <c r="GT133" i="2" a="1"/>
  <c r="GT133" i="2" s="1"/>
  <c r="FY120" i="2" a="1"/>
  <c r="FY120" i="2" s="1"/>
  <c r="AH62" i="2" a="1"/>
  <c r="AH62" i="2" s="1"/>
  <c r="AH199" i="2" a="1"/>
  <c r="AH199" i="2" s="1"/>
  <c r="AH166" i="2" a="1"/>
  <c r="AH166" i="2" s="1"/>
  <c r="DN31" i="2" a="1"/>
  <c r="DN31" i="2" s="1"/>
  <c r="GT12" i="2" a="1"/>
  <c r="GT12" i="2" s="1"/>
  <c r="FD187" i="2" a="1"/>
  <c r="FD187" i="2" s="1"/>
  <c r="FD60" i="2" a="1"/>
  <c r="FD60" i="2" s="1"/>
  <c r="GT121" i="2" a="1"/>
  <c r="GT121" i="2" s="1"/>
  <c r="FY71" i="2" a="1"/>
  <c r="FY71" i="2" s="1"/>
  <c r="GT126" i="2" a="1"/>
  <c r="GT126" i="2" s="1"/>
  <c r="GT74" i="2" a="1"/>
  <c r="GT74" i="2" s="1"/>
  <c r="DN168" i="2" a="1"/>
  <c r="DN168" i="2" s="1"/>
  <c r="FD194" i="2" a="1"/>
  <c r="FD194" i="2" s="1"/>
  <c r="FY196" i="2" a="1"/>
  <c r="FY196" i="2" s="1"/>
  <c r="GT122" i="2" a="1"/>
  <c r="GT122" i="2" s="1"/>
  <c r="FD59" i="2" a="1"/>
  <c r="FD59" i="2" s="1"/>
  <c r="FY18" i="2" a="1"/>
  <c r="FY18" i="2" s="1"/>
  <c r="FD19" i="2" a="1"/>
  <c r="FD19" i="2" s="1"/>
  <c r="FY82" i="2" a="1"/>
  <c r="FY82" i="2" s="1"/>
  <c r="DN192" i="2" a="1"/>
  <c r="DN192" i="2" s="1"/>
  <c r="GT51" i="2" a="1"/>
  <c r="GT51" i="2" s="1"/>
  <c r="FD144" i="2" a="1"/>
  <c r="FD144" i="2" s="1"/>
  <c r="FY140" i="2" a="1"/>
  <c r="FY140" i="2" s="1"/>
  <c r="BP203" i="2"/>
  <c r="HH203" i="2"/>
  <c r="GT38" i="2" a="1"/>
  <c r="GT38" i="2" s="1"/>
  <c r="GT15" i="2" a="1"/>
  <c r="GT15" i="2" s="1"/>
  <c r="FD160" i="2" a="1"/>
  <c r="FD160" i="2" s="1"/>
  <c r="FY182" i="2" a="1"/>
  <c r="FY182" i="2" s="1"/>
  <c r="DN66" i="2" a="1"/>
  <c r="DN66" i="2" s="1"/>
  <c r="GT68" i="2" a="1"/>
  <c r="GT68" i="2" s="1"/>
  <c r="FD21" i="2" a="1"/>
  <c r="FD21" i="2" s="1"/>
  <c r="FY57" i="2" a="1"/>
  <c r="FY57" i="2" s="1"/>
  <c r="DN30" i="2" a="1"/>
  <c r="DN30" i="2" s="1"/>
  <c r="DN16" i="2" a="1"/>
  <c r="DN16" i="2" s="1"/>
  <c r="EI35" i="2" a="1"/>
  <c r="EI35" i="2" s="1"/>
  <c r="EI36" i="2" a="1"/>
  <c r="EI36" i="2" s="1"/>
  <c r="FY115" i="2" a="1"/>
  <c r="FY115" i="2" s="1"/>
  <c r="DN86" i="2" a="1"/>
  <c r="DN86" i="2" s="1"/>
  <c r="DN41" i="2" a="1"/>
  <c r="DN41" i="2" s="1"/>
  <c r="EI162" i="2" a="1"/>
  <c r="EI162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EI71" i="2" a="1"/>
  <c r="EI71" i="2" s="1"/>
  <c r="EI150" i="2" a="1"/>
  <c r="EI150" i="2" s="1"/>
  <c r="EI29" i="2" a="1"/>
  <c r="EI29" i="2" s="1"/>
  <c r="FY47" i="2" a="1"/>
  <c r="FY47" i="2" s="1"/>
  <c r="FY121" i="2" a="1"/>
  <c r="FY121" i="2" s="1"/>
  <c r="DN153" i="2" a="1"/>
  <c r="DN153" i="2" s="1"/>
  <c r="DN137" i="2" a="1"/>
  <c r="DN137" i="2" s="1"/>
  <c r="EI106" i="2" a="1"/>
  <c r="EI106" i="2" s="1"/>
  <c r="FY24" i="2" a="1"/>
  <c r="FY24" i="2" s="1"/>
  <c r="FY78" i="2" a="1"/>
  <c r="FY78" i="2" s="1"/>
  <c r="FY191" i="2" a="1"/>
  <c r="FY191" i="2" s="1"/>
  <c r="FY35" i="2" a="1"/>
  <c r="FY35" i="2" s="1"/>
  <c r="DN167" i="2" a="1"/>
  <c r="DN167" i="2" s="1"/>
  <c r="DN43" i="2" a="1"/>
  <c r="DN43" i="2" s="1"/>
  <c r="DN186" i="2" a="1"/>
  <c r="DN186" i="2" s="1"/>
  <c r="FY28" i="2" a="1"/>
  <c r="FY28" i="2" s="1"/>
  <c r="DN164" i="2" a="1"/>
  <c r="DN164" i="2" s="1"/>
  <c r="DN190" i="2" a="1"/>
  <c r="DN190" i="2" s="1"/>
  <c r="DN135" i="2" a="1"/>
  <c r="DN135" i="2" s="1"/>
  <c r="EI16" i="2" a="1"/>
  <c r="EI16" i="2" s="1"/>
  <c r="FY167" i="2" a="1"/>
  <c r="FY167" i="2" s="1"/>
  <c r="DN170" i="2" a="1"/>
  <c r="DN170" i="2" s="1"/>
  <c r="EI153" i="2" a="1"/>
  <c r="EI153" i="2" s="1"/>
  <c r="FY124" i="2" a="1"/>
  <c r="FY124" i="2" s="1"/>
  <c r="FY174" i="2" a="1"/>
  <c r="FY174" i="2" s="1"/>
  <c r="FY110" i="2" a="1"/>
  <c r="FY110" i="2" s="1"/>
  <c r="FY165" i="2" a="1"/>
  <c r="FY165" i="2" s="1"/>
  <c r="EI57" i="2" a="1"/>
  <c r="EI57" i="2" s="1"/>
  <c r="DN29" i="2" a="1"/>
  <c r="DN29" i="2" s="1"/>
  <c r="EI139" i="2" a="1"/>
  <c r="EI139" i="2" s="1"/>
  <c r="DN114" i="2" a="1"/>
  <c r="DN114" i="2" s="1"/>
  <c r="DN49" i="2" a="1"/>
  <c r="DN49" i="2" s="1"/>
  <c r="DN103" i="2" a="1"/>
  <c r="DN103" i="2" s="1"/>
  <c r="FY149" i="2" a="1"/>
  <c r="FY149" i="2" s="1"/>
  <c r="DN176" i="2" a="1"/>
  <c r="DN176" i="2" s="1"/>
  <c r="DN38" i="2" a="1"/>
  <c r="DN38" i="2" s="1"/>
  <c r="FY142" i="2" a="1"/>
  <c r="FY142" i="2" s="1"/>
  <c r="DN123" i="2" a="1"/>
  <c r="DN123" i="2" s="1"/>
  <c r="DN129" i="2" a="1"/>
  <c r="DN129" i="2" s="1"/>
  <c r="EI166" i="2" a="1"/>
  <c r="EI166" i="2" s="1"/>
  <c r="FY169" i="2" a="1"/>
  <c r="FY169" i="2" s="1"/>
  <c r="FY99" i="2" a="1"/>
  <c r="FY99" i="2" s="1"/>
  <c r="FY153" i="2" a="1"/>
  <c r="FY153" i="2" s="1"/>
  <c r="FY146" i="2" a="1"/>
  <c r="FY146" i="2" s="1"/>
  <c r="DN188" i="2" a="1"/>
  <c r="DN188" i="2" s="1"/>
  <c r="DN46" i="2" a="1"/>
  <c r="DN46" i="2" s="1"/>
  <c r="DN177" i="2" a="1"/>
  <c r="DN177" i="2" s="1"/>
  <c r="DN115" i="2" a="1"/>
  <c r="DN115" i="2" s="1"/>
  <c r="EI170" i="2" a="1"/>
  <c r="EI170" i="2" s="1"/>
  <c r="BX107" i="2" a="1"/>
  <c r="BX107" i="2" s="1"/>
  <c r="DN65" i="2" a="1"/>
  <c r="DN65" i="2" s="1"/>
  <c r="EI128" i="2" a="1"/>
  <c r="EI128" i="2" s="1"/>
  <c r="FY80" i="2" a="1"/>
  <c r="FY80" i="2" s="1"/>
  <c r="EI195" i="2" a="1"/>
  <c r="EI195" i="2" s="1"/>
  <c r="DN50" i="2" a="1"/>
  <c r="DN50" i="2" s="1"/>
  <c r="DN124" i="2" a="1"/>
  <c r="DN124" i="2" s="1"/>
  <c r="EI198" i="2" a="1"/>
  <c r="EI198" i="2" s="1"/>
  <c r="FY62" i="2" a="1"/>
  <c r="FY62" i="2" s="1"/>
  <c r="FY116" i="2" a="1"/>
  <c r="FY116" i="2" s="1"/>
  <c r="FY102" i="2" a="1"/>
  <c r="FY102" i="2" s="1"/>
  <c r="FY32" i="2" a="1"/>
  <c r="FY32" i="2" s="1"/>
  <c r="FS203" i="2"/>
  <c r="DN132" i="2" a="1"/>
  <c r="DN132" i="2" s="1"/>
  <c r="EI145" i="2" a="1"/>
  <c r="EI145" i="2" s="1"/>
  <c r="DN162" i="2" a="1"/>
  <c r="DN162" i="2" s="1"/>
  <c r="EI67" i="2" a="1"/>
  <c r="EI67" i="2" s="1"/>
  <c r="FY58" i="2" a="1"/>
  <c r="FY58" i="2" s="1"/>
  <c r="FY29" i="2" a="1"/>
  <c r="FY29" i="2" s="1"/>
  <c r="DN187" i="2" a="1"/>
  <c r="DN187" i="2" s="1"/>
  <c r="EI113" i="2" a="1"/>
  <c r="EI113" i="2" s="1"/>
  <c r="DN70" i="2" a="1"/>
  <c r="DN70" i="2" s="1"/>
  <c r="EI20" i="2" a="1"/>
  <c r="EI20" i="2" s="1"/>
  <c r="DN63" i="2" a="1"/>
  <c r="DN63" i="2" s="1"/>
  <c r="FY30" i="2" a="1"/>
  <c r="FY30" i="2" s="1"/>
  <c r="DN113" i="2" a="1"/>
  <c r="DN113" i="2" s="1"/>
  <c r="FY190" i="2" a="1"/>
  <c r="FY190" i="2" s="1"/>
  <c r="FY92" i="2" a="1"/>
  <c r="FY92" i="2" s="1"/>
  <c r="FY69" i="2" a="1"/>
  <c r="FY69" i="2" s="1"/>
  <c r="FY22" i="2" a="1"/>
  <c r="FY22" i="2" s="1"/>
  <c r="EI178" i="2" a="1"/>
  <c r="EI178" i="2" s="1"/>
  <c r="EI37" i="2" a="1"/>
  <c r="EI37" i="2" s="1"/>
  <c r="EI87" i="2" a="1"/>
  <c r="EI87" i="2" s="1"/>
  <c r="EI109" i="2" a="1"/>
  <c r="EI109" i="2" s="1"/>
  <c r="FY143" i="2" a="1"/>
  <c r="FY143" i="2" s="1"/>
  <c r="EI38" i="2" a="1"/>
  <c r="EI38" i="2" s="1"/>
  <c r="DN133" i="2" a="1"/>
  <c r="DN133" i="2" s="1"/>
  <c r="DN45" i="2" a="1"/>
  <c r="DN45" i="2" s="1"/>
  <c r="DN55" i="2" a="1"/>
  <c r="DN55" i="2" s="1"/>
  <c r="DN80" i="2" a="1"/>
  <c r="DN80" i="2" s="1"/>
  <c r="EI34" i="2" a="1"/>
  <c r="EI34" i="2" s="1"/>
  <c r="FY42" i="2" a="1"/>
  <c r="FY42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<sst xmlns="http://schemas.openxmlformats.org/spreadsheetml/2006/main" count="1171" uniqueCount="325">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</sst>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1.78981598422737</c:v>
                </c:pt>
                <c:pt idx="2">
                  <c:v>2.4140962367444123</c:v>
                </c:pt>
                <c:pt idx="3">
                  <c:v>3.257045425413954</c:v>
                </c:pt>
                <c:pt idx="4">
                  <c:v>4.3955622824155798</c:v>
                </c:pt>
                <c:pt idx="5">
                  <c:v>5.9336885598207338</c:v>
                </c:pt>
                <c:pt idx="6">
                  <c:v>8.0122225698914047</c:v>
                </c:pt>
                <c:pt idx="7">
                  <c:v>10.821748378286054</c:v>
                </c:pt>
                <c:pt idx="8">
                  <c:v>14.620297705415155</c:v>
                </c:pt>
                <c:pt idx="9">
                  <c:v>19.75729637951402</c:v>
                </c:pt>
                <c:pt idx="10">
                  <c:v>26.706037665444672</c:v>
                </c:pt>
                <c:pt idx="11">
                  <c:v>36.107726835075646</c:v>
                </c:pt>
                <c:pt idx="12">
                  <c:v>48.831230903924698</c:v>
                </c:pt>
                <c:pt idx="13">
                  <c:v>66.054147810213578</c:v>
                </c:pt>
                <c:pt idx="14">
                  <c:v>89.372820894901466</c:v>
                </c:pt>
                <c:pt idx="15">
                  <c:v>120.95165834952756</c:v>
                </c:pt>
                <c:pt idx="16">
                  <c:v>163.72583311226029</c:v>
                </c:pt>
                <c:pt idx="17">
                  <c:v>221.67648988443943</c:v>
                </c:pt>
                <c:pt idx="18">
                  <c:v>300.2044532456157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D41" sqref="D4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2.64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112</v>
      </c>
      <c r="C9" s="32">
        <v>1</v>
      </c>
      <c r="D9" s="33">
        <f t="shared" ref="D9:D18" si="0">C9*$C$5</f>
        <v>2.64</v>
      </c>
      <c r="E9" s="34">
        <v>18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2.64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269</v>
      </c>
      <c r="C36" s="60" t="s">
        <v>324</v>
      </c>
      <c r="D36" s="60">
        <v>269</v>
      </c>
      <c r="E36" s="51">
        <v>0.77</v>
      </c>
      <c r="F36" s="51">
        <v>0.11</v>
      </c>
      <c r="G36" s="51">
        <v>0.1</v>
      </c>
      <c r="H36" s="51">
        <v>0.02</v>
      </c>
      <c r="I36" s="49">
        <f>IFERROR(B36/A36,"")</f>
        <v>14.944444444444445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DV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41.38387004133358</v>
      </c>
      <c r="T3" s="59">
        <f>IF('Données projet'!E9&gt;30,$R$33-$H$33,LOOKUP('Données projet'!$E$9,$A$3:$A$203,R3:R203)-LOOKUP('Données projet'!$E$9,$A$3:$A$203,$H$3:$H$203))</f>
        <v>263.02527343425743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14.944444444444445</v>
      </c>
      <c r="N4" s="13">
        <f>IF('Données projet'!$A$36&gt;35,N3+M4-V3,IF(A4&lt;'Données projet'!$A$36,$K$205^A4,IF(A4='Données projet'!$A$36,'Données projet'!$B$36,N3+M4-V3)))</f>
        <v>1.3645398954255721</v>
      </c>
      <c r="O4" s="13">
        <f>N4*VLOOKUP('Données projet'!$B$9,Paramètres!$A$1:$I$89,3,0)*VLOOKUP('Données projet'!$B$9,Paramètres!$A$1:$I$89,5,0)</f>
        <v>0.69395040921762896</v>
      </c>
      <c r="P4" s="13">
        <f>EXP(-1.0587+0.8836*LN(O4)+0.284)</f>
        <v>0.33369513196555012</v>
      </c>
      <c r="Q4" s="20">
        <f t="shared" ref="Q4:Q34" si="2">(O4+P4)*0.475*44/12</f>
        <v>1.78981598422737</v>
      </c>
      <c r="R4" s="59">
        <f t="shared" si="0"/>
        <v>295.12314931756066</v>
      </c>
      <c r="S4" s="59">
        <f ca="1">AVERAGE(OFFSET($R$3,0,0,'Données projet'!$E$9+1,1))-AVERAGE(OFFSET($H$3,0,0,'Données projet'!$E$9+1,1))</f>
        <v>41.38387004133358</v>
      </c>
      <c r="T4" s="59">
        <f>$T$3</f>
        <v>263.02527343425743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14.944444444444445</v>
      </c>
      <c r="N5" s="13">
        <f>IF('Données projet'!$A$36&gt;35,N4+M5-V4,IF(A5&lt;'Données projet'!$A$36,$K$205^A5,IF(A5='Données projet'!$A$36,'Données projet'!$B$36,N4+M5-V4)))</f>
        <v>1.8619691262080311</v>
      </c>
      <c r="O5" s="13">
        <f>N5*VLOOKUP('Données projet'!$B$9,Paramètres!$A$1:$I$89,3,0)*VLOOKUP('Données projet'!$B$9,Paramètres!$A$1:$I$89,5,0)</f>
        <v>0.94692301882435637</v>
      </c>
      <c r="P5" s="13">
        <f t="shared" ref="P5:P68" si="33">EXP(-1.0587+0.8836*LN(O5)+0.284)</f>
        <v>0.43916094485664581</v>
      </c>
      <c r="Q5" s="20">
        <f t="shared" si="2"/>
        <v>2.4140962367444123</v>
      </c>
      <c r="R5" s="59">
        <f t="shared" si="0"/>
        <v>295.74742957007771</v>
      </c>
      <c r="S5" s="59">
        <f ca="1">AVERAGE(OFFSET($R$3,0,0,'Données projet'!$E$9+1,1))-AVERAGE(OFFSET($H$3,0,0,'Données projet'!$E$9+1,1))</f>
        <v>41.38387004133358</v>
      </c>
      <c r="T5" s="59">
        <f t="shared" ref="T5:T68" si="34">$T$3</f>
        <v>263.02527343425743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14.944444444444445</v>
      </c>
      <c r="N6" s="13">
        <f>IF('Données projet'!$A$36&gt;35,N5+M6-V5,IF(A6&lt;'Données projet'!$A$36,$K$205^A6,IF(A6='Données projet'!$A$36,'Données projet'!$B$36,N5+M6-V5)))</f>
        <v>2.5407311567615505</v>
      </c>
      <c r="O6" s="13">
        <f>N6*VLOOKUP('Données projet'!$B$9,Paramètres!$A$1:$I$89,3,0)*VLOOKUP('Données projet'!$B$9,Paramètres!$A$1:$I$89,5,0)</f>
        <v>1.2921142370826542</v>
      </c>
      <c r="P6" s="13">
        <f t="shared" si="33"/>
        <v>0.5779596913846875</v>
      </c>
      <c r="Q6" s="20">
        <f t="shared" si="2"/>
        <v>3.257045425413954</v>
      </c>
      <c r="R6" s="59">
        <f t="shared" si="0"/>
        <v>296.59037875874725</v>
      </c>
      <c r="S6" s="59">
        <f ca="1">AVERAGE(OFFSET($R$3,0,0,'Données projet'!$E$9+1,1))-AVERAGE(OFFSET($H$3,0,0,'Données projet'!$E$9+1,1))</f>
        <v>41.38387004133358</v>
      </c>
      <c r="T6" s="59">
        <f t="shared" si="34"/>
        <v>263.02527343425743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14.944444444444445</v>
      </c>
      <c r="N7" s="13">
        <f>IF('Données projet'!$A$36&gt;35,N6+M7-V6,IF(A7&lt;'Données projet'!$A$36,$K$205^A7,IF(A7='Données projet'!$A$36,'Données projet'!$B$36,N6+M7-V6)))</f>
        <v>3.4669290269518989</v>
      </c>
      <c r="O7" s="13">
        <f>N7*VLOOKUP('Données projet'!$B$9,Paramètres!$A$1:$I$89,3,0)*VLOOKUP('Données projet'!$B$9,Paramètres!$A$1:$I$89,5,0)</f>
        <v>1.7631414259466578</v>
      </c>
      <c r="P7" s="13">
        <f t="shared" si="33"/>
        <v>0.76062639170822033</v>
      </c>
      <c r="Q7" s="20">
        <f t="shared" si="2"/>
        <v>4.3955622824155798</v>
      </c>
      <c r="R7" s="59">
        <f t="shared" si="0"/>
        <v>297.72889561574891</v>
      </c>
      <c r="S7" s="59">
        <f ca="1">AVERAGE(OFFSET($R$3,0,0,'Données projet'!$E$9+1,1))-AVERAGE(OFFSET($H$3,0,0,'Données projet'!$E$9+1,1))</f>
        <v>41.38387004133358</v>
      </c>
      <c r="T7" s="59">
        <f t="shared" si="34"/>
        <v>263.02527343425743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14.944444444444445</v>
      </c>
      <c r="N8" s="13">
        <f>IF('Données projet'!$A$36&gt;35,N7+M8-V7,IF(A8&lt;'Données projet'!$A$36,$K$205^A8,IF(A8='Données projet'!$A$36,'Données projet'!$B$36,N7+M8-V7)))</f>
        <v>4.7307629718848245</v>
      </c>
      <c r="O8" s="13">
        <f>N8*VLOOKUP('Données projet'!$B$9,Paramètres!$A$1:$I$89,3,0)*VLOOKUP('Données projet'!$B$9,Paramètres!$A$1:$I$89,5,0)</f>
        <v>2.4058768169817468</v>
      </c>
      <c r="P8" s="13">
        <f t="shared" si="33"/>
        <v>1.0010257054033636</v>
      </c>
      <c r="Q8" s="20">
        <f t="shared" si="2"/>
        <v>5.9336885598207338</v>
      </c>
      <c r="R8" s="59">
        <f t="shared" si="0"/>
        <v>299.26702189315404</v>
      </c>
      <c r="S8" s="59">
        <f ca="1">AVERAGE(OFFSET($R$3,0,0,'Données projet'!$E$9+1,1))-AVERAGE(OFFSET($H$3,0,0,'Données projet'!$E$9+1,1))</f>
        <v>41.38387004133358</v>
      </c>
      <c r="T8" s="59">
        <f t="shared" si="34"/>
        <v>263.02527343425743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14.944444444444445</v>
      </c>
      <c r="N9" s="13">
        <f>IF('Données projet'!$A$36&gt;35,N8+M9-V8,IF(A9&lt;'Données projet'!$A$36,$K$205^A9,IF(A9='Données projet'!$A$36,'Données projet'!$B$36,N8+M9-V8)))</f>
        <v>6.4553148109388871</v>
      </c>
      <c r="O9" s="13">
        <f>N9*VLOOKUP('Données projet'!$B$9,Paramètres!$A$1:$I$89,3,0)*VLOOKUP('Données projet'!$B$9,Paramètres!$A$1:$I$89,5,0)</f>
        <v>3.2829149002510811</v>
      </c>
      <c r="P9" s="13">
        <f t="shared" si="33"/>
        <v>1.3174042786339357</v>
      </c>
      <c r="Q9" s="20">
        <f t="shared" si="2"/>
        <v>8.0122225698914047</v>
      </c>
      <c r="R9" s="59">
        <f t="shared" si="0"/>
        <v>301.34555590322469</v>
      </c>
      <c r="S9" s="59">
        <f ca="1">AVERAGE(OFFSET($R$3,0,0,'Données projet'!$E$9+1,1))-AVERAGE(OFFSET($H$3,0,0,'Données projet'!$E$9+1,1))</f>
        <v>41.38387004133358</v>
      </c>
      <c r="T9" s="59">
        <f t="shared" si="34"/>
        <v>263.02527343425743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14.944444444444445</v>
      </c>
      <c r="N10" s="13">
        <f>IF('Données projet'!$A$36&gt;35,N9+M10-V9,IF(A10&lt;'Données projet'!$A$36,$K$205^A10,IF(A10='Données projet'!$A$36,'Données projet'!$B$36,N9+M10-V9)))</f>
        <v>8.8085345970576938</v>
      </c>
      <c r="O10" s="13">
        <f>N10*VLOOKUP('Données projet'!$B$9,Paramètres!$A$1:$I$89,3,0)*VLOOKUP('Données projet'!$B$9,Paramètres!$A$1:$I$89,5,0)</f>
        <v>4.479668354679661</v>
      </c>
      <c r="P10" s="13">
        <f t="shared" si="33"/>
        <v>1.7337756902692707</v>
      </c>
      <c r="Q10" s="20">
        <f t="shared" si="2"/>
        <v>10.821748378286054</v>
      </c>
      <c r="R10" s="59">
        <f t="shared" si="0"/>
        <v>304.15508171161935</v>
      </c>
      <c r="S10" s="59">
        <f ca="1">AVERAGE(OFFSET($R$3,0,0,'Données projet'!$E$9+1,1))-AVERAGE(OFFSET($H$3,0,0,'Données projet'!$E$9+1,1))</f>
        <v>41.38387004133358</v>
      </c>
      <c r="T10" s="59">
        <f t="shared" si="34"/>
        <v>263.02527343425743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14.944444444444445</v>
      </c>
      <c r="N11" s="13">
        <f>IF('Données projet'!$A$36&gt;35,N10+M11-V10,IF(A11&lt;'Données projet'!$A$36,$K$205^A11,IF(A11='Données projet'!$A$36,'Données projet'!$B$36,N10+M11-V10)))</f>
        <v>12.019596877921641</v>
      </c>
      <c r="O11" s="13">
        <f>N11*VLOOKUP('Données projet'!$B$9,Paramètres!$A$1:$I$89,3,0)*VLOOKUP('Données projet'!$B$9,Paramètres!$A$1:$I$89,5,0)</f>
        <v>6.1126861882358305</v>
      </c>
      <c r="P11" s="13">
        <f t="shared" si="33"/>
        <v>2.2817431163087578</v>
      </c>
      <c r="Q11" s="20">
        <f t="shared" si="2"/>
        <v>14.620297705415155</v>
      </c>
      <c r="R11" s="59">
        <f t="shared" si="0"/>
        <v>307.95363103874848</v>
      </c>
      <c r="S11" s="59">
        <f ca="1">AVERAGE(OFFSET($R$3,0,0,'Données projet'!$E$9+1,1))-AVERAGE(OFFSET($H$3,0,0,'Données projet'!$E$9+1,1))</f>
        <v>41.38387004133358</v>
      </c>
      <c r="T11" s="59">
        <f t="shared" si="34"/>
        <v>263.02527343425743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14.944444444444445</v>
      </c>
      <c r="N12" s="13">
        <f>IF('Données projet'!$A$36&gt;35,N11+M12-V11,IF(A12&lt;'Données projet'!$A$36,$K$205^A12,IF(A12='Données projet'!$A$36,'Données projet'!$B$36,N11+M12-V11)))</f>
        <v>16.40121946685673</v>
      </c>
      <c r="O12" s="13">
        <f>N12*VLOOKUP('Données projet'!$B$9,Paramètres!$A$1:$I$89,3,0)*VLOOKUP('Données projet'!$B$9,Paramètres!$A$1:$I$89,5,0)</f>
        <v>8.3410041720646593</v>
      </c>
      <c r="P12" s="13">
        <f t="shared" si="33"/>
        <v>3.0028980554075062</v>
      </c>
      <c r="Q12" s="20">
        <f t="shared" si="2"/>
        <v>19.75729637951402</v>
      </c>
      <c r="R12" s="59">
        <f t="shared" si="0"/>
        <v>313.09062971284732</v>
      </c>
      <c r="S12" s="59">
        <f ca="1">AVERAGE(OFFSET($R$3,0,0,'Données projet'!$E$9+1,1))-AVERAGE(OFFSET($H$3,0,0,'Données projet'!$E$9+1,1))</f>
        <v>41.38387004133358</v>
      </c>
      <c r="T12" s="59">
        <f t="shared" si="34"/>
        <v>263.02527343425743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14.944444444444445</v>
      </c>
      <c r="N13" s="13">
        <f>IF('Données projet'!$A$36&gt;35,N12+M13-V12,IF(A13&lt;'Données projet'!$A$36,$K$205^A13,IF(A13='Données projet'!$A$36,'Données projet'!$B$36,N12+M13-V12)))</f>
        <v>22.380118296156535</v>
      </c>
      <c r="O13" s="13">
        <f>N13*VLOOKUP('Données projet'!$B$9,Paramètres!$A$1:$I$89,3,0)*VLOOKUP('Données projet'!$B$9,Paramètres!$A$1:$I$89,5,0)</f>
        <v>11.381632960693368</v>
      </c>
      <c r="P13" s="13">
        <f t="shared" si="33"/>
        <v>3.9519771821456775</v>
      </c>
      <c r="Q13" s="20">
        <f t="shared" si="2"/>
        <v>26.706037665444672</v>
      </c>
      <c r="R13" s="59">
        <f t="shared" si="0"/>
        <v>320.039370998778</v>
      </c>
      <c r="S13" s="59">
        <f ca="1">AVERAGE(OFFSET($R$3,0,0,'Données projet'!$E$9+1,1))-AVERAGE(OFFSET($H$3,0,0,'Données projet'!$E$9+1,1))</f>
        <v>41.38387004133358</v>
      </c>
      <c r="T13" s="59">
        <f t="shared" si="34"/>
        <v>263.02527343425743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14.944444444444445</v>
      </c>
      <c r="N14" s="13">
        <f>IF('Données projet'!$A$36&gt;35,N13+M14-V13,IF(A14&lt;'Données projet'!$A$36,$K$205^A14,IF(A14='Données projet'!$A$36,'Données projet'!$B$36,N13+M14-V13)))</f>
        <v>30.538564279449371</v>
      </c>
      <c r="O14" s="13">
        <f>N14*VLOOKUP('Données projet'!$B$9,Paramètres!$A$1:$I$89,3,0)*VLOOKUP('Données projet'!$B$9,Paramètres!$A$1:$I$89,5,0)</f>
        <v>15.530692249956774</v>
      </c>
      <c r="P14" s="13">
        <f t="shared" si="33"/>
        <v>5.2010169376464708</v>
      </c>
      <c r="Q14" s="20">
        <f t="shared" si="2"/>
        <v>36.107726835075646</v>
      </c>
      <c r="R14" s="59">
        <f t="shared" si="0"/>
        <v>329.44106016840897</v>
      </c>
      <c r="S14" s="59">
        <f ca="1">AVERAGE(OFFSET($R$3,0,0,'Données projet'!$E$9+1,1))-AVERAGE(OFFSET($H$3,0,0,'Données projet'!$E$9+1,1))</f>
        <v>41.38387004133358</v>
      </c>
      <c r="T14" s="59">
        <f t="shared" si="34"/>
        <v>263.02527343425743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14.944444444444445</v>
      </c>
      <c r="N15" s="13">
        <f>IF('Données projet'!$A$36&gt;35,N14+M15-V14,IF(A15&lt;'Données projet'!$A$36,$K$205^A15,IF(A15='Données projet'!$A$36,'Données projet'!$B$36,N14+M15-V14)))</f>
        <v>41.671089308326955</v>
      </c>
      <c r="O15" s="13">
        <f>N15*VLOOKUP('Données projet'!$B$9,Paramètres!$A$1:$I$89,3,0)*VLOOKUP('Données projet'!$B$9,Paramètres!$A$1:$I$89,5,0)</f>
        <v>21.192249178642758</v>
      </c>
      <c r="P15" s="13">
        <f t="shared" si="33"/>
        <v>6.8448211968163983</v>
      </c>
      <c r="Q15" s="20">
        <f t="shared" si="2"/>
        <v>48.831230903924698</v>
      </c>
      <c r="R15" s="59">
        <f t="shared" si="0"/>
        <v>342.16456423725799</v>
      </c>
      <c r="S15" s="59">
        <f ca="1">AVERAGE(OFFSET($R$3,0,0,'Données projet'!$E$9+1,1))-AVERAGE(OFFSET($H$3,0,0,'Données projet'!$E$9+1,1))</f>
        <v>41.38387004133358</v>
      </c>
      <c r="T15" s="59">
        <f t="shared" si="34"/>
        <v>263.02527343425743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14.944444444444445</v>
      </c>
      <c r="N16" s="13">
        <f>IF('Données projet'!$A$36&gt;35,N15+M16-V15,IF(A16&lt;'Données projet'!$A$36,$K$205^A16,IF(A16='Données projet'!$A$36,'Données projet'!$B$36,N15+M16-V15)))</f>
        <v>56.861863847054138</v>
      </c>
      <c r="O16" s="13">
        <f>N16*VLOOKUP('Données projet'!$B$9,Paramètres!$A$1:$I$89,3,0)*VLOOKUP('Données projet'!$B$9,Paramètres!$A$1:$I$89,5,0)</f>
        <v>28.917669478057853</v>
      </c>
      <c r="P16" s="13">
        <f t="shared" si="33"/>
        <v>9.0081570158446773</v>
      </c>
      <c r="Q16" s="20">
        <f t="shared" si="2"/>
        <v>66.054147810213578</v>
      </c>
      <c r="R16" s="59">
        <f t="shared" si="0"/>
        <v>359.38748114354689</v>
      </c>
      <c r="S16" s="59">
        <f ca="1">AVERAGE(OFFSET($R$3,0,0,'Données projet'!$E$9+1,1))-AVERAGE(OFFSET($H$3,0,0,'Données projet'!$E$9+1,1))</f>
        <v>41.38387004133358</v>
      </c>
      <c r="T16" s="59">
        <f t="shared" si="34"/>
        <v>263.02527343425743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14.944444444444445</v>
      </c>
      <c r="N17" s="13">
        <f>IF('Données projet'!$A$36&gt;35,N16+M17-V16,IF(A17&lt;'Données projet'!$A$36,$K$205^A17,IF(A17='Données projet'!$A$36,'Données projet'!$B$36,N16+M17-V16)))</f>
        <v>77.590281747562372</v>
      </c>
      <c r="O17" s="13">
        <f>N17*VLOOKUP('Données projet'!$B$9,Paramètres!$A$1:$I$89,3,0)*VLOOKUP('Données projet'!$B$9,Paramètres!$A$1:$I$89,5,0)</f>
        <v>39.459313685540323</v>
      </c>
      <c r="P17" s="13">
        <f t="shared" si="33"/>
        <v>11.855224627321757</v>
      </c>
      <c r="Q17" s="20">
        <f t="shared" si="2"/>
        <v>89.372820894901466</v>
      </c>
      <c r="R17" s="59">
        <f t="shared" si="0"/>
        <v>382.70615422823477</v>
      </c>
      <c r="S17" s="59">
        <f ca="1">AVERAGE(OFFSET($R$3,0,0,'Données projet'!$E$9+1,1))-AVERAGE(OFFSET($H$3,0,0,'Données projet'!$E$9+1,1))</f>
        <v>41.38387004133358</v>
      </c>
      <c r="T17" s="59">
        <f t="shared" si="34"/>
        <v>263.02527343425743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14.944444444444445</v>
      </c>
      <c r="N18" s="13">
        <f>IF('Données projet'!$A$36&gt;35,N17+M18-V17,IF(A18&lt;'Données projet'!$A$36,$K$205^A18,IF(A18='Données projet'!$A$36,'Données projet'!$B$36,N17+M18-V17)))</f>
        <v>105.87503494185941</v>
      </c>
      <c r="O18" s="13">
        <f>N18*VLOOKUP('Données projet'!$B$9,Paramètres!$A$1:$I$89,3,0)*VLOOKUP('Données projet'!$B$9,Paramètres!$A$1:$I$89,5,0)</f>
        <v>53.843807770032022</v>
      </c>
      <c r="P18" s="13">
        <f t="shared" si="33"/>
        <v>15.602120468931169</v>
      </c>
      <c r="Q18" s="20">
        <f t="shared" si="2"/>
        <v>120.95165834952756</v>
      </c>
      <c r="R18" s="59">
        <f t="shared" si="0"/>
        <v>414.28499168286089</v>
      </c>
      <c r="S18" s="59">
        <f ca="1">AVERAGE(OFFSET($R$3,0,0,'Données projet'!$E$9+1,1))-AVERAGE(OFFSET($H$3,0,0,'Données projet'!$E$9+1,1))</f>
        <v>41.38387004133358</v>
      </c>
      <c r="T18" s="59">
        <f t="shared" si="34"/>
        <v>263.02527343425743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14.944444444444445</v>
      </c>
      <c r="N19" s="13">
        <f>IF('Données projet'!$A$36&gt;35,N18+M19-V18,IF(A19&lt;'Données projet'!$A$36,$K$205^A19,IF(A19='Données projet'!$A$36,'Données projet'!$B$36,N18+M19-V18)))</f>
        <v>144.47070910774366</v>
      </c>
      <c r="O19" s="13">
        <f>N19*VLOOKUP('Données projet'!$B$9,Paramètres!$A$1:$I$89,3,0)*VLOOKUP('Données projet'!$B$9,Paramètres!$A$1:$I$89,5,0)</f>
        <v>73.472023823834121</v>
      </c>
      <c r="P19" s="13">
        <f t="shared" si="33"/>
        <v>20.53323920712872</v>
      </c>
      <c r="Q19" s="20">
        <f t="shared" si="2"/>
        <v>163.72583311226029</v>
      </c>
      <c r="R19" s="59">
        <f t="shared" si="0"/>
        <v>457.05916644559363</v>
      </c>
      <c r="S19" s="59">
        <f ca="1">AVERAGE(OFFSET($R$3,0,0,'Données projet'!$E$9+1,1))-AVERAGE(OFFSET($H$3,0,0,'Données projet'!$E$9+1,1))</f>
        <v>41.38387004133358</v>
      </c>
      <c r="T19" s="59">
        <f t="shared" si="34"/>
        <v>263.02527343425743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14.944444444444445</v>
      </c>
      <c r="N20" s="13">
        <f>IF('Données projet'!$A$36&gt;35,N19+M20-V19,IF(A20&lt;'Données projet'!$A$36,$K$205^A20,IF(A20='Données projet'!$A$36,'Données projet'!$B$36,N19+M20-V19)))</f>
        <v>197.13604629793878</v>
      </c>
      <c r="O20" s="13">
        <f>N20*VLOOKUP('Données projet'!$B$9,Paramètres!$A$1:$I$89,3,0)*VLOOKUP('Données projet'!$B$9,Paramètres!$A$1:$I$89,5,0)</f>
        <v>100.25550770527974</v>
      </c>
      <c r="P20" s="13">
        <f t="shared" si="33"/>
        <v>27.022859692484541</v>
      </c>
      <c r="Q20" s="20">
        <f t="shared" si="2"/>
        <v>221.67648988443943</v>
      </c>
      <c r="R20" s="59">
        <f t="shared" si="0"/>
        <v>515.00982321777269</v>
      </c>
      <c r="S20" s="59">
        <f ca="1">AVERAGE(OFFSET($R$3,0,0,'Données projet'!$E$9+1,1))-AVERAGE(OFFSET($H$3,0,0,'Données projet'!$E$9+1,1))</f>
        <v>41.38387004133358</v>
      </c>
      <c r="T20" s="59">
        <f t="shared" si="34"/>
        <v>263.02527343425743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269</v>
      </c>
      <c r="L21" s="12">
        <f>VLOOKUP(A21,'Données projet'!$A$35:$I$55,9,0)</f>
        <v>14.944444444444445</v>
      </c>
      <c r="M21" s="12">
        <f t="array" ref="M21">INDEX(L:L,MIN(IF(ISNUMBER(L21:L217),ROW(L21:L217),"")))</f>
        <v>14.944444444444445</v>
      </c>
      <c r="N21" s="13">
        <f>IF('Données projet'!$A$36&gt;35,N20+M21-V20,IF(A21&lt;'Données projet'!$A$36,$K$205^A21,IF(A21='Données projet'!$A$36,'Données projet'!$B$36,N20+M21-V20)))</f>
        <v>269</v>
      </c>
      <c r="O21" s="13">
        <f>N21*VLOOKUP('Données projet'!$B$9,Paramètres!$A$1:$I$89,3,0)*VLOOKUP('Données projet'!$B$9,Paramètres!$A$1:$I$89,5,0)</f>
        <v>136.80264</v>
      </c>
      <c r="P21" s="13">
        <f t="shared" si="33"/>
        <v>35.563553251071234</v>
      </c>
      <c r="Q21" s="20">
        <f t="shared" si="2"/>
        <v>300.2044532456157</v>
      </c>
      <c r="R21" s="59">
        <f t="shared" si="0"/>
        <v>593.53778657894895</v>
      </c>
      <c r="S21" s="59">
        <f ca="1">AVERAGE(OFFSET($R$3,0,0,'Données projet'!$E$9+1,1))-AVERAGE(OFFSET($H$3,0,0,'Données projet'!$E$9+1,1))</f>
        <v>41.38387004133358</v>
      </c>
      <c r="T21" s="59">
        <f t="shared" si="34"/>
        <v>263.02527343425743</v>
      </c>
      <c r="U21" s="15" t="str">
        <f>IF(ISNA(VLOOKUP(A21,'Données projet'!$A$35:$I$55,3,0)),0,VLOOKUP(A21,'Données projet'!$A$35:$I$55,3,0))</f>
        <v>CR</v>
      </c>
      <c r="V21" s="15">
        <f>IF(ISNA(VLOOKUP(A21,'Données projet'!$A$35:$I$55,4,0)),0,VLOOKUP(A21,'Données projet'!$A$35:$I$55,4,0))</f>
        <v>269</v>
      </c>
      <c r="W21" s="16">
        <f>IF(ISNA(VLOOKUP(A21,'Données projet'!$A$35:$I$55,5,0)),0%,VLOOKUP(A21,'Données projet'!$A$35:$I$55,5,0)*VLOOKUP('Données projet'!$B$9,Paramètres!$A$1:$I$89,7,0))</f>
        <v>0.46199999999999997</v>
      </c>
      <c r="X21" s="16">
        <f>IF(ISNA(VLOOKUP(A21,'Données projet'!$A$35:$I$55,6,0)),0%,VLOOKUP(A21,'Données projet'!$A$35:$I$55,6,0)*VLOOKUP('Données projet'!$B$9,Paramètres!$A$1:$I$89,7,0))</f>
        <v>6.6000000000000003E-2</v>
      </c>
      <c r="Y21" s="16">
        <f>IF(ISNA(VLOOKUP(A21,'Données projet'!$A$35:$I$55,7,0)),0%,VLOOKUP(A21,'Données projet'!$A$35:$I$55,7,0))</f>
        <v>0.1</v>
      </c>
      <c r="Z21" s="21">
        <f>EXP(-LN(2)/35)*Z20+(1-EXP(-LN(2)/35))/(LN(2)/35)*V21*W21*VLOOKUP('Données projet'!$B$9,Paramètres!$A$1:$I$89,3,0)*0.475*44/12</f>
        <v>69.868845059202201</v>
      </c>
      <c r="AA21" s="21">
        <f>EXP(-LN(2)/25)*AA20+(1-EXP(-LN(2)/25))/(LN(2)/25)*Calculateur!V21*Calculateur!X21*VLOOKUP('Données projet'!$B$9,Paramètres!$A$1:$I$89,3,0)*0.475*44/12</f>
        <v>9.9419635420124308</v>
      </c>
      <c r="AB21" s="21">
        <f>EXP(-LN(2)/2)*AB20+(1-EXP(-LN(2)/2))/(LN(2)/2)*V21*Y21*VLOOKUP('Données projet'!$B$9,Paramètres!$A$1:$I$89,3,0)*0.475*44/12</f>
        <v>12.90769728290717</v>
      </c>
      <c r="AC21" s="22">
        <f t="shared" si="3"/>
        <v>92.718505884121797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41.38387004133358</v>
      </c>
      <c r="T22" s="59">
        <f t="shared" si="34"/>
        <v>263.02527343425743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68.498759623378774</v>
      </c>
      <c r="AA22" s="21">
        <f>EXP(-LN(2)/25)*AA21+(1-EXP(-LN(2)/25))/(LN(2)/25)*Calculateur!V22*Calculateur!X22*VLOOKUP('Données projet'!$B$9,Paramètres!$A$1:$I$89,3,0)*0.475*44/12</f>
        <v>9.6701000261309602</v>
      </c>
      <c r="AB22" s="21">
        <f>EXP(-LN(2)/2)*AB21+(1-EXP(-LN(2)/2))/(LN(2)/2)*V22*Y22*VLOOKUP('Données projet'!$B$9,Paramètres!$A$1:$I$89,3,0)*0.475*44/12</f>
        <v>9.127120278246835</v>
      </c>
      <c r="AC22" s="22">
        <f t="shared" si="3"/>
        <v>87.295979927756562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41.38387004133358</v>
      </c>
      <c r="T23" s="59">
        <f t="shared" si="34"/>
        <v>263.02527343425743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67.155540727282244</v>
      </c>
      <c r="AA23" s="21">
        <f>EXP(-LN(2)/25)*AA22+(1-EXP(-LN(2)/25))/(LN(2)/25)*Calculateur!V23*Calculateur!X23*VLOOKUP('Données projet'!$B$9,Paramètres!$A$1:$I$89,3,0)*0.475*44/12</f>
        <v>9.4056706323879506</v>
      </c>
      <c r="AB23" s="21">
        <f>EXP(-LN(2)/2)*AB22+(1-EXP(-LN(2)/2))/(LN(2)/2)*V23*Y23*VLOOKUP('Données projet'!$B$9,Paramètres!$A$1:$I$89,3,0)*0.475*44/12</f>
        <v>6.4538486414535861</v>
      </c>
      <c r="AC23" s="22">
        <f t="shared" si="3"/>
        <v>83.015060001123786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41.38387004133358</v>
      </c>
      <c r="T24" s="59">
        <f t="shared" si="34"/>
        <v>263.02527343425743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65.838661534455539</v>
      </c>
      <c r="AA24" s="21">
        <f>EXP(-LN(2)/25)*AA23+(1-EXP(-LN(2)/25))/(LN(2)/25)*Calculateur!V24*Calculateur!X24*VLOOKUP('Données projet'!$B$9,Paramètres!$A$1:$I$89,3,0)*0.475*44/12</f>
        <v>9.14847207432258</v>
      </c>
      <c r="AB24" s="21">
        <f>EXP(-LN(2)/2)*AB23+(1-EXP(-LN(2)/2))/(LN(2)/2)*V24*Y24*VLOOKUP('Données projet'!$B$9,Paramètres!$A$1:$I$89,3,0)*0.475*44/12</f>
        <v>4.5635601391234184</v>
      </c>
      <c r="AC24" s="22">
        <f t="shared" si="3"/>
        <v>79.550693747901548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41.38387004133358</v>
      </c>
      <c r="T25" s="59">
        <f t="shared" si="34"/>
        <v>263.02527343425743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64.54760553938317</v>
      </c>
      <c r="AA25" s="21">
        <f>EXP(-LN(2)/25)*AA24+(1-EXP(-LN(2)/25))/(LN(2)/25)*Calculateur!V25*Calculateur!X25*VLOOKUP('Données projet'!$B$9,Paramètres!$A$1:$I$89,3,0)*0.475*44/12</f>
        <v>8.8983066243529922</v>
      </c>
      <c r="AB25" s="21">
        <f>EXP(-LN(2)/2)*AB24+(1-EXP(-LN(2)/2))/(LN(2)/2)*V25*Y25*VLOOKUP('Données projet'!$B$9,Paramètres!$A$1:$I$89,3,0)*0.475*44/12</f>
        <v>3.2269243207267935</v>
      </c>
      <c r="AC25" s="22">
        <f t="shared" si="3"/>
        <v>76.672836484462962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41.38387004133358</v>
      </c>
      <c r="T26" s="59">
        <f t="shared" si="34"/>
        <v>263.02527343425743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63.281866364907764</v>
      </c>
      <c r="AA26" s="21">
        <f>EXP(-LN(2)/25)*AA25+(1-EXP(-LN(2)/25))/(LN(2)/25)*Calculateur!V26*Calculateur!X26*VLOOKUP('Données projet'!$B$9,Paramètres!$A$1:$I$89,3,0)*0.475*44/12</f>
        <v>8.6549819617684509</v>
      </c>
      <c r="AB26" s="21">
        <f>EXP(-LN(2)/2)*AB25+(1-EXP(-LN(2)/2))/(LN(2)/2)*V26*Y26*VLOOKUP('Données projet'!$B$9,Paramètres!$A$1:$I$89,3,0)*0.475*44/12</f>
        <v>2.2817800695617092</v>
      </c>
      <c r="AC26" s="22">
        <f t="shared" si="3"/>
        <v>74.218628396237918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41.38387004133358</v>
      </c>
      <c r="T27" s="59">
        <f t="shared" si="34"/>
        <v>263.02527343425743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62.040947563619156</v>
      </c>
      <c r="AA27" s="21">
        <f>EXP(-LN(2)/25)*AA26+(1-EXP(-LN(2)/25))/(LN(2)/25)*Calculateur!V27*Calculateur!X27*VLOOKUP('Données projet'!$B$9,Paramètres!$A$1:$I$89,3,0)*0.475*44/12</f>
        <v>8.4183110248781716</v>
      </c>
      <c r="AB27" s="21">
        <f>EXP(-LN(2)/2)*AB26+(1-EXP(-LN(2)/2))/(LN(2)/2)*V27*Y27*VLOOKUP('Données projet'!$B$9,Paramètres!$A$1:$I$89,3,0)*0.475*44/12</f>
        <v>1.6134621603633967</v>
      </c>
      <c r="AC27" s="22">
        <f t="shared" si="3"/>
        <v>72.072720748860732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41.38387004133358</v>
      </c>
      <c r="T28" s="59">
        <f t="shared" si="34"/>
        <v>263.02527343425743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60.824362423138083</v>
      </c>
      <c r="AA28" s="21">
        <f>EXP(-LN(2)/25)*AA27+(1-EXP(-LN(2)/25))/(LN(2)/25)*Calculateur!V28*Calculateur!X28*VLOOKUP('Données projet'!$B$9,Paramètres!$A$1:$I$89,3,0)*0.475*44/12</f>
        <v>8.1881118672031423</v>
      </c>
      <c r="AB28" s="21">
        <f>EXP(-LN(2)/2)*AB27+(1-EXP(-LN(2)/2))/(LN(2)/2)*V28*Y28*VLOOKUP('Données projet'!$B$9,Paramètres!$A$1:$I$89,3,0)*0.475*44/12</f>
        <v>1.1408900347808546</v>
      </c>
      <c r="AC28" s="22">
        <f t="shared" si="3"/>
        <v>70.153364325122084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41.38387004133358</v>
      </c>
      <c r="T29" s="59">
        <f t="shared" si="34"/>
        <v>263.02527343425743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59.631633775218184</v>
      </c>
      <c r="AA29" s="21">
        <f>EXP(-LN(2)/25)*AA28+(1-EXP(-LN(2)/25))/(LN(2)/25)*Calculateur!V29*Calculateur!X29*VLOOKUP('Données projet'!$B$9,Paramètres!$A$1:$I$89,3,0)*0.475*44/12</f>
        <v>7.9642075176003839</v>
      </c>
      <c r="AB29" s="21">
        <f>EXP(-LN(2)/2)*AB28+(1-EXP(-LN(2)/2))/(LN(2)/2)*V29*Y29*VLOOKUP('Données projet'!$B$9,Paramètres!$A$1:$I$89,3,0)*0.475*44/12</f>
        <v>0.80673108018169837</v>
      </c>
      <c r="AC29" s="22">
        <f t="shared" si="3"/>
        <v>68.402572373000254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41.38387004133358</v>
      </c>
      <c r="T30" s="59">
        <f t="shared" si="34"/>
        <v>263.02527343425743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58.462293808591347</v>
      </c>
      <c r="AA30" s="21">
        <f>EXP(-LN(2)/25)*AA29+(1-EXP(-LN(2)/25))/(LN(2)/25)*Calculateur!V30*Calculateur!X30*VLOOKUP('Données projet'!$B$9,Paramètres!$A$1:$I$89,3,0)*0.475*44/12</f>
        <v>7.7464258442121308</v>
      </c>
      <c r="AB30" s="21">
        <f>EXP(-LN(2)/2)*AB29+(1-EXP(-LN(2)/2))/(LN(2)/2)*V30*Y30*VLOOKUP('Données projet'!$B$9,Paramètres!$A$1:$I$89,3,0)*0.475*44/12</f>
        <v>0.5704450173904273</v>
      </c>
      <c r="AC30" s="22">
        <f t="shared" si="3"/>
        <v>66.779164670193907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41.38387004133358</v>
      </c>
      <c r="T31" s="59">
        <f t="shared" si="34"/>
        <v>263.02527343425743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57.31588388548311</v>
      </c>
      <c r="AA31" s="21">
        <f>EXP(-LN(2)/25)*AA30+(1-EXP(-LN(2)/25))/(LN(2)/25)*Calculateur!V31*Calculateur!X31*VLOOKUP('Données projet'!$B$9,Paramètres!$A$1:$I$89,3,0)*0.475*44/12</f>
        <v>7.5345994221353196</v>
      </c>
      <c r="AB31" s="21">
        <f>EXP(-LN(2)/2)*AB30+(1-EXP(-LN(2)/2))/(LN(2)/2)*V31*Y31*VLOOKUP('Données projet'!$B$9,Paramètres!$A$1:$I$89,3,0)*0.475*44/12</f>
        <v>0.40336554009084918</v>
      </c>
      <c r="AC31" s="22">
        <f t="shared" si="3"/>
        <v>65.253848847709278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41.38387004133358</v>
      </c>
      <c r="T32" s="59">
        <f t="shared" si="34"/>
        <v>263.02527343425743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56.191954361726019</v>
      </c>
      <c r="AA32" s="21">
        <f>EXP(-LN(2)/25)*AA31+(1-EXP(-LN(2)/25))/(LN(2)/25)*Calculateur!V32*Calculateur!X32*VLOOKUP('Données projet'!$B$9,Paramètres!$A$1:$I$89,3,0)*0.475*44/12</f>
        <v>7.328565404709666</v>
      </c>
      <c r="AB32" s="21">
        <f>EXP(-LN(2)/2)*AB31+(1-EXP(-LN(2)/2))/(LN(2)/2)*V32*Y32*VLOOKUP('Données projet'!$B$9,Paramètres!$A$1:$I$89,3,0)*0.475*44/12</f>
        <v>0.28522250869521365</v>
      </c>
      <c r="AC32" s="22">
        <f t="shared" si="3"/>
        <v>63.805742275130896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41.38387004133358</v>
      </c>
      <c r="T33" s="59">
        <f t="shared" si="34"/>
        <v>263.02527343425743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55.090064410400487</v>
      </c>
      <c r="AA33" s="21">
        <f>EXP(-LN(2)/25)*AA32+(1-EXP(-LN(2)/25))/(LN(2)/25)*Calculateur!V33*Calculateur!X33*VLOOKUP('Données projet'!$B$9,Paramètres!$A$1:$I$89,3,0)*0.475*44/12</f>
        <v>7.1281653983253754</v>
      </c>
      <c r="AB33" s="21">
        <f>EXP(-LN(2)/2)*AB32+(1-EXP(-LN(2)/2))/(LN(2)/2)*V33*Y33*VLOOKUP('Données projet'!$B$9,Paramètres!$A$1:$I$89,3,0)*0.475*44/12</f>
        <v>0.20168277004542459</v>
      </c>
      <c r="AC33" s="22">
        <f t="shared" si="3"/>
        <v>62.419912578771289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41.38387004133358</v>
      </c>
      <c r="T34" s="59">
        <f t="shared" si="34"/>
        <v>263.02527343425743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54.00978184893394</v>
      </c>
      <c r="AA34" s="21">
        <f>EXP(-LN(2)/25)*AA33+(1-EXP(-LN(2)/25))/(LN(2)/25)*Calculateur!V34*Calculateur!X34*VLOOKUP('Données projet'!$B$9,Paramètres!$A$1:$I$89,3,0)*0.475*44/12</f>
        <v>6.9332453406542411</v>
      </c>
      <c r="AB34" s="21">
        <f>EXP(-LN(2)/2)*AB33+(1-EXP(-LN(2)/2))/(LN(2)/2)*V34*Y34*VLOOKUP('Données projet'!$B$9,Paramètres!$A$1:$I$89,3,0)*0.475*44/12</f>
        <v>0.14261125434760683</v>
      </c>
      <c r="AC34" s="22">
        <f t="shared" si="3"/>
        <v>61.085638443935785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41.38387004133358</v>
      </c>
      <c r="T35" s="59">
        <f t="shared" si="34"/>
        <v>263.02527343425743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52.950682969590453</v>
      </c>
      <c r="AA35" s="21">
        <f>EXP(-LN(2)/25)*AA34+(1-EXP(-LN(2)/25))/(LN(2)/25)*Calculateur!V35*Calculateur!X35*VLOOKUP('Données projet'!$B$9,Paramètres!$A$1:$I$89,3,0)*0.475*44/12</f>
        <v>6.743655382210525</v>
      </c>
      <c r="AB35" s="21">
        <f>EXP(-LN(2)/2)*AB34+(1-EXP(-LN(2)/2))/(LN(2)/2)*V35*Y35*VLOOKUP('Données projet'!$B$9,Paramètres!$A$1:$I$89,3,0)*0.475*44/12</f>
        <v>0.1008413850227123</v>
      </c>
      <c r="AC35" s="22">
        <f t="shared" si="3"/>
        <v>59.795179736823691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41.38387004133358</v>
      </c>
      <c r="T36" s="59">
        <f t="shared" si="34"/>
        <v>263.02527343425743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51.912352373284357</v>
      </c>
      <c r="AA36" s="21">
        <f>EXP(-LN(2)/25)*AA35+(1-EXP(-LN(2)/25))/(LN(2)/25)*Calculateur!V36*Calculateur!X36*VLOOKUP('Données projet'!$B$9,Paramètres!$A$1:$I$89,3,0)*0.475*44/12</f>
        <v>6.5592497711505544</v>
      </c>
      <c r="AB36" s="21">
        <f>EXP(-LN(2)/2)*AB35+(1-EXP(-LN(2)/2))/(LN(2)/2)*V36*Y36*VLOOKUP('Données projet'!$B$9,Paramètres!$A$1:$I$89,3,0)*0.475*44/12</f>
        <v>7.1305627173803413E-2</v>
      </c>
      <c r="AC36" s="22">
        <f t="shared" si="3"/>
        <v>58.542907771608718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41.38387004133358</v>
      </c>
      <c r="T37" s="59">
        <f t="shared" si="34"/>
        <v>263.02527343425743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50.894382806652693</v>
      </c>
      <c r="AA37" s="21">
        <f>EXP(-LN(2)/25)*AA36+(1-EXP(-LN(2)/25))/(LN(2)/25)*Calculateur!V37*Calculateur!X37*VLOOKUP('Données projet'!$B$9,Paramètres!$A$1:$I$89,3,0)*0.475*44/12</f>
        <v>6.3798867412224887</v>
      </c>
      <c r="AB37" s="21">
        <f>EXP(-LN(2)/2)*AB36+(1-EXP(-LN(2)/2))/(LN(2)/2)*V37*Y37*VLOOKUP('Données projet'!$B$9,Paramètres!$A$1:$I$89,3,0)*0.475*44/12</f>
        <v>5.0420692511356148E-2</v>
      </c>
      <c r="AC37" s="22">
        <f t="shared" si="3"/>
        <v>57.324690240386538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41.38387004133358</v>
      </c>
      <c r="T38" s="59">
        <f t="shared" si="34"/>
        <v>263.02527343425743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49.89637500232255</v>
      </c>
      <c r="AA38" s="21">
        <f>EXP(-LN(2)/25)*AA37+(1-EXP(-LN(2)/25))/(LN(2)/25)*Calculateur!V38*Calculateur!X38*VLOOKUP('Données projet'!$B$9,Paramètres!$A$1:$I$89,3,0)*0.475*44/12</f>
        <v>6.2054284027800977</v>
      </c>
      <c r="AB38" s="21">
        <f>EXP(-LN(2)/2)*AB37+(1-EXP(-LN(2)/2))/(LN(2)/2)*V38*Y38*VLOOKUP('Données projet'!$B$9,Paramètres!$A$1:$I$89,3,0)*0.475*44/12</f>
        <v>3.5652813586901706E-2</v>
      </c>
      <c r="AC38" s="22">
        <f t="shared" si="3"/>
        <v>56.13745621868955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41.38387004133358</v>
      </c>
      <c r="T39" s="59">
        <f t="shared" si="34"/>
        <v>263.02527343425743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48.917937522310673</v>
      </c>
      <c r="AA39" s="21">
        <f>EXP(-LN(2)/25)*AA38+(1-EXP(-LN(2)/25))/(LN(2)/25)*Calculateur!V39*Calculateur!X39*VLOOKUP('Données projet'!$B$9,Paramètres!$A$1:$I$89,3,0)*0.475*44/12</f>
        <v>6.0357406367767785</v>
      </c>
      <c r="AB39" s="21">
        <f>EXP(-LN(2)/2)*AB38+(1-EXP(-LN(2)/2))/(LN(2)/2)*V39*Y39*VLOOKUP('Données projet'!$B$9,Paramètres!$A$1:$I$89,3,0)*0.475*44/12</f>
        <v>2.5210346255678074E-2</v>
      </c>
      <c r="AC39" s="22">
        <f t="shared" si="3"/>
        <v>54.978888505343129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41.38387004133358</v>
      </c>
      <c r="T40" s="59">
        <f t="shared" si="34"/>
        <v>263.02527343425743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47.958686604493892</v>
      </c>
      <c r="AA40" s="21">
        <f>EXP(-LN(2)/25)*AA39+(1-EXP(-LN(2)/25))/(LN(2)/25)*Calculateur!V40*Calculateur!X40*VLOOKUP('Données projet'!$B$9,Paramètres!$A$1:$I$89,3,0)*0.475*44/12</f>
        <v>5.8706929916583119</v>
      </c>
      <c r="AB40" s="21">
        <f>EXP(-LN(2)/2)*AB39+(1-EXP(-LN(2)/2))/(LN(2)/2)*V40*Y40*VLOOKUP('Données projet'!$B$9,Paramètres!$A$1:$I$89,3,0)*0.475*44/12</f>
        <v>1.7826406793450853E-2</v>
      </c>
      <c r="AC40" s="22">
        <f t="shared" si="3"/>
        <v>53.847206002945654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41.38387004133358</v>
      </c>
      <c r="T41" s="59">
        <f t="shared" si="34"/>
        <v>263.02527343425743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47.018246012090209</v>
      </c>
      <c r="AA41" s="21">
        <f>EXP(-LN(2)/25)*AA40+(1-EXP(-LN(2)/25))/(LN(2)/25)*Calculateur!V41*Calculateur!X41*VLOOKUP('Données projet'!$B$9,Paramètres!$A$1:$I$89,3,0)*0.475*44/12</f>
        <v>5.7101585830750885</v>
      </c>
      <c r="AB41" s="21">
        <f>EXP(-LN(2)/2)*AB40+(1-EXP(-LN(2)/2))/(LN(2)/2)*V41*Y41*VLOOKUP('Données projet'!$B$9,Paramètres!$A$1:$I$89,3,0)*0.475*44/12</f>
        <v>1.2605173127839037E-2</v>
      </c>
      <c r="AC41" s="22">
        <f t="shared" si="3"/>
        <v>52.741009768293139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41.38387004133358</v>
      </c>
      <c r="T42" s="59">
        <f t="shared" si="34"/>
        <v>263.02527343425743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46.096246886091443</v>
      </c>
      <c r="AA42" s="21">
        <f>EXP(-LN(2)/25)*AA41+(1-EXP(-LN(2)/25))/(LN(2)/25)*Calculateur!V42*Calculateur!X42*VLOOKUP('Données projet'!$B$9,Paramètres!$A$1:$I$89,3,0)*0.475*44/12</f>
        <v>5.5540139963367112</v>
      </c>
      <c r="AB42" s="21">
        <f>EXP(-LN(2)/2)*AB41+(1-EXP(-LN(2)/2))/(LN(2)/2)*V42*Y42*VLOOKUP('Données projet'!$B$9,Paramètres!$A$1:$I$89,3,0)*0.475*44/12</f>
        <v>8.9132033967254266E-3</v>
      </c>
      <c r="AC42" s="22">
        <f t="shared" si="3"/>
        <v>51.65917408582488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41.38387004133358</v>
      </c>
      <c r="T43" s="59">
        <f t="shared" si="34"/>
        <v>263.02527343425743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45.192327600589572</v>
      </c>
      <c r="AA43" s="21">
        <f>EXP(-LN(2)/25)*AA42+(1-EXP(-LN(2)/25))/(LN(2)/25)*Calculateur!V43*Calculateur!X43*VLOOKUP('Données projet'!$B$9,Paramètres!$A$1:$I$89,3,0)*0.475*44/12</f>
        <v>5.4021391915339816</v>
      </c>
      <c r="AB43" s="21">
        <f>EXP(-LN(2)/2)*AB42+(1-EXP(-LN(2)/2))/(LN(2)/2)*V43*Y43*VLOOKUP('Données projet'!$B$9,Paramètres!$A$1:$I$89,3,0)*0.475*44/12</f>
        <v>6.3025865639195185E-3</v>
      </c>
      <c r="AC43" s="22">
        <f t="shared" si="3"/>
        <v>50.600769378687474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41.38387004133358</v>
      </c>
      <c r="T44" s="59">
        <f t="shared" si="34"/>
        <v>263.02527343425743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44.306133620940066</v>
      </c>
      <c r="AA44" s="21">
        <f>EXP(-LN(2)/25)*AA43+(1-EXP(-LN(2)/25))/(LN(2)/25)*Calculateur!V44*Calculateur!X44*VLOOKUP('Données projet'!$B$9,Paramètres!$A$1:$I$89,3,0)*0.475*44/12</f>
        <v>5.2544174112553312</v>
      </c>
      <c r="AB44" s="21">
        <f>EXP(-LN(2)/2)*AB43+(1-EXP(-LN(2)/2))/(LN(2)/2)*V44*Y44*VLOOKUP('Données projet'!$B$9,Paramètres!$A$1:$I$89,3,0)*0.475*44/12</f>
        <v>4.4566016983627133E-3</v>
      </c>
      <c r="AC44" s="22">
        <f t="shared" si="3"/>
        <v>49.565007633893764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41.38387004133358</v>
      </c>
      <c r="T45" s="59">
        <f t="shared" si="34"/>
        <v>263.02527343425743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43.437317364706537</v>
      </c>
      <c r="AA45" s="21">
        <f>EXP(-LN(2)/25)*AA44+(1-EXP(-LN(2)/25))/(LN(2)/25)*Calculateur!V45*Calculateur!X45*VLOOKUP('Données projet'!$B$9,Paramètres!$A$1:$I$89,3,0)*0.475*44/12</f>
        <v>5.1107350908267515</v>
      </c>
      <c r="AB45" s="21">
        <f>EXP(-LN(2)/2)*AB44+(1-EXP(-LN(2)/2))/(LN(2)/2)*V45*Y45*VLOOKUP('Données projet'!$B$9,Paramètres!$A$1:$I$89,3,0)*0.475*44/12</f>
        <v>3.1512932819597592E-3</v>
      </c>
      <c r="AC45" s="22">
        <f t="shared" si="3"/>
        <v>48.551203748815247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41.38387004133358</v>
      </c>
      <c r="T46" s="59">
        <f t="shared" si="34"/>
        <v>263.02527343425743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42.585538065332152</v>
      </c>
      <c r="AA46" s="21">
        <f>EXP(-LN(2)/25)*AA45+(1-EXP(-LN(2)/25))/(LN(2)/25)*Calculateur!V46*Calculateur!X46*VLOOKUP('Données projet'!$B$9,Paramètres!$A$1:$I$89,3,0)*0.475*44/12</f>
        <v>4.9709817710062163</v>
      </c>
      <c r="AB46" s="21">
        <f>EXP(-LN(2)/2)*AB45+(1-EXP(-LN(2)/2))/(LN(2)/2)*V46*Y46*VLOOKUP('Données projet'!$B$9,Paramètres!$A$1:$I$89,3,0)*0.475*44/12</f>
        <v>2.2283008491813566E-3</v>
      </c>
      <c r="AC46" s="22">
        <f t="shared" si="3"/>
        <v>47.55874813718755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41.38387004133358</v>
      </c>
      <c r="T47" s="59">
        <f t="shared" si="34"/>
        <v>263.02527343425743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41.750461638484431</v>
      </c>
      <c r="AA47" s="21">
        <f>EXP(-LN(2)/25)*AA46+(1-EXP(-LN(2)/25))/(LN(2)/25)*Calculateur!V47*Calculateur!X47*VLOOKUP('Données projet'!$B$9,Paramètres!$A$1:$I$89,3,0)*0.475*44/12</f>
        <v>4.835050013065481</v>
      </c>
      <c r="AB47" s="21">
        <f>EXP(-LN(2)/2)*AB46+(1-EXP(-LN(2)/2))/(LN(2)/2)*V47*Y47*VLOOKUP('Données projet'!$B$9,Paramètres!$A$1:$I$89,3,0)*0.475*44/12</f>
        <v>1.5756466409798796E-3</v>
      </c>
      <c r="AC47" s="22">
        <f t="shared" si="3"/>
        <v>46.587087298190895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41.38387004133358</v>
      </c>
      <c r="T48" s="59">
        <f t="shared" si="34"/>
        <v>263.02527343425743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40.931760551020865</v>
      </c>
      <c r="AA48" s="21">
        <f>EXP(-LN(2)/25)*AA47+(1-EXP(-LN(2)/25))/(LN(2)/25)*Calculateur!V48*Calculateur!X48*VLOOKUP('Données projet'!$B$9,Paramètres!$A$1:$I$89,3,0)*0.475*44/12</f>
        <v>4.7028353161939762</v>
      </c>
      <c r="AB48" s="21">
        <f>EXP(-LN(2)/2)*AB47+(1-EXP(-LN(2)/2))/(LN(2)/2)*V48*Y48*VLOOKUP('Données projet'!$B$9,Paramètres!$A$1:$I$89,3,0)*0.475*44/12</f>
        <v>1.1141504245906783E-3</v>
      </c>
      <c r="AC48" s="22">
        <f t="shared" si="3"/>
        <v>45.635710017639433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41.38387004133358</v>
      </c>
      <c r="T49" s="59">
        <f t="shared" si="34"/>
        <v>263.02527343425743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40.129113692524101</v>
      </c>
      <c r="AA49" s="21">
        <f>EXP(-LN(2)/25)*AA48+(1-EXP(-LN(2)/25))/(LN(2)/25)*Calculateur!V49*Calculateur!X49*VLOOKUP('Données projet'!$B$9,Paramètres!$A$1:$I$89,3,0)*0.475*44/12</f>
        <v>4.5742360371612909</v>
      </c>
      <c r="AB49" s="21">
        <f>EXP(-LN(2)/2)*AB48+(1-EXP(-LN(2)/2))/(LN(2)/2)*V49*Y49*VLOOKUP('Données projet'!$B$9,Paramètres!$A$1:$I$89,3,0)*0.475*44/12</f>
        <v>7.8782332048993981E-4</v>
      </c>
      <c r="AC49" s="22">
        <f t="shared" si="3"/>
        <v>44.704137553005886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41.38387004133358</v>
      </c>
      <c r="T50" s="59">
        <f t="shared" si="34"/>
        <v>263.02527343425743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39.342206249356217</v>
      </c>
      <c r="AA50" s="21">
        <f>EXP(-LN(2)/25)*AA49+(1-EXP(-LN(2)/25))/(LN(2)/25)*Calculateur!V50*Calculateur!X50*VLOOKUP('Données projet'!$B$9,Paramètres!$A$1:$I$89,3,0)*0.475*44/12</f>
        <v>4.449153312176497</v>
      </c>
      <c r="AB50" s="21">
        <f>EXP(-LN(2)/2)*AB49+(1-EXP(-LN(2)/2))/(LN(2)/2)*V50*Y50*VLOOKUP('Données projet'!$B$9,Paramètres!$A$1:$I$89,3,0)*0.475*44/12</f>
        <v>5.5707521229533916E-4</v>
      </c>
      <c r="AC50" s="22">
        <f t="shared" si="3"/>
        <v>43.791916636745007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41.38387004133358</v>
      </c>
      <c r="T51" s="59">
        <f t="shared" si="34"/>
        <v>263.02527343425743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38.570729581182711</v>
      </c>
      <c r="AA51" s="21">
        <f>EXP(-LN(2)/25)*AA50+(1-EXP(-LN(2)/25))/(LN(2)/25)*Calculateur!V51*Calculateur!X51*VLOOKUP('Données projet'!$B$9,Paramètres!$A$1:$I$89,3,0)*0.475*44/12</f>
        <v>4.3274909808842263</v>
      </c>
      <c r="AB51" s="21">
        <f>EXP(-LN(2)/2)*AB50+(1-EXP(-LN(2)/2))/(LN(2)/2)*V51*Y51*VLOOKUP('Données projet'!$B$9,Paramètres!$A$1:$I$89,3,0)*0.475*44/12</f>
        <v>3.9391166024496991E-4</v>
      </c>
      <c r="AC51" s="22">
        <f t="shared" si="3"/>
        <v>42.898614473727186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41.38387004133358</v>
      </c>
      <c r="T52" s="59">
        <f t="shared" si="34"/>
        <v>263.02527343425743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37.814381099917782</v>
      </c>
      <c r="AA52" s="21">
        <f>EXP(-LN(2)/25)*AA51+(1-EXP(-LN(2)/25))/(LN(2)/25)*Calculateur!V52*Calculateur!X52*VLOOKUP('Données projet'!$B$9,Paramètres!$A$1:$I$89,3,0)*0.475*44/12</f>
        <v>4.2091555124390867</v>
      </c>
      <c r="AB52" s="21">
        <f>EXP(-LN(2)/2)*AB51+(1-EXP(-LN(2)/2))/(LN(2)/2)*V52*Y52*VLOOKUP('Données projet'!$B$9,Paramètres!$A$1:$I$89,3,0)*0.475*44/12</f>
        <v>2.7853760614766958E-4</v>
      </c>
      <c r="AC52" s="22">
        <f t="shared" si="3"/>
        <v>42.023815149963021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41.38387004133358</v>
      </c>
      <c r="T53" s="59">
        <f t="shared" si="34"/>
        <v>263.02527343425743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37.072864151043433</v>
      </c>
      <c r="AA53" s="21">
        <f>EXP(-LN(2)/25)*AA52+(1-EXP(-LN(2)/25))/(LN(2)/25)*Calculateur!V53*Calculateur!X53*VLOOKUP('Données projet'!$B$9,Paramètres!$A$1:$I$89,3,0)*0.475*44/12</f>
        <v>4.0940559336015721</v>
      </c>
      <c r="AB53" s="21">
        <f>EXP(-LN(2)/2)*AB52+(1-EXP(-LN(2)/2))/(LN(2)/2)*V53*Y53*VLOOKUP('Données projet'!$B$9,Paramètres!$A$1:$I$89,3,0)*0.475*44/12</f>
        <v>1.9695583012248495E-4</v>
      </c>
      <c r="AC53" s="22">
        <f t="shared" si="3"/>
        <v>41.167117040475127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41.38387004133358</v>
      </c>
      <c r="T54" s="59">
        <f t="shared" si="34"/>
        <v>263.02527343425743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36.345887897255835</v>
      </c>
      <c r="AA54" s="21">
        <f>EXP(-LN(2)/25)*AA53+(1-EXP(-LN(2)/25))/(LN(2)/25)*Calculateur!V54*Calculateur!X54*VLOOKUP('Données projet'!$B$9,Paramètres!$A$1:$I$89,3,0)*0.475*44/12</f>
        <v>3.9821037588001924</v>
      </c>
      <c r="AB54" s="21">
        <f>EXP(-LN(2)/2)*AB53+(1-EXP(-LN(2)/2))/(LN(2)/2)*V54*Y54*VLOOKUP('Données projet'!$B$9,Paramètres!$A$1:$I$89,3,0)*0.475*44/12</f>
        <v>1.3926880307383479E-4</v>
      </c>
      <c r="AC54" s="22">
        <f t="shared" si="3"/>
        <v>40.328130924859103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41.38387004133358</v>
      </c>
      <c r="T55" s="59">
        <f t="shared" si="34"/>
        <v>263.02527343425743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35.633167204393281</v>
      </c>
      <c r="AA55" s="21">
        <f>EXP(-LN(2)/25)*AA54+(1-EXP(-LN(2)/25))/(LN(2)/25)*Calculateur!V55*Calculateur!X55*VLOOKUP('Données projet'!$B$9,Paramètres!$A$1:$I$89,3,0)*0.475*44/12</f>
        <v>3.8732129221060658</v>
      </c>
      <c r="AB55" s="21">
        <f>EXP(-LN(2)/2)*AB54+(1-EXP(-LN(2)/2))/(LN(2)/2)*V55*Y55*VLOOKUP('Données projet'!$B$9,Paramètres!$A$1:$I$89,3,0)*0.475*44/12</f>
        <v>9.8477915061242477E-5</v>
      </c>
      <c r="AC55" s="22">
        <f t="shared" si="3"/>
        <v>39.506478604414404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41.38387004133358</v>
      </c>
      <c r="T56" s="59">
        <f t="shared" si="34"/>
        <v>263.02527343425743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34.934422529601058</v>
      </c>
      <c r="AA56" s="21">
        <f>EXP(-LN(2)/25)*AA55+(1-EXP(-LN(2)/25))/(LN(2)/25)*Calculateur!V56*Calculateur!X56*VLOOKUP('Données projet'!$B$9,Paramètres!$A$1:$I$89,3,0)*0.475*44/12</f>
        <v>3.7672997110676603</v>
      </c>
      <c r="AB56" s="21">
        <f>EXP(-LN(2)/2)*AB55+(1-EXP(-LN(2)/2))/(LN(2)/2)*V56*Y56*VLOOKUP('Données projet'!$B$9,Paramètres!$A$1:$I$89,3,0)*0.475*44/12</f>
        <v>6.9634401536917395E-5</v>
      </c>
      <c r="AC56" s="22">
        <f t="shared" si="3"/>
        <v>38.701791875070249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41.38387004133358</v>
      </c>
      <c r="T57" s="59">
        <f t="shared" si="34"/>
        <v>263.02527343425743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34.249379811689344</v>
      </c>
      <c r="AA57" s="21">
        <f>EXP(-LN(2)/25)*AA56+(1-EXP(-LN(2)/25))/(LN(2)/25)*Calculateur!V57*Calculateur!X57*VLOOKUP('Données projet'!$B$9,Paramètres!$A$1:$I$89,3,0)*0.475*44/12</f>
        <v>3.6642827023548334</v>
      </c>
      <c r="AB57" s="21">
        <f>EXP(-LN(2)/2)*AB56+(1-EXP(-LN(2)/2))/(LN(2)/2)*V57*Y57*VLOOKUP('Données projet'!$B$9,Paramètres!$A$1:$I$89,3,0)*0.475*44/12</f>
        <v>4.9238957530621238E-5</v>
      </c>
      <c r="AC57" s="22">
        <f t="shared" si="3"/>
        <v>37.913711753001706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41.38387004133358</v>
      </c>
      <c r="T58" s="59">
        <f t="shared" si="34"/>
        <v>263.02527343425743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33.577770363641079</v>
      </c>
      <c r="AA58" s="21">
        <f>EXP(-LN(2)/25)*AA57+(1-EXP(-LN(2)/25))/(LN(2)/25)*Calculateur!V58*Calculateur!X58*VLOOKUP('Données projet'!$B$9,Paramètres!$A$1:$I$89,3,0)*0.475*44/12</f>
        <v>3.5640826991626882</v>
      </c>
      <c r="AB58" s="21">
        <f>EXP(-LN(2)/2)*AB57+(1-EXP(-LN(2)/2))/(LN(2)/2)*V58*Y58*VLOOKUP('Données projet'!$B$9,Paramètres!$A$1:$I$89,3,0)*0.475*44/12</f>
        <v>3.4817200768458698E-5</v>
      </c>
      <c r="AC58" s="22">
        <f t="shared" si="3"/>
        <v>37.141887880004539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41.38387004133358</v>
      </c>
      <c r="T59" s="59">
        <f t="shared" si="34"/>
        <v>263.02527343425743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32.919330767227727</v>
      </c>
      <c r="AA59" s="21">
        <f>EXP(-LN(2)/25)*AA58+(1-EXP(-LN(2)/25))/(LN(2)/25)*Calculateur!V59*Calculateur!X59*VLOOKUP('Données projet'!$B$9,Paramètres!$A$1:$I$89,3,0)*0.475*44/12</f>
        <v>3.466622670327121</v>
      </c>
      <c r="AB59" s="21">
        <f>EXP(-LN(2)/2)*AB58+(1-EXP(-LN(2)/2))/(LN(2)/2)*V59*Y59*VLOOKUP('Données projet'!$B$9,Paramètres!$A$1:$I$89,3,0)*0.475*44/12</f>
        <v>2.4619478765310619E-5</v>
      </c>
      <c r="AC59" s="22">
        <f t="shared" si="3"/>
        <v>36.385978057033611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41.38387004133358</v>
      </c>
      <c r="T60" s="59">
        <f t="shared" si="34"/>
        <v>263.02527343425743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32.273802769691542</v>
      </c>
      <c r="AA60" s="21">
        <f>EXP(-LN(2)/25)*AA59+(1-EXP(-LN(2)/25))/(LN(2)/25)*Calculateur!V60*Calculateur!X60*VLOOKUP('Données projet'!$B$9,Paramètres!$A$1:$I$89,3,0)*0.475*44/12</f>
        <v>3.3718276911052629</v>
      </c>
      <c r="AB60" s="21">
        <f>EXP(-LN(2)/2)*AB59+(1-EXP(-LN(2)/2))/(LN(2)/2)*V60*Y60*VLOOKUP('Données projet'!$B$9,Paramètres!$A$1:$I$89,3,0)*0.475*44/12</f>
        <v>1.7408600384229349E-5</v>
      </c>
      <c r="AC60" s="22">
        <f t="shared" si="3"/>
        <v>35.645647869397187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41.38387004133358</v>
      </c>
      <c r="T61" s="59">
        <f t="shared" si="34"/>
        <v>263.02527343425743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31.640933182453843</v>
      </c>
      <c r="AA61" s="21">
        <f>EXP(-LN(2)/25)*AA60+(1-EXP(-LN(2)/25))/(LN(2)/25)*Calculateur!V61*Calculateur!X61*VLOOKUP('Données projet'!$B$9,Paramètres!$A$1:$I$89,3,0)*0.475*44/12</f>
        <v>3.2796248855752776</v>
      </c>
      <c r="AB61" s="21">
        <f>EXP(-LN(2)/2)*AB60+(1-EXP(-LN(2)/2))/(LN(2)/2)*V61*Y61*VLOOKUP('Données projet'!$B$9,Paramètres!$A$1:$I$89,3,0)*0.475*44/12</f>
        <v>1.230973938265531E-5</v>
      </c>
      <c r="AC61" s="22">
        <f t="shared" si="3"/>
        <v>34.920570377768506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41.38387004133358</v>
      </c>
      <c r="T62" s="59">
        <f t="shared" si="34"/>
        <v>263.02527343425743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31.020473781809539</v>
      </c>
      <c r="AA62" s="21">
        <f>EXP(-LN(2)/25)*AA61+(1-EXP(-LN(2)/25))/(LN(2)/25)*Calculateur!V62*Calculateur!X62*VLOOKUP('Données projet'!$B$9,Paramètres!$A$1:$I$89,3,0)*0.475*44/12</f>
        <v>3.1899433706112448</v>
      </c>
      <c r="AB62" s="21">
        <f>EXP(-LN(2)/2)*AB61+(1-EXP(-LN(2)/2))/(LN(2)/2)*V62*Y62*VLOOKUP('Données projet'!$B$9,Paramètres!$A$1:$I$89,3,0)*0.475*44/12</f>
        <v>8.7043001921146744E-6</v>
      </c>
      <c r="AC62" s="22">
        <f t="shared" si="3"/>
        <v>34.210425856720974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41.38387004133358</v>
      </c>
      <c r="T63" s="59">
        <f t="shared" si="34"/>
        <v>263.02527343425743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30.412181211569006</v>
      </c>
      <c r="AA63" s="21">
        <f>EXP(-LN(2)/25)*AA62+(1-EXP(-LN(2)/25))/(LN(2)/25)*Calculateur!V63*Calculateur!X63*VLOOKUP('Données projet'!$B$9,Paramètres!$A$1:$I$89,3,0)*0.475*44/12</f>
        <v>3.1027142013900493</v>
      </c>
      <c r="AB63" s="21">
        <f>EXP(-LN(2)/2)*AB62+(1-EXP(-LN(2)/2))/(LN(2)/2)*V63*Y63*VLOOKUP('Données projet'!$B$9,Paramètres!$A$1:$I$89,3,0)*0.475*44/12</f>
        <v>6.1548696913276548E-6</v>
      </c>
      <c r="AC63" s="22">
        <f t="shared" si="3"/>
        <v>33.514901567828751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41.38387004133358</v>
      </c>
      <c r="T64" s="59">
        <f t="shared" si="34"/>
        <v>263.02527343425743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29.815816887609056</v>
      </c>
      <c r="AA64" s="21">
        <f>EXP(-LN(2)/25)*AA63+(1-EXP(-LN(2)/25))/(LN(2)/25)*Calculateur!V64*Calculateur!X64*VLOOKUP('Données projet'!$B$9,Paramètres!$A$1:$I$89,3,0)*0.475*44/12</f>
        <v>3.0178703183883897</v>
      </c>
      <c r="AB64" s="21">
        <f>EXP(-LN(2)/2)*AB63+(1-EXP(-LN(2)/2))/(LN(2)/2)*V64*Y64*VLOOKUP('Données projet'!$B$9,Paramètres!$A$1:$I$89,3,0)*0.475*44/12</f>
        <v>4.3521500960573372E-6</v>
      </c>
      <c r="AC64" s="22">
        <f t="shared" si="3"/>
        <v>32.833691558147542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41.38387004133358</v>
      </c>
      <c r="T65" s="59">
        <f t="shared" si="34"/>
        <v>263.02527343425743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29.231146904295642</v>
      </c>
      <c r="AA65" s="21">
        <f>EXP(-LN(2)/25)*AA64+(1-EXP(-LN(2)/25))/(LN(2)/25)*Calculateur!V65*Calculateur!X65*VLOOKUP('Données projet'!$B$9,Paramètres!$A$1:$I$89,3,0)*0.475*44/12</f>
        <v>2.9353464958291564</v>
      </c>
      <c r="AB65" s="21">
        <f>EXP(-LN(2)/2)*AB64+(1-EXP(-LN(2)/2))/(LN(2)/2)*V65*Y65*VLOOKUP('Données projet'!$B$9,Paramètres!$A$1:$I$89,3,0)*0.475*44/12</f>
        <v>3.0774348456638274E-6</v>
      </c>
      <c r="AC65" s="22">
        <f t="shared" si="3"/>
        <v>32.166496477559647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41.38387004133358</v>
      </c>
      <c r="T66" s="59">
        <f t="shared" si="34"/>
        <v>263.02527343425743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28.657941942741523</v>
      </c>
      <c r="AA66" s="21">
        <f>EXP(-LN(2)/25)*AA65+(1-EXP(-LN(2)/25))/(LN(2)/25)*Calculateur!V66*Calculateur!X66*VLOOKUP('Données projet'!$B$9,Paramètres!$A$1:$I$89,3,0)*0.475*44/12</f>
        <v>2.8550792915375447</v>
      </c>
      <c r="AB66" s="21">
        <f>EXP(-LN(2)/2)*AB65+(1-EXP(-LN(2)/2))/(LN(2)/2)*V66*Y66*VLOOKUP('Données projet'!$B$9,Paramètres!$A$1:$I$89,3,0)*0.475*44/12</f>
        <v>2.1760750480286686E-6</v>
      </c>
      <c r="AC66" s="22">
        <f t="shared" si="3"/>
        <v>31.513023410354116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41.38387004133358</v>
      </c>
      <c r="T67" s="59">
        <f t="shared" si="34"/>
        <v>263.02527343425743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28.095977180862977</v>
      </c>
      <c r="AA67" s="21">
        <f>EXP(-LN(2)/25)*AA66+(1-EXP(-LN(2)/25))/(LN(2)/25)*Calculateur!V67*Calculateur!X67*VLOOKUP('Données projet'!$B$9,Paramètres!$A$1:$I$89,3,0)*0.475*44/12</f>
        <v>2.7770069981683561</v>
      </c>
      <c r="AB67" s="21">
        <f>EXP(-LN(2)/2)*AB66+(1-EXP(-LN(2)/2))/(LN(2)/2)*V67*Y67*VLOOKUP('Données projet'!$B$9,Paramètres!$A$1:$I$89,3,0)*0.475*44/12</f>
        <v>1.5387174228319137E-6</v>
      </c>
      <c r="AC67" s="22">
        <f t="shared" si="3"/>
        <v>30.872985717748758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41.38387004133358</v>
      </c>
      <c r="T68" s="59">
        <f t="shared" si="34"/>
        <v>263.02527343425743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27.545032205200211</v>
      </c>
      <c r="AA68" s="21">
        <f>EXP(-LN(2)/25)*AA67+(1-EXP(-LN(2)/25))/(LN(2)/25)*Calculateur!V68*Calculateur!X68*VLOOKUP('Données projet'!$B$9,Paramètres!$A$1:$I$89,3,0)*0.475*44/12</f>
        <v>2.7010695957669912</v>
      </c>
      <c r="AB68" s="21">
        <f>EXP(-LN(2)/2)*AB67+(1-EXP(-LN(2)/2))/(LN(2)/2)*V68*Y68*VLOOKUP('Données projet'!$B$9,Paramètres!$A$1:$I$89,3,0)*0.475*44/12</f>
        <v>1.0880375240143343E-6</v>
      </c>
      <c r="AC68" s="22">
        <f t="shared" ref="AC68:AC131" si="57">SUM(Z68:AB68)</f>
        <v>30.246102889004728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41.38387004133358</v>
      </c>
      <c r="T69" s="59">
        <f t="shared" ref="T69:T132" si="88">$T$3</f>
        <v>263.02527343425743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27.004890924466938</v>
      </c>
      <c r="AA69" s="21">
        <f>EXP(-LN(2)/25)*AA68+(1-EXP(-LN(2)/25))/(LN(2)/25)*Calculateur!V69*Calculateur!X69*VLOOKUP('Données projet'!$B$9,Paramètres!$A$1:$I$89,3,0)*0.475*44/12</f>
        <v>2.6272087056276661</v>
      </c>
      <c r="AB69" s="21">
        <f>EXP(-LN(2)/2)*AB68+(1-EXP(-LN(2)/2))/(LN(2)/2)*V69*Y69*VLOOKUP('Données projet'!$B$9,Paramètres!$A$1:$I$89,3,0)*0.475*44/12</f>
        <v>7.6935871141595685E-7</v>
      </c>
      <c r="AC69" s="22">
        <f t="shared" si="57"/>
        <v>29.632100399453314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41.38387004133358</v>
      </c>
      <c r="T70" s="59">
        <f t="shared" si="88"/>
        <v>263.02527343425743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26.475341484795194</v>
      </c>
      <c r="AA70" s="21">
        <f>EXP(-LN(2)/25)*AA69+(1-EXP(-LN(2)/25))/(LN(2)/25)*Calculateur!V70*Calculateur!X70*VLOOKUP('Données projet'!$B$9,Paramètres!$A$1:$I$89,3,0)*0.475*44/12</f>
        <v>2.5553675454133762</v>
      </c>
      <c r="AB70" s="21">
        <f>EXP(-LN(2)/2)*AB69+(1-EXP(-LN(2)/2))/(LN(2)/2)*V70*Y70*VLOOKUP('Données projet'!$B$9,Paramètres!$A$1:$I$89,3,0)*0.475*44/12</f>
        <v>5.4401876200716715E-7</v>
      </c>
      <c r="AC70" s="22">
        <f t="shared" si="57"/>
        <v>29.03070957422733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41.38387004133358</v>
      </c>
      <c r="T71" s="59">
        <f t="shared" si="88"/>
        <v>263.02527343425743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25.956176186642146</v>
      </c>
      <c r="AA71" s="21">
        <f>EXP(-LN(2)/25)*AA70+(1-EXP(-LN(2)/25))/(LN(2)/25)*Calculateur!V71*Calculateur!X71*VLOOKUP('Données projet'!$B$9,Paramètres!$A$1:$I$89,3,0)*0.475*44/12</f>
        <v>2.4854908855031086</v>
      </c>
      <c r="AB71" s="21">
        <f>EXP(-LN(2)/2)*AB70+(1-EXP(-LN(2)/2))/(LN(2)/2)*V71*Y71*VLOOKUP('Données projet'!$B$9,Paramètres!$A$1:$I$89,3,0)*0.475*44/12</f>
        <v>3.8467935570797842E-7</v>
      </c>
      <c r="AC71" s="22">
        <f t="shared" si="57"/>
        <v>28.441667456824611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41.38387004133358</v>
      </c>
      <c r="T72" s="59">
        <f t="shared" si="88"/>
        <v>263.02527343425743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25.447191403326318</v>
      </c>
      <c r="AA72" s="21">
        <f>EXP(-LN(2)/25)*AA71+(1-EXP(-LN(2)/25))/(LN(2)/25)*Calculateur!V72*Calculateur!X72*VLOOKUP('Données projet'!$B$9,Paramètres!$A$1:$I$89,3,0)*0.475*44/12</f>
        <v>2.4175250065327409</v>
      </c>
      <c r="AB72" s="21">
        <f>EXP(-LN(2)/2)*AB71+(1-EXP(-LN(2)/2))/(LN(2)/2)*V72*Y72*VLOOKUP('Données projet'!$B$9,Paramètres!$A$1:$I$89,3,0)*0.475*44/12</f>
        <v>2.7200938100358357E-7</v>
      </c>
      <c r="AC72" s="22">
        <f t="shared" si="57"/>
        <v>27.86471668186844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41.38387004133358</v>
      </c>
      <c r="T73" s="59">
        <f t="shared" si="88"/>
        <v>263.02527343425743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24.94818750116125</v>
      </c>
      <c r="AA73" s="21">
        <f>EXP(-LN(2)/25)*AA72+(1-EXP(-LN(2)/25))/(LN(2)/25)*Calculateur!V73*Calculateur!X73*VLOOKUP('Données projet'!$B$9,Paramètres!$A$1:$I$89,3,0)*0.475*44/12</f>
        <v>2.3514176580969885</v>
      </c>
      <c r="AB73" s="21">
        <f>EXP(-LN(2)/2)*AB72+(1-EXP(-LN(2)/2))/(LN(2)/2)*V73*Y73*VLOOKUP('Données projet'!$B$9,Paramètres!$A$1:$I$89,3,0)*0.475*44/12</f>
        <v>1.9233967785398921E-7</v>
      </c>
      <c r="AC73" s="22">
        <f t="shared" si="57"/>
        <v>27.299605351597915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41.38387004133358</v>
      </c>
      <c r="T74" s="59">
        <f t="shared" si="88"/>
        <v>263.02527343425743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24.458968761155312</v>
      </c>
      <c r="AA74" s="21">
        <f>EXP(-LN(2)/25)*AA73+(1-EXP(-LN(2)/25))/(LN(2)/25)*Calculateur!V74*Calculateur!X74*VLOOKUP('Données projet'!$B$9,Paramètres!$A$1:$I$89,3,0)*0.475*44/12</f>
        <v>2.2871180185806459</v>
      </c>
      <c r="AB74" s="21">
        <f>EXP(-LN(2)/2)*AB73+(1-EXP(-LN(2)/2))/(LN(2)/2)*V74*Y74*VLOOKUP('Données projet'!$B$9,Paramètres!$A$1:$I$89,3,0)*0.475*44/12</f>
        <v>1.3600469050179179E-7</v>
      </c>
      <c r="AC74" s="22">
        <f t="shared" si="57"/>
        <v>26.746086915740648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41.38387004133358</v>
      </c>
      <c r="T75" s="59">
        <f t="shared" si="88"/>
        <v>263.02527343425743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23.979343302246921</v>
      </c>
      <c r="AA75" s="21">
        <f>EXP(-LN(2)/25)*AA74+(1-EXP(-LN(2)/25))/(LN(2)/25)*Calculateur!V75*Calculateur!X75*VLOOKUP('Données projet'!$B$9,Paramètres!$A$1:$I$89,3,0)*0.475*44/12</f>
        <v>2.2245766560882489</v>
      </c>
      <c r="AB75" s="21">
        <f>EXP(-LN(2)/2)*AB74+(1-EXP(-LN(2)/2))/(LN(2)/2)*V75*Y75*VLOOKUP('Données projet'!$B$9,Paramètres!$A$1:$I$89,3,0)*0.475*44/12</f>
        <v>9.6169838926994606E-8</v>
      </c>
      <c r="AC75" s="22">
        <f t="shared" si="57"/>
        <v>26.203920054505009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41.38387004133358</v>
      </c>
      <c r="T76" s="59">
        <f t="shared" si="88"/>
        <v>263.02527343425743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23.50912300604508</v>
      </c>
      <c r="AA76" s="21">
        <f>EXP(-LN(2)/25)*AA75+(1-EXP(-LN(2)/25))/(LN(2)/25)*Calculateur!V76*Calculateur!X76*VLOOKUP('Données projet'!$B$9,Paramètres!$A$1:$I$89,3,0)*0.475*44/12</f>
        <v>2.1637454904421136</v>
      </c>
      <c r="AB76" s="21">
        <f>EXP(-LN(2)/2)*AB75+(1-EXP(-LN(2)/2))/(LN(2)/2)*V76*Y76*VLOOKUP('Données projet'!$B$9,Paramètres!$A$1:$I$89,3,0)*0.475*44/12</f>
        <v>6.8002345250895894E-8</v>
      </c>
      <c r="AC76" s="22">
        <f t="shared" si="57"/>
        <v>25.672868564489541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41.38387004133358</v>
      </c>
      <c r="T77" s="59">
        <f t="shared" si="88"/>
        <v>263.02527343425743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23.048123443045696</v>
      </c>
      <c r="AA77" s="21">
        <f>EXP(-LN(2)/25)*AA76+(1-EXP(-LN(2)/25))/(LN(2)/25)*Calculateur!V77*Calculateur!X77*VLOOKUP('Données projet'!$B$9,Paramètres!$A$1:$I$89,3,0)*0.475*44/12</f>
        <v>2.1045777562195438</v>
      </c>
      <c r="AB77" s="21">
        <f>EXP(-LN(2)/2)*AB76+(1-EXP(-LN(2)/2))/(LN(2)/2)*V77*Y77*VLOOKUP('Données projet'!$B$9,Paramètres!$A$1:$I$89,3,0)*0.475*44/12</f>
        <v>4.8084919463497303E-8</v>
      </c>
      <c r="AC77" s="22">
        <f t="shared" si="57"/>
        <v>25.152701247350162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41.38387004133358</v>
      </c>
      <c r="T78" s="59">
        <f t="shared" si="88"/>
        <v>263.02527343425743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22.596163800294761</v>
      </c>
      <c r="AA78" s="21">
        <f>EXP(-LN(2)/25)*AA77+(1-EXP(-LN(2)/25))/(LN(2)/25)*Calculateur!V78*Calculateur!X78*VLOOKUP('Données projet'!$B$9,Paramètres!$A$1:$I$89,3,0)*0.475*44/12</f>
        <v>2.047027966800786</v>
      </c>
      <c r="AB78" s="21">
        <f>EXP(-LN(2)/2)*AB77+(1-EXP(-LN(2)/2))/(LN(2)/2)*V78*Y78*VLOOKUP('Données projet'!$B$9,Paramètres!$A$1:$I$89,3,0)*0.475*44/12</f>
        <v>3.4001172625447947E-8</v>
      </c>
      <c r="AC78" s="22">
        <f t="shared" si="57"/>
        <v>24.643191801096719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41.38387004133358</v>
      </c>
      <c r="T79" s="59">
        <f t="shared" si="88"/>
        <v>263.02527343425743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22.153066810470008</v>
      </c>
      <c r="AA79" s="21">
        <f>EXP(-LN(2)/25)*AA78+(1-EXP(-LN(2)/25))/(LN(2)/25)*Calculateur!V79*Calculateur!X79*VLOOKUP('Données projet'!$B$9,Paramètres!$A$1:$I$89,3,0)*0.475*44/12</f>
        <v>1.9910518794000962</v>
      </c>
      <c r="AB79" s="21">
        <f>EXP(-LN(2)/2)*AB78+(1-EXP(-LN(2)/2))/(LN(2)/2)*V79*Y79*VLOOKUP('Données projet'!$B$9,Paramètres!$A$1:$I$89,3,0)*0.475*44/12</f>
        <v>2.4042459731748652E-8</v>
      </c>
      <c r="AC79" s="22">
        <f t="shared" si="57"/>
        <v>24.144118713912565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41.38387004133358</v>
      </c>
      <c r="T80" s="59">
        <f t="shared" si="88"/>
        <v>263.02527343425743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21.718658682353244</v>
      </c>
      <c r="AA80" s="21">
        <f>EXP(-LN(2)/25)*AA79+(1-EXP(-LN(2)/25))/(LN(2)/25)*Calculateur!V80*Calculateur!X80*VLOOKUP('Données projet'!$B$9,Paramètres!$A$1:$I$89,3,0)*0.475*44/12</f>
        <v>1.9366064610530329</v>
      </c>
      <c r="AB80" s="21">
        <f>EXP(-LN(2)/2)*AB79+(1-EXP(-LN(2)/2))/(LN(2)/2)*V80*Y80*VLOOKUP('Données projet'!$B$9,Paramètres!$A$1:$I$89,3,0)*0.475*44/12</f>
        <v>1.7000586312723973E-8</v>
      </c>
      <c r="AC80" s="22">
        <f t="shared" si="57"/>
        <v>23.655265160406863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41.38387004133358</v>
      </c>
      <c r="T81" s="59">
        <f t="shared" si="88"/>
        <v>263.02527343425743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21.292769032666055</v>
      </c>
      <c r="AA81" s="21">
        <f>EXP(-LN(2)/25)*AA80+(1-EXP(-LN(2)/25))/(LN(2)/25)*Calculateur!V81*Calculateur!X81*VLOOKUP('Données projet'!$B$9,Paramètres!$A$1:$I$89,3,0)*0.475*44/12</f>
        <v>1.8836498555338301</v>
      </c>
      <c r="AB81" s="21">
        <f>EXP(-LN(2)/2)*AB80+(1-EXP(-LN(2)/2))/(LN(2)/2)*V81*Y81*VLOOKUP('Données projet'!$B$9,Paramètres!$A$1:$I$89,3,0)*0.475*44/12</f>
        <v>1.2021229865874326E-8</v>
      </c>
      <c r="AC81" s="22">
        <f t="shared" si="57"/>
        <v>23.176418900221112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41.38387004133358</v>
      </c>
      <c r="T82" s="59">
        <f t="shared" si="88"/>
        <v>263.02527343425743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20.875230819242194</v>
      </c>
      <c r="AA82" s="21">
        <f>EXP(-LN(2)/25)*AA81+(1-EXP(-LN(2)/25))/(LN(2)/25)*Calculateur!V82*Calculateur!X82*VLOOKUP('Données projet'!$B$9,Paramètres!$A$1:$I$89,3,0)*0.475*44/12</f>
        <v>1.8321413511774167</v>
      </c>
      <c r="AB82" s="21">
        <f>EXP(-LN(2)/2)*AB81+(1-EXP(-LN(2)/2))/(LN(2)/2)*V82*Y82*VLOOKUP('Données projet'!$B$9,Paramètres!$A$1:$I$89,3,0)*0.475*44/12</f>
        <v>8.5002931563619867E-9</v>
      </c>
      <c r="AC82" s="22">
        <f t="shared" si="57"/>
        <v>22.707372178919904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41.38387004133358</v>
      </c>
      <c r="T83" s="59">
        <f t="shared" si="88"/>
        <v>263.02527343425743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20.465880275510411</v>
      </c>
      <c r="AA83" s="21">
        <f>EXP(-LN(2)/25)*AA82+(1-EXP(-LN(2)/25))/(LN(2)/25)*Calculateur!V83*Calculateur!X83*VLOOKUP('Données projet'!$B$9,Paramètres!$A$1:$I$89,3,0)*0.475*44/12</f>
        <v>1.7820413495813441</v>
      </c>
      <c r="AB83" s="21">
        <f>EXP(-LN(2)/2)*AB82+(1-EXP(-LN(2)/2))/(LN(2)/2)*V83*Y83*VLOOKUP('Données projet'!$B$9,Paramètres!$A$1:$I$89,3,0)*0.475*44/12</f>
        <v>6.0106149329371629E-9</v>
      </c>
      <c r="AC83" s="22">
        <f t="shared" si="57"/>
        <v>22.247921631102372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41.38387004133358</v>
      </c>
      <c r="T84" s="59">
        <f t="shared" si="88"/>
        <v>263.02527343425743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20.064556846262033</v>
      </c>
      <c r="AA84" s="21">
        <f>EXP(-LN(2)/25)*AA83+(1-EXP(-LN(2)/25))/(LN(2)/25)*Calculateur!V84*Calculateur!X84*VLOOKUP('Données projet'!$B$9,Paramètres!$A$1:$I$89,3,0)*0.475*44/12</f>
        <v>1.7333113351635605</v>
      </c>
      <c r="AB84" s="21">
        <f>EXP(-LN(2)/2)*AB83+(1-EXP(-LN(2)/2))/(LN(2)/2)*V84*Y84*VLOOKUP('Données projet'!$B$9,Paramètres!$A$1:$I$89,3,0)*0.475*44/12</f>
        <v>4.2501465781809934E-9</v>
      </c>
      <c r="AC84" s="22">
        <f t="shared" si="57"/>
        <v>21.797868185675739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41.38387004133358</v>
      </c>
      <c r="T85" s="59">
        <f t="shared" si="88"/>
        <v>263.02527343425743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19.671103124678091</v>
      </c>
      <c r="AA85" s="21">
        <f>EXP(-LN(2)/25)*AA84+(1-EXP(-LN(2)/25))/(LN(2)/25)*Calculateur!V85*Calculateur!X85*VLOOKUP('Données projet'!$B$9,Paramètres!$A$1:$I$89,3,0)*0.475*44/12</f>
        <v>1.6859138455526315</v>
      </c>
      <c r="AB85" s="21">
        <f>EXP(-LN(2)/2)*AB84+(1-EXP(-LN(2)/2))/(LN(2)/2)*V85*Y85*VLOOKUP('Données projet'!$B$9,Paramètres!$A$1:$I$89,3,0)*0.475*44/12</f>
        <v>3.0053074664685814E-9</v>
      </c>
      <c r="AC85" s="22">
        <f t="shared" si="57"/>
        <v>21.357016973236028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41.38387004133358</v>
      </c>
      <c r="T86" s="59">
        <f t="shared" si="88"/>
        <v>263.02527343425743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19.285364790591338</v>
      </c>
      <c r="AA86" s="21">
        <f>EXP(-LN(2)/25)*AA85+(1-EXP(-LN(2)/25))/(LN(2)/25)*Calculateur!V86*Calculateur!X86*VLOOKUP('Données projet'!$B$9,Paramètres!$A$1:$I$89,3,0)*0.475*44/12</f>
        <v>1.6398124427876388</v>
      </c>
      <c r="AB86" s="21">
        <f>EXP(-LN(2)/2)*AB85+(1-EXP(-LN(2)/2))/(LN(2)/2)*V86*Y86*VLOOKUP('Données projet'!$B$9,Paramètres!$A$1:$I$89,3,0)*0.475*44/12</f>
        <v>2.1250732890904967E-9</v>
      </c>
      <c r="AC86" s="22">
        <f t="shared" si="57"/>
        <v>20.925177235504052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41.38387004133358</v>
      </c>
      <c r="T87" s="59">
        <f t="shared" si="88"/>
        <v>263.02527343425743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18.907190549958873</v>
      </c>
      <c r="AA87" s="21">
        <f>EXP(-LN(2)/25)*AA86+(1-EXP(-LN(2)/25))/(LN(2)/25)*Calculateur!V87*Calculateur!X87*VLOOKUP('Données projet'!$B$9,Paramètres!$A$1:$I$89,3,0)*0.475*44/12</f>
        <v>1.5949716853056224</v>
      </c>
      <c r="AB87" s="21">
        <f>EXP(-LN(2)/2)*AB86+(1-EXP(-LN(2)/2))/(LN(2)/2)*V87*Y87*VLOOKUP('Données projet'!$B$9,Paramètres!$A$1:$I$89,3,0)*0.475*44/12</f>
        <v>1.5026537332342907E-9</v>
      </c>
      <c r="AC87" s="22">
        <f t="shared" si="57"/>
        <v>20.502162236767148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41.38387004133358</v>
      </c>
      <c r="T88" s="59">
        <f t="shared" si="88"/>
        <v>263.02527343425743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18.536432075521699</v>
      </c>
      <c r="AA88" s="21">
        <f>EXP(-LN(2)/25)*AA87+(1-EXP(-LN(2)/25))/(LN(2)/25)*Calculateur!V88*Calculateur!X88*VLOOKUP('Données projet'!$B$9,Paramètres!$A$1:$I$89,3,0)*0.475*44/12</f>
        <v>1.5513571006950246</v>
      </c>
      <c r="AB88" s="21">
        <f>EXP(-LN(2)/2)*AB87+(1-EXP(-LN(2)/2))/(LN(2)/2)*V88*Y88*VLOOKUP('Données projet'!$B$9,Paramètres!$A$1:$I$89,3,0)*0.475*44/12</f>
        <v>1.0625366445452483E-9</v>
      </c>
      <c r="AC88" s="22">
        <f t="shared" si="57"/>
        <v>20.087789177279259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41.38387004133358</v>
      </c>
      <c r="T89" s="59">
        <f t="shared" si="88"/>
        <v>263.02527343425743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18.1729439486279</v>
      </c>
      <c r="AA89" s="21">
        <f>EXP(-LN(2)/25)*AA88+(1-EXP(-LN(2)/25))/(LN(2)/25)*Calculateur!V89*Calculateur!X89*VLOOKUP('Données projet'!$B$9,Paramètres!$A$1:$I$89,3,0)*0.475*44/12</f>
        <v>1.5089351591941949</v>
      </c>
      <c r="AB89" s="21">
        <f>EXP(-LN(2)/2)*AB88+(1-EXP(-LN(2)/2))/(LN(2)/2)*V89*Y89*VLOOKUP('Données projet'!$B$9,Paramètres!$A$1:$I$89,3,0)*0.475*44/12</f>
        <v>7.5132686661714536E-10</v>
      </c>
      <c r="AC89" s="22">
        <f t="shared" si="57"/>
        <v>19.681879108573423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41.38387004133358</v>
      </c>
      <c r="T90" s="59">
        <f t="shared" si="88"/>
        <v>263.02527343425743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17.816583602196623</v>
      </c>
      <c r="AA90" s="21">
        <f>EXP(-LN(2)/25)*AA89+(1-EXP(-LN(2)/25))/(LN(2)/25)*Calculateur!V90*Calculateur!X90*VLOOKUP('Données projet'!$B$9,Paramètres!$A$1:$I$89,3,0)*0.475*44/12</f>
        <v>1.4676732479145782</v>
      </c>
      <c r="AB90" s="21">
        <f>EXP(-LN(2)/2)*AB89+(1-EXP(-LN(2)/2))/(LN(2)/2)*V90*Y90*VLOOKUP('Données projet'!$B$9,Paramètres!$A$1:$I$89,3,0)*0.475*44/12</f>
        <v>5.3126832227262417E-10</v>
      </c>
      <c r="AC90" s="22">
        <f t="shared" si="57"/>
        <v>19.284256850642471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41.38387004133358</v>
      </c>
      <c r="T91" s="59">
        <f t="shared" si="88"/>
        <v>263.02527343425743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17.467211264800515</v>
      </c>
      <c r="AA91" s="21">
        <f>EXP(-LN(2)/25)*AA90+(1-EXP(-LN(2)/25))/(LN(2)/25)*Calculateur!V91*Calculateur!X91*VLOOKUP('Données projet'!$B$9,Paramètres!$A$1:$I$89,3,0)*0.475*44/12</f>
        <v>1.4275396457687723</v>
      </c>
      <c r="AB91" s="21">
        <f>EXP(-LN(2)/2)*AB90+(1-EXP(-LN(2)/2))/(LN(2)/2)*V91*Y91*VLOOKUP('Données projet'!$B$9,Paramètres!$A$1:$I$89,3,0)*0.475*44/12</f>
        <v>3.7566343330857268E-10</v>
      </c>
      <c r="AC91" s="22">
        <f t="shared" si="57"/>
        <v>18.89475091094495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41.38387004133358</v>
      </c>
      <c r="T92" s="59">
        <f t="shared" si="88"/>
        <v>263.02527343425743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17.124689905844658</v>
      </c>
      <c r="AA92" s="21">
        <f>EXP(-LN(2)/25)*AA91+(1-EXP(-LN(2)/25))/(LN(2)/25)*Calculateur!V92*Calculateur!X92*VLOOKUP('Données projet'!$B$9,Paramètres!$A$1:$I$89,3,0)*0.475*44/12</f>
        <v>1.388503499084178</v>
      </c>
      <c r="AB92" s="21">
        <f>EXP(-LN(2)/2)*AB91+(1-EXP(-LN(2)/2))/(LN(2)/2)*V92*Y92*VLOOKUP('Données projet'!$B$9,Paramètres!$A$1:$I$89,3,0)*0.475*44/12</f>
        <v>2.6563416113631208E-10</v>
      </c>
      <c r="AC92" s="22">
        <f t="shared" si="57"/>
        <v>18.513193405194468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41.38387004133358</v>
      </c>
      <c r="T93" s="59">
        <f t="shared" si="88"/>
        <v>263.02527343425743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16.788885181820525</v>
      </c>
      <c r="AA93" s="21">
        <f>EXP(-LN(2)/25)*AA92+(1-EXP(-LN(2)/25))/(LN(2)/25)*Calculateur!V93*Calculateur!X93*VLOOKUP('Données projet'!$B$9,Paramètres!$A$1:$I$89,3,0)*0.475*44/12</f>
        <v>1.3505347978834956</v>
      </c>
      <c r="AB93" s="21">
        <f>EXP(-LN(2)/2)*AB92+(1-EXP(-LN(2)/2))/(LN(2)/2)*V93*Y93*VLOOKUP('Données projet'!$B$9,Paramètres!$A$1:$I$89,3,0)*0.475*44/12</f>
        <v>1.8783171665428634E-10</v>
      </c>
      <c r="AC93" s="22">
        <f t="shared" si="57"/>
        <v>18.139419979891851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41.38387004133358</v>
      </c>
      <c r="T94" s="59">
        <f t="shared" si="88"/>
        <v>263.02527343425743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16.459665383613849</v>
      </c>
      <c r="AA94" s="21">
        <f>EXP(-LN(2)/25)*AA93+(1-EXP(-LN(2)/25))/(LN(2)/25)*Calculateur!V94*Calculateur!X94*VLOOKUP('Données projet'!$B$9,Paramètres!$A$1:$I$89,3,0)*0.475*44/12</f>
        <v>1.313604352813833</v>
      </c>
      <c r="AB94" s="21">
        <f>EXP(-LN(2)/2)*AB93+(1-EXP(-LN(2)/2))/(LN(2)/2)*V94*Y94*VLOOKUP('Données projet'!$B$9,Paramètres!$A$1:$I$89,3,0)*0.475*44/12</f>
        <v>1.3281708056815604E-10</v>
      </c>
      <c r="AC94" s="22">
        <f t="shared" si="57"/>
        <v>17.773269736560501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41.38387004133358</v>
      </c>
      <c r="T95" s="59">
        <f t="shared" si="88"/>
        <v>263.02527343425743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16.136901384845757</v>
      </c>
      <c r="AA95" s="21">
        <f>EXP(-LN(2)/25)*AA94+(1-EXP(-LN(2)/25))/(LN(2)/25)*Calculateur!V95*Calculateur!X95*VLOOKUP('Données projet'!$B$9,Paramètres!$A$1:$I$89,3,0)*0.475*44/12</f>
        <v>1.2776837727066881</v>
      </c>
      <c r="AB95" s="21">
        <f>EXP(-LN(2)/2)*AB94+(1-EXP(-LN(2)/2))/(LN(2)/2)*V95*Y95*VLOOKUP('Données projet'!$B$9,Paramètres!$A$1:$I$89,3,0)*0.475*44/12</f>
        <v>9.391585832714317E-11</v>
      </c>
      <c r="AC95" s="22">
        <f t="shared" si="57"/>
        <v>17.414585157646361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41.38387004133358</v>
      </c>
      <c r="T96" s="59">
        <f t="shared" si="88"/>
        <v>263.02527343425743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15.820466591226907</v>
      </c>
      <c r="AA96" s="21">
        <f>EXP(-LN(2)/25)*AA95+(1-EXP(-LN(2)/25))/(LN(2)/25)*Calculateur!V96*Calculateur!X96*VLOOKUP('Données projet'!$B$9,Paramètres!$A$1:$I$89,3,0)*0.475*44/12</f>
        <v>1.2427454427515543</v>
      </c>
      <c r="AB96" s="21">
        <f>EXP(-LN(2)/2)*AB95+(1-EXP(-LN(2)/2))/(LN(2)/2)*V96*Y96*VLOOKUP('Données projet'!$B$9,Paramètres!$A$1:$I$89,3,0)*0.475*44/12</f>
        <v>6.6408540284078021E-11</v>
      </c>
      <c r="AC96" s="22">
        <f t="shared" si="57"/>
        <v>17.06321203404487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41.38387004133358</v>
      </c>
      <c r="T97" s="59">
        <f t="shared" si="88"/>
        <v>263.02527343425743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15.510236890904755</v>
      </c>
      <c r="AA97" s="21">
        <f>EXP(-LN(2)/25)*AA96+(1-EXP(-LN(2)/25))/(LN(2)/25)*Calculateur!V97*Calculateur!X97*VLOOKUP('Données projet'!$B$9,Paramètres!$A$1:$I$89,3,0)*0.475*44/12</f>
        <v>1.2087625032663705</v>
      </c>
      <c r="AB97" s="21">
        <f>EXP(-LN(2)/2)*AB96+(1-EXP(-LN(2)/2))/(LN(2)/2)*V97*Y97*VLOOKUP('Données projet'!$B$9,Paramètres!$A$1:$I$89,3,0)*0.475*44/12</f>
        <v>4.6957929163571585E-11</v>
      </c>
      <c r="AC97" s="22">
        <f t="shared" si="57"/>
        <v>16.718999394218081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41.38387004133358</v>
      </c>
      <c r="T98" s="59">
        <f t="shared" si="88"/>
        <v>263.02527343425743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15.206090605784489</v>
      </c>
      <c r="AA98" s="21">
        <f>EXP(-LN(2)/25)*AA97+(1-EXP(-LN(2)/25))/(LN(2)/25)*Calculateur!V98*Calculateur!X98*VLOOKUP('Données projet'!$B$9,Paramètres!$A$1:$I$89,3,0)*0.475*44/12</f>
        <v>1.1757088290484943</v>
      </c>
      <c r="AB98" s="21">
        <f>EXP(-LN(2)/2)*AB97+(1-EXP(-LN(2)/2))/(LN(2)/2)*V98*Y98*VLOOKUP('Données projet'!$B$9,Paramètres!$A$1:$I$89,3,0)*0.475*44/12</f>
        <v>3.3204270142039011E-11</v>
      </c>
      <c r="AC98" s="22">
        <f t="shared" si="57"/>
        <v>16.381799434866188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41.38387004133358</v>
      </c>
      <c r="T99" s="59">
        <f t="shared" si="88"/>
        <v>263.02527343425743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14.907908443804514</v>
      </c>
      <c r="AA99" s="21">
        <f>EXP(-LN(2)/25)*AA98+(1-EXP(-LN(2)/25))/(LN(2)/25)*Calculateur!V99*Calculateur!X99*VLOOKUP('Données projet'!$B$9,Paramètres!$A$1:$I$89,3,0)*0.475*44/12</f>
        <v>1.1435590092903229</v>
      </c>
      <c r="AB99" s="21">
        <f>EXP(-LN(2)/2)*AB98+(1-EXP(-LN(2)/2))/(LN(2)/2)*V99*Y99*VLOOKUP('Données projet'!$B$9,Paramètres!$A$1:$I$89,3,0)*0.475*44/12</f>
        <v>2.3478964581785792E-11</v>
      </c>
      <c r="AC99" s="22">
        <f t="shared" si="57"/>
        <v>16.051467453118317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41.38387004133358</v>
      </c>
      <c r="T100" s="59">
        <f t="shared" si="88"/>
        <v>263.02527343425743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14.615573452147807</v>
      </c>
      <c r="AA100" s="21">
        <f>EXP(-LN(2)/25)*AA99+(1-EXP(-LN(2)/25))/(LN(2)/25)*Calculateur!V100*Calculateur!X100*VLOOKUP('Données projet'!$B$9,Paramètres!$A$1:$I$89,3,0)*0.475*44/12</f>
        <v>1.1122883280441245</v>
      </c>
      <c r="AB100" s="21">
        <f>EXP(-LN(2)/2)*AB99+(1-EXP(-LN(2)/2))/(LN(2)/2)*V100*Y100*VLOOKUP('Données projet'!$B$9,Paramètres!$A$1:$I$89,3,0)*0.475*44/12</f>
        <v>1.6602135071019505E-11</v>
      </c>
      <c r="AC100" s="22">
        <f t="shared" si="57"/>
        <v>15.727861780208533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41.38387004133358</v>
      </c>
      <c r="T101" s="59">
        <f t="shared" si="88"/>
        <v>263.02527343425743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14.328970971370749</v>
      </c>
      <c r="AA101" s="21">
        <f>EXP(-LN(2)/25)*AA100+(1-EXP(-LN(2)/25))/(LN(2)/25)*Calculateur!V101*Calculateur!X101*VLOOKUP('Données projet'!$B$9,Paramètres!$A$1:$I$89,3,0)*0.475*44/12</f>
        <v>1.0818727452210568</v>
      </c>
      <c r="AB101" s="21">
        <f>EXP(-LN(2)/2)*AB100+(1-EXP(-LN(2)/2))/(LN(2)/2)*V101*Y101*VLOOKUP('Données projet'!$B$9,Paramètres!$A$1:$I$89,3,0)*0.475*44/12</f>
        <v>1.1739482290892896E-11</v>
      </c>
      <c r="AC101" s="22">
        <f t="shared" si="57"/>
        <v>15.410843716603546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41.38387004133358</v>
      </c>
      <c r="T102" s="59">
        <f t="shared" si="88"/>
        <v>263.02527343425743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14.047988590431476</v>
      </c>
      <c r="AA102" s="21">
        <f>EXP(-LN(2)/25)*AA101+(1-EXP(-LN(2)/25))/(LN(2)/25)*Calculateur!V102*Calculateur!X102*VLOOKUP('Données projet'!$B$9,Paramètres!$A$1:$I$89,3,0)*0.475*44/12</f>
        <v>1.0522888781097719</v>
      </c>
      <c r="AB102" s="21">
        <f>EXP(-LN(2)/2)*AB101+(1-EXP(-LN(2)/2))/(LN(2)/2)*V102*Y102*VLOOKUP('Données projet'!$B$9,Paramètres!$A$1:$I$89,3,0)*0.475*44/12</f>
        <v>8.3010675355097526E-12</v>
      </c>
      <c r="AC102" s="22">
        <f t="shared" si="57"/>
        <v>15.10027746854955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41.38387004133358</v>
      </c>
      <c r="T103" s="59">
        <f t="shared" si="88"/>
        <v>263.02527343425743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13.772516102600093</v>
      </c>
      <c r="AA103" s="21">
        <f>EXP(-LN(2)/25)*AA102+(1-EXP(-LN(2)/25))/(LN(2)/25)*Calculateur!V103*Calculateur!X103*VLOOKUP('Données projet'!$B$9,Paramètres!$A$1:$I$89,3,0)*0.475*44/12</f>
        <v>1.023513983400393</v>
      </c>
      <c r="AB103" s="21">
        <f>EXP(-LN(2)/2)*AB102+(1-EXP(-LN(2)/2))/(LN(2)/2)*V103*Y103*VLOOKUP('Données projet'!$B$9,Paramètres!$A$1:$I$89,3,0)*0.475*44/12</f>
        <v>5.8697411454464481E-12</v>
      </c>
      <c r="AC103" s="22">
        <f t="shared" si="57"/>
        <v>14.796030086006356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41.38387004133358</v>
      </c>
      <c r="T104" s="59">
        <f t="shared" si="88"/>
        <v>263.02527343425743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13.502445462233457</v>
      </c>
      <c r="AA104" s="21">
        <f>EXP(-LN(2)/25)*AA103+(1-EXP(-LN(2)/25))/(LN(2)/25)*Calculateur!V104*Calculateur!X104*VLOOKUP('Données projet'!$B$9,Paramètres!$A$1:$I$89,3,0)*0.475*44/12</f>
        <v>0.9955259397000481</v>
      </c>
      <c r="AB104" s="21">
        <f>EXP(-LN(2)/2)*AB103+(1-EXP(-LN(2)/2))/(LN(2)/2)*V104*Y104*VLOOKUP('Données projet'!$B$9,Paramètres!$A$1:$I$89,3,0)*0.475*44/12</f>
        <v>4.1505337677548763E-12</v>
      </c>
      <c r="AC104" s="22">
        <f t="shared" si="57"/>
        <v>14.497971401937656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41.38387004133358</v>
      </c>
      <c r="T105" s="59">
        <f t="shared" si="88"/>
        <v>263.02527343425743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13.237670742397585</v>
      </c>
      <c r="AA105" s="21">
        <f>EXP(-LN(2)/25)*AA104+(1-EXP(-LN(2)/25))/(LN(2)/25)*Calculateur!V105*Calculateur!X105*VLOOKUP('Données projet'!$B$9,Paramètres!$A$1:$I$89,3,0)*0.475*44/12</f>
        <v>0.96830323052651646</v>
      </c>
      <c r="AB105" s="21">
        <f>EXP(-LN(2)/2)*AB104+(1-EXP(-LN(2)/2))/(LN(2)/2)*V105*Y105*VLOOKUP('Données projet'!$B$9,Paramètres!$A$1:$I$89,3,0)*0.475*44/12</f>
        <v>2.9348705727232241E-12</v>
      </c>
      <c r="AC105" s="22">
        <f t="shared" si="57"/>
        <v>14.205973972927035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41.38387004133358</v>
      </c>
      <c r="T106" s="59">
        <f t="shared" si="88"/>
        <v>263.02527343425743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12.978088093321063</v>
      </c>
      <c r="AA106" s="21">
        <f>EXP(-LN(2)/25)*AA105+(1-EXP(-LN(2)/25))/(LN(2)/25)*Calculateur!V106*Calculateur!X106*VLOOKUP('Données projet'!$B$9,Paramètres!$A$1:$I$89,3,0)*0.475*44/12</f>
        <v>0.94182492776691507</v>
      </c>
      <c r="AB106" s="21">
        <f>EXP(-LN(2)/2)*AB105+(1-EXP(-LN(2)/2))/(LN(2)/2)*V106*Y106*VLOOKUP('Données projet'!$B$9,Paramètres!$A$1:$I$89,3,0)*0.475*44/12</f>
        <v>2.0752668838774382E-12</v>
      </c>
      <c r="AC106" s="22">
        <f t="shared" si="57"/>
        <v>13.919913021090052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41.38387004133358</v>
      </c>
      <c r="T107" s="59">
        <f t="shared" si="88"/>
        <v>263.02527343425743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12.723595701663148</v>
      </c>
      <c r="AA107" s="21">
        <f>EXP(-LN(2)/25)*AA106+(1-EXP(-LN(2)/25))/(LN(2)/25)*Calculateur!V107*Calculateur!X107*VLOOKUP('Données projet'!$B$9,Paramètres!$A$1:$I$89,3,0)*0.475*44/12</f>
        <v>0.91607067558870836</v>
      </c>
      <c r="AB107" s="21">
        <f>EXP(-LN(2)/2)*AB106+(1-EXP(-LN(2)/2))/(LN(2)/2)*V107*Y107*VLOOKUP('Données projet'!$B$9,Paramètres!$A$1:$I$89,3,0)*0.475*44/12</f>
        <v>1.467435286361612E-12</v>
      </c>
      <c r="AC107" s="22">
        <f t="shared" si="57"/>
        <v>13.639666377253324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41.38387004133358</v>
      </c>
      <c r="T108" s="59">
        <f t="shared" si="88"/>
        <v>263.02527343425743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12.474093750580614</v>
      </c>
      <c r="AA108" s="21">
        <f>EXP(-LN(2)/25)*AA107+(1-EXP(-LN(2)/25))/(LN(2)/25)*Calculateur!V108*Calculateur!X108*VLOOKUP('Données projet'!$B$9,Paramètres!$A$1:$I$89,3,0)*0.475*44/12</f>
        <v>0.89102067479067204</v>
      </c>
      <c r="AB108" s="21">
        <f>EXP(-LN(2)/2)*AB107+(1-EXP(-LN(2)/2))/(LN(2)/2)*V108*Y108*VLOOKUP('Données projet'!$B$9,Paramètres!$A$1:$I$89,3,0)*0.475*44/12</f>
        <v>1.0376334419387191E-12</v>
      </c>
      <c r="AC108" s="22">
        <f t="shared" si="57"/>
        <v>13.365114425372324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41.38387004133358</v>
      </c>
      <c r="T109" s="59">
        <f t="shared" si="88"/>
        <v>263.02527343425743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12.229484380577645</v>
      </c>
      <c r="AA109" s="21">
        <f>EXP(-LN(2)/25)*AA108+(1-EXP(-LN(2)/25))/(LN(2)/25)*Calculateur!V109*Calculateur!X109*VLOOKUP('Données projet'!$B$9,Paramètres!$A$1:$I$89,3,0)*0.475*44/12</f>
        <v>0.86665566758178025</v>
      </c>
      <c r="AB109" s="21">
        <f>EXP(-LN(2)/2)*AB108+(1-EXP(-LN(2)/2))/(LN(2)/2)*V109*Y109*VLOOKUP('Données projet'!$B$9,Paramètres!$A$1:$I$89,3,0)*0.475*44/12</f>
        <v>7.3371764318080602E-13</v>
      </c>
      <c r="AC109" s="22">
        <f t="shared" si="57"/>
        <v>13.096140048160159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41.38387004133358</v>
      </c>
      <c r="T110" s="59">
        <f t="shared" si="88"/>
        <v>263.02527343425743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11.98967165112345</v>
      </c>
      <c r="AA110" s="21">
        <f>EXP(-LN(2)/25)*AA109+(1-EXP(-LN(2)/25))/(LN(2)/25)*Calculateur!V110*Calculateur!X110*VLOOKUP('Données projet'!$B$9,Paramètres!$A$1:$I$89,3,0)*0.475*44/12</f>
        <v>0.84295692277631573</v>
      </c>
      <c r="AB110" s="21">
        <f>EXP(-LN(2)/2)*AB109+(1-EXP(-LN(2)/2))/(LN(2)/2)*V110*Y110*VLOOKUP('Données projet'!$B$9,Paramètres!$A$1:$I$89,3,0)*0.475*44/12</f>
        <v>5.1881672096935954E-13</v>
      </c>
      <c r="AC110" s="22">
        <f t="shared" si="57"/>
        <v>12.832628573900283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41.38387004133358</v>
      </c>
      <c r="T111" s="59">
        <f t="shared" si="88"/>
        <v>263.02527343425743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11.754561503022529</v>
      </c>
      <c r="AA111" s="21">
        <f>EXP(-LN(2)/25)*AA110+(1-EXP(-LN(2)/25))/(LN(2)/25)*Calculateur!V111*Calculateur!X111*VLOOKUP('Données projet'!$B$9,Paramètres!$A$1:$I$89,3,0)*0.475*44/12</f>
        <v>0.81990622139381941</v>
      </c>
      <c r="AB111" s="21">
        <f>EXP(-LN(2)/2)*AB110+(1-EXP(-LN(2)/2))/(LN(2)/2)*V111*Y111*VLOOKUP('Données projet'!$B$9,Paramètres!$A$1:$I$89,3,0)*0.475*44/12</f>
        <v>3.6685882159040301E-13</v>
      </c>
      <c r="AC111" s="22">
        <f t="shared" si="57"/>
        <v>12.574467724416717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41.38387004133358</v>
      </c>
      <c r="T112" s="59">
        <f t="shared" si="88"/>
        <v>263.02527343425743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11.524061721522838</v>
      </c>
      <c r="AA112" s="21">
        <f>EXP(-LN(2)/25)*AA111+(1-EXP(-LN(2)/25))/(LN(2)/25)*Calculateur!V112*Calculateur!X112*VLOOKUP('Données projet'!$B$9,Paramètres!$A$1:$I$89,3,0)*0.475*44/12</f>
        <v>0.79748584265281119</v>
      </c>
      <c r="AB112" s="21">
        <f>EXP(-LN(2)/2)*AB111+(1-EXP(-LN(2)/2))/(LN(2)/2)*V112*Y112*VLOOKUP('Données projet'!$B$9,Paramètres!$A$1:$I$89,3,0)*0.475*44/12</f>
        <v>2.5940836048467977E-13</v>
      </c>
      <c r="AC112" s="22">
        <f t="shared" si="57"/>
        <v>12.321547564175908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41.38387004133358</v>
      </c>
      <c r="T113" s="59">
        <f t="shared" si="88"/>
        <v>263.02527343425743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11.29808190014737</v>
      </c>
      <c r="AA113" s="21">
        <f>EXP(-LN(2)/25)*AA112+(1-EXP(-LN(2)/25))/(LN(2)/25)*Calculateur!V113*Calculateur!X113*VLOOKUP('Données projet'!$B$9,Paramètres!$A$1:$I$89,3,0)*0.475*44/12</f>
        <v>0.77567855034751232</v>
      </c>
      <c r="AB113" s="21">
        <f>EXP(-LN(2)/2)*AB112+(1-EXP(-LN(2)/2))/(LN(2)/2)*V113*Y113*VLOOKUP('Données projet'!$B$9,Paramètres!$A$1:$I$89,3,0)*0.475*44/12</f>
        <v>1.834294107952015E-13</v>
      </c>
      <c r="AC113" s="22">
        <f t="shared" si="57"/>
        <v>12.073760450495065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41.38387004133358</v>
      </c>
      <c r="T114" s="59">
        <f t="shared" si="88"/>
        <v>263.02527343425743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11.076533405234995</v>
      </c>
      <c r="AA114" s="21">
        <f>EXP(-LN(2)/25)*AA113+(1-EXP(-LN(2)/25))/(LN(2)/25)*Calculateur!V114*Calculateur!X114*VLOOKUP('Données projet'!$B$9,Paramètres!$A$1:$I$89,3,0)*0.475*44/12</f>
        <v>0.75446757959709743</v>
      </c>
      <c r="AB114" s="21">
        <f>EXP(-LN(2)/2)*AB113+(1-EXP(-LN(2)/2))/(LN(2)/2)*V114*Y114*VLOOKUP('Données projet'!$B$9,Paramètres!$A$1:$I$89,3,0)*0.475*44/12</f>
        <v>1.2970418024233988E-13</v>
      </c>
      <c r="AC114" s="22">
        <f t="shared" si="57"/>
        <v>11.831000984832222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41.38387004133358</v>
      </c>
      <c r="T115" s="59">
        <f t="shared" si="88"/>
        <v>263.02527343425743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10.859329341176613</v>
      </c>
      <c r="AA115" s="21">
        <f>EXP(-LN(2)/25)*AA114+(1-EXP(-LN(2)/25))/(LN(2)/25)*Calculateur!V115*Calculateur!X115*VLOOKUP('Données projet'!$B$9,Paramètres!$A$1:$I$89,3,0)*0.475*44/12</f>
        <v>0.7338366239572891</v>
      </c>
      <c r="AB115" s="21">
        <f>EXP(-LN(2)/2)*AB114+(1-EXP(-LN(2)/2))/(LN(2)/2)*V115*Y115*VLOOKUP('Données projet'!$B$9,Paramètres!$A$1:$I$89,3,0)*0.475*44/12</f>
        <v>9.1714705397600752E-14</v>
      </c>
      <c r="AC115" s="22">
        <f t="shared" si="57"/>
        <v>11.593165965133995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41.38387004133358</v>
      </c>
      <c r="T116" s="59">
        <f t="shared" si="88"/>
        <v>263.02527343425743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10.646384516333018</v>
      </c>
      <c r="AA116" s="21">
        <f>EXP(-LN(2)/25)*AA115+(1-EXP(-LN(2)/25))/(LN(2)/25)*Calculateur!V116*Calculateur!X116*VLOOKUP('Données projet'!$B$9,Paramètres!$A$1:$I$89,3,0)*0.475*44/12</f>
        <v>0.71376982288438617</v>
      </c>
      <c r="AB116" s="21">
        <f>EXP(-LN(2)/2)*AB115+(1-EXP(-LN(2)/2))/(LN(2)/2)*V116*Y116*VLOOKUP('Données projet'!$B$9,Paramètres!$A$1:$I$89,3,0)*0.475*44/12</f>
        <v>6.4852090121169942E-14</v>
      </c>
      <c r="AC116" s="22">
        <f t="shared" si="57"/>
        <v>11.36015433921747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41.38387004133358</v>
      </c>
      <c r="T117" s="59">
        <f t="shared" si="88"/>
        <v>263.02527343425743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10.437615409621088</v>
      </c>
      <c r="AA117" s="21">
        <f>EXP(-LN(2)/25)*AA116+(1-EXP(-LN(2)/25))/(LN(2)/25)*Calculateur!V117*Calculateur!X117*VLOOKUP('Données projet'!$B$9,Paramètres!$A$1:$I$89,3,0)*0.475*44/12</f>
        <v>0.69425174954208901</v>
      </c>
      <c r="AB117" s="21">
        <f>EXP(-LN(2)/2)*AB116+(1-EXP(-LN(2)/2))/(LN(2)/2)*V117*Y117*VLOOKUP('Données projet'!$B$9,Paramètres!$A$1:$I$89,3,0)*0.475*44/12</f>
        <v>4.5857352698800376E-14</v>
      </c>
      <c r="AC117" s="22">
        <f t="shared" si="57"/>
        <v>11.131867159163223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41.38387004133358</v>
      </c>
      <c r="T118" s="59">
        <f t="shared" si="88"/>
        <v>263.02527343425743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10.232940137755197</v>
      </c>
      <c r="AA118" s="21">
        <f>EXP(-LN(2)/25)*AA117+(1-EXP(-LN(2)/25))/(LN(2)/25)*Calculateur!V118*Calculateur!X118*VLOOKUP('Données projet'!$B$9,Paramètres!$A$1:$I$89,3,0)*0.475*44/12</f>
        <v>0.67526739894174781</v>
      </c>
      <c r="AB118" s="21">
        <f>EXP(-LN(2)/2)*AB117+(1-EXP(-LN(2)/2))/(LN(2)/2)*V118*Y118*VLOOKUP('Données projet'!$B$9,Paramètres!$A$1:$I$89,3,0)*0.475*44/12</f>
        <v>3.2426045060584971E-14</v>
      </c>
      <c r="AC118" s="22">
        <f t="shared" si="57"/>
        <v>10.908207536696976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41.38387004133358</v>
      </c>
      <c r="T119" s="59">
        <f t="shared" si="88"/>
        <v>263.02527343425743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10.032278423131007</v>
      </c>
      <c r="AA119" s="21">
        <f>EXP(-LN(2)/25)*AA118+(1-EXP(-LN(2)/25))/(LN(2)/25)*Calculateur!V119*Calculateur!X119*VLOOKUP('Données projet'!$B$9,Paramètres!$A$1:$I$89,3,0)*0.475*44/12</f>
        <v>0.65680217640691652</v>
      </c>
      <c r="AB119" s="21">
        <f>EXP(-LN(2)/2)*AB118+(1-EXP(-LN(2)/2))/(LN(2)/2)*V119*Y119*VLOOKUP('Données projet'!$B$9,Paramètres!$A$1:$I$89,3,0)*0.475*44/12</f>
        <v>2.2928676349400188E-14</v>
      </c>
      <c r="AC119" s="22">
        <f t="shared" si="57"/>
        <v>10.689080599537947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41.38387004133358</v>
      </c>
      <c r="T120" s="59">
        <f t="shared" si="88"/>
        <v>263.02527343425743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9.8355515623390364</v>
      </c>
      <c r="AA120" s="21">
        <f>EXP(-LN(2)/25)*AA119+(1-EXP(-LN(2)/25))/(LN(2)/25)*Calculateur!V120*Calculateur!X120*VLOOKUP('Données projet'!$B$9,Paramètres!$A$1:$I$89,3,0)*0.475*44/12</f>
        <v>0.63884188635334405</v>
      </c>
      <c r="AB120" s="21">
        <f>EXP(-LN(2)/2)*AB119+(1-EXP(-LN(2)/2))/(LN(2)/2)*V120*Y120*VLOOKUP('Données projet'!$B$9,Paramètres!$A$1:$I$89,3,0)*0.475*44/12</f>
        <v>1.6213022530292486E-14</v>
      </c>
      <c r="AC120" s="22">
        <f t="shared" si="57"/>
        <v>10.474393448692396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41.38387004133358</v>
      </c>
      <c r="T121" s="59">
        <f t="shared" si="88"/>
        <v>263.02527343425743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9.64268239529566</v>
      </c>
      <c r="AA121" s="21">
        <f>EXP(-LN(2)/25)*AA120+(1-EXP(-LN(2)/25))/(LN(2)/25)*Calculateur!V121*Calculateur!X121*VLOOKUP('Données projet'!$B$9,Paramètres!$A$1:$I$89,3,0)*0.475*44/12</f>
        <v>0.62137272137577715</v>
      </c>
      <c r="AB121" s="21">
        <f>EXP(-LN(2)/2)*AB120+(1-EXP(-LN(2)/2))/(LN(2)/2)*V121*Y121*VLOOKUP('Données projet'!$B$9,Paramètres!$A$1:$I$89,3,0)*0.475*44/12</f>
        <v>1.1464338174700094E-14</v>
      </c>
      <c r="AC121" s="22">
        <f t="shared" si="57"/>
        <v>10.264055116671448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41.38387004133358</v>
      </c>
      <c r="T122" s="59">
        <f t="shared" si="88"/>
        <v>263.02527343425743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9.4535952749794276</v>
      </c>
      <c r="AA122" s="21">
        <f>EXP(-LN(2)/25)*AA121+(1-EXP(-LN(2)/25))/(LN(2)/25)*Calculateur!V122*Calculateur!X122*VLOOKUP('Données projet'!$B$9,Paramètres!$A$1:$I$89,3,0)*0.475*44/12</f>
        <v>0.60438125163318523</v>
      </c>
      <c r="AB122" s="21">
        <f>EXP(-LN(2)/2)*AB121+(1-EXP(-LN(2)/2))/(LN(2)/2)*V122*Y122*VLOOKUP('Données projet'!$B$9,Paramètres!$A$1:$I$89,3,0)*0.475*44/12</f>
        <v>8.1065112651462428E-15</v>
      </c>
      <c r="AC122" s="22">
        <f t="shared" si="57"/>
        <v>10.057976526612622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41.38387004133358</v>
      </c>
      <c r="T123" s="59">
        <f t="shared" si="88"/>
        <v>263.02527343425743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9.2682160377608422</v>
      </c>
      <c r="AA123" s="21">
        <f>EXP(-LN(2)/25)*AA122+(1-EXP(-LN(2)/25))/(LN(2)/25)*Calculateur!V123*Calculateur!X123*VLOOKUP('Données projet'!$B$9,Paramètres!$A$1:$I$89,3,0)*0.475*44/12</f>
        <v>0.58785441452424714</v>
      </c>
      <c r="AB123" s="21">
        <f>EXP(-LN(2)/2)*AB122+(1-EXP(-LN(2)/2))/(LN(2)/2)*V123*Y123*VLOOKUP('Données projet'!$B$9,Paramètres!$A$1:$I$89,3,0)*0.475*44/12</f>
        <v>5.732169087350047E-15</v>
      </c>
      <c r="AC123" s="22">
        <f t="shared" si="57"/>
        <v>9.8560704522850955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41.38387004133358</v>
      </c>
      <c r="T124" s="59">
        <f t="shared" si="88"/>
        <v>263.02527343425743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9.0864719743139428</v>
      </c>
      <c r="AA124" s="21">
        <f>EXP(-LN(2)/25)*AA123+(1-EXP(-LN(2)/25))/(LN(2)/25)*Calculateur!V124*Calculateur!X124*VLOOKUP('Données projet'!$B$9,Paramètres!$A$1:$I$89,3,0)*0.475*44/12</f>
        <v>0.57177950464516147</v>
      </c>
      <c r="AB124" s="21">
        <f>EXP(-LN(2)/2)*AB123+(1-EXP(-LN(2)/2))/(LN(2)/2)*V124*Y124*VLOOKUP('Données projet'!$B$9,Paramètres!$A$1:$I$89,3,0)*0.475*44/12</f>
        <v>4.0532556325731214E-15</v>
      </c>
      <c r="AC124" s="22">
        <f t="shared" si="57"/>
        <v>9.6582514789591087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41.38387004133358</v>
      </c>
      <c r="T125" s="59">
        <f t="shared" si="88"/>
        <v>263.02527343425743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8.9082918010983043</v>
      </c>
      <c r="AA125" s="21">
        <f>EXP(-LN(2)/25)*AA124+(1-EXP(-LN(2)/25))/(LN(2)/25)*Calculateur!V125*Calculateur!X125*VLOOKUP('Données projet'!$B$9,Paramètres!$A$1:$I$89,3,0)*0.475*44/12</f>
        <v>0.55614416402206224</v>
      </c>
      <c r="AB125" s="21">
        <f>EXP(-LN(2)/2)*AB124+(1-EXP(-LN(2)/2))/(LN(2)/2)*V125*Y125*VLOOKUP('Données projet'!$B$9,Paramètres!$A$1:$I$89,3,0)*0.475*44/12</f>
        <v>2.8660845436750235E-15</v>
      </c>
      <c r="AC125" s="22">
        <f t="shared" si="57"/>
        <v>9.4644359651203693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41.38387004133358</v>
      </c>
      <c r="T126" s="59">
        <f t="shared" si="88"/>
        <v>263.02527343425743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8.7336056324002502</v>
      </c>
      <c r="AA126" s="21">
        <f>EXP(-LN(2)/25)*AA125+(1-EXP(-LN(2)/25))/(LN(2)/25)*Calculateur!V126*Calculateur!X126*VLOOKUP('Données projet'!$B$9,Paramètres!$A$1:$I$89,3,0)*0.475*44/12</f>
        <v>0.5409363726105284</v>
      </c>
      <c r="AB126" s="21">
        <f>EXP(-LN(2)/2)*AB125+(1-EXP(-LN(2)/2))/(LN(2)/2)*V126*Y126*VLOOKUP('Données projet'!$B$9,Paramètres!$A$1:$I$89,3,0)*0.475*44/12</f>
        <v>2.0266278162865607E-15</v>
      </c>
      <c r="AC126" s="22">
        <f t="shared" si="57"/>
        <v>9.2745420050107796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41.38387004133358</v>
      </c>
      <c r="T127" s="59">
        <f t="shared" si="88"/>
        <v>263.02527343425743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8.5623449529223219</v>
      </c>
      <c r="AA127" s="21">
        <f>EXP(-LN(2)/25)*AA126+(1-EXP(-LN(2)/25))/(LN(2)/25)*Calculateur!V127*Calculateur!X127*VLOOKUP('Données projet'!$B$9,Paramètres!$A$1:$I$89,3,0)*0.475*44/12</f>
        <v>0.52614443905488595</v>
      </c>
      <c r="AB127" s="21">
        <f>EXP(-LN(2)/2)*AB126+(1-EXP(-LN(2)/2))/(LN(2)/2)*V127*Y127*VLOOKUP('Données projet'!$B$9,Paramètres!$A$1:$I$89,3,0)*0.475*44/12</f>
        <v>1.4330422718375117E-15</v>
      </c>
      <c r="AC127" s="22">
        <f t="shared" si="57"/>
        <v>9.088489391977209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41.38387004133358</v>
      </c>
      <c r="T128" s="59">
        <f t="shared" si="88"/>
        <v>263.02527343425743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8.3944425909102556</v>
      </c>
      <c r="AA128" s="21">
        <f>EXP(-LN(2)/25)*AA127+(1-EXP(-LN(2)/25))/(LN(2)/25)*Calculateur!V128*Calculateur!X128*VLOOKUP('Données projet'!$B$9,Paramètres!$A$1:$I$89,3,0)*0.475*44/12</f>
        <v>0.51175699170019651</v>
      </c>
      <c r="AB128" s="21">
        <f>EXP(-LN(2)/2)*AB127+(1-EXP(-LN(2)/2))/(LN(2)/2)*V128*Y128*VLOOKUP('Données projet'!$B$9,Paramètres!$A$1:$I$89,3,0)*0.475*44/12</f>
        <v>1.0133139081432804E-15</v>
      </c>
      <c r="AC128" s="22">
        <f t="shared" si="57"/>
        <v>8.9061995826104532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41.38387004133358</v>
      </c>
      <c r="T129" s="59">
        <f t="shared" si="88"/>
        <v>263.02527343425743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8.2298326918069176</v>
      </c>
      <c r="AA129" s="21">
        <f>EXP(-LN(2)/25)*AA128+(1-EXP(-LN(2)/25))/(LN(2)/25)*Calculateur!V129*Calculateur!X129*VLOOKUP('Données projet'!$B$9,Paramètres!$A$1:$I$89,3,0)*0.475*44/12</f>
        <v>0.49776296985002405</v>
      </c>
      <c r="AB129" s="21">
        <f>EXP(-LN(2)/2)*AB128+(1-EXP(-LN(2)/2))/(LN(2)/2)*V129*Y129*VLOOKUP('Données projet'!$B$9,Paramètres!$A$1:$I$89,3,0)*0.475*44/12</f>
        <v>7.1652113591875587E-16</v>
      </c>
      <c r="AC129" s="22">
        <f t="shared" si="57"/>
        <v>8.7275956616569417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41.38387004133358</v>
      </c>
      <c r="T130" s="59">
        <f t="shared" si="88"/>
        <v>263.02527343425743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8.0684506924228714</v>
      </c>
      <c r="AA130" s="21">
        <f>EXP(-LN(2)/25)*AA129+(1-EXP(-LN(2)/25))/(LN(2)/25)*Calculateur!V130*Calculateur!X130*VLOOKUP('Données projet'!$B$9,Paramètres!$A$1:$I$89,3,0)*0.475*44/12</f>
        <v>0.48415161526325823</v>
      </c>
      <c r="AB130" s="21">
        <f>EXP(-LN(2)/2)*AB129+(1-EXP(-LN(2)/2))/(LN(2)/2)*V130*Y130*VLOOKUP('Données projet'!$B$9,Paramètres!$A$1:$I$89,3,0)*0.475*44/12</f>
        <v>5.0665695407164018E-16</v>
      </c>
      <c r="AC130" s="22">
        <f t="shared" si="57"/>
        <v>8.5526023076861293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41.38387004133358</v>
      </c>
      <c r="T131" s="59">
        <f t="shared" si="88"/>
        <v>263.02527343425743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7.9102332956134465</v>
      </c>
      <c r="AA131" s="21">
        <f>EXP(-LN(2)/25)*AA130+(1-EXP(-LN(2)/25))/(LN(2)/25)*Calculateur!V131*Calculateur!X131*VLOOKUP('Données projet'!$B$9,Paramètres!$A$1:$I$89,3,0)*0.475*44/12</f>
        <v>0.47091246388345753</v>
      </c>
      <c r="AB131" s="21">
        <f>EXP(-LN(2)/2)*AB130+(1-EXP(-LN(2)/2))/(LN(2)/2)*V131*Y131*VLOOKUP('Données projet'!$B$9,Paramètres!$A$1:$I$89,3,0)*0.475*44/12</f>
        <v>3.5826056795937794E-16</v>
      </c>
      <c r="AC131" s="22">
        <f t="shared" si="57"/>
        <v>8.3811457594969045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41.38387004133358</v>
      </c>
      <c r="T132" s="59">
        <f t="shared" si="88"/>
        <v>263.02527343425743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7.7551184454523714</v>
      </c>
      <c r="AA132" s="21">
        <f>EXP(-LN(2)/25)*AA131+(1-EXP(-LN(2)/25))/(LN(2)/25)*Calculateur!V132*Calculateur!X132*VLOOKUP('Données projet'!$B$9,Paramètres!$A$1:$I$89,3,0)*0.475*44/12</f>
        <v>0.45803533779435418</v>
      </c>
      <c r="AB132" s="21">
        <f>EXP(-LN(2)/2)*AB131+(1-EXP(-LN(2)/2))/(LN(2)/2)*V132*Y132*VLOOKUP('Données projet'!$B$9,Paramètres!$A$1:$I$89,3,0)*0.475*44/12</f>
        <v>2.5332847703582009E-16</v>
      </c>
      <c r="AC132" s="22">
        <f t="shared" ref="AC132:AC153" si="111">SUM(Z132:AB132)</f>
        <v>8.2131537832467263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41.38387004133358</v>
      </c>
      <c r="T133" s="59">
        <f t="shared" ref="T133:T196" si="142">$T$3</f>
        <v>263.02527343425743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7.6030453028922382</v>
      </c>
      <c r="AA133" s="21">
        <f>EXP(-LN(2)/25)*AA132+(1-EXP(-LN(2)/25))/(LN(2)/25)*Calculateur!V133*Calculateur!X133*VLOOKUP('Données projet'!$B$9,Paramètres!$A$1:$I$89,3,0)*0.475*44/12</f>
        <v>0.44551033739533602</v>
      </c>
      <c r="AB133" s="21">
        <f>EXP(-LN(2)/2)*AB132+(1-EXP(-LN(2)/2))/(LN(2)/2)*V133*Y133*VLOOKUP('Données projet'!$B$9,Paramètres!$A$1:$I$89,3,0)*0.475*44/12</f>
        <v>1.7913028397968897E-16</v>
      </c>
      <c r="AC133" s="22">
        <f t="shared" si="111"/>
        <v>8.0485556402875744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41.38387004133358</v>
      </c>
      <c r="T134" s="59">
        <f t="shared" si="142"/>
        <v>263.02527343425743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7.4539542219022508</v>
      </c>
      <c r="AA134" s="21">
        <f>EXP(-LN(2)/25)*AA133+(1-EXP(-LN(2)/25))/(LN(2)/25)*Calculateur!V134*Calculateur!X134*VLOOKUP('Données projet'!$B$9,Paramètres!$A$1:$I$89,3,0)*0.475*44/12</f>
        <v>0.43332783379089013</v>
      </c>
      <c r="AB134" s="21">
        <f>EXP(-LN(2)/2)*AB133+(1-EXP(-LN(2)/2))/(LN(2)/2)*V134*Y134*VLOOKUP('Données projet'!$B$9,Paramètres!$A$1:$I$89,3,0)*0.475*44/12</f>
        <v>1.2666423851791004E-16</v>
      </c>
      <c r="AC134" s="22">
        <f t="shared" si="111"/>
        <v>7.8872820556931407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41.38387004133358</v>
      </c>
      <c r="T135" s="59">
        <f t="shared" si="142"/>
        <v>263.02527343425743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7.3077867260738971</v>
      </c>
      <c r="AA135" s="21">
        <f>EXP(-LN(2)/25)*AA134+(1-EXP(-LN(2)/25))/(LN(2)/25)*Calculateur!V135*Calculateur!X135*VLOOKUP('Données projet'!$B$9,Paramètres!$A$1:$I$89,3,0)*0.475*44/12</f>
        <v>0.42147846138815787</v>
      </c>
      <c r="AB135" s="21">
        <f>EXP(-LN(2)/2)*AB134+(1-EXP(-LN(2)/2))/(LN(2)/2)*V135*Y135*VLOOKUP('Données projet'!$B$9,Paramètres!$A$1:$I$89,3,0)*0.475*44/12</f>
        <v>8.9565141989844484E-17</v>
      </c>
      <c r="AC135" s="22">
        <f t="shared" si="111"/>
        <v>7.7292651874620546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41.38387004133358</v>
      </c>
      <c r="T136" s="59">
        <f t="shared" si="142"/>
        <v>263.02527343425743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7.1644854856853684</v>
      </c>
      <c r="AA136" s="21">
        <f>EXP(-LN(2)/25)*AA135+(1-EXP(-LN(2)/25))/(LN(2)/25)*Calculateur!V136*Calculateur!X136*VLOOKUP('Données projet'!$B$9,Paramètres!$A$1:$I$89,3,0)*0.475*44/12</f>
        <v>0.40995311069690971</v>
      </c>
      <c r="AB136" s="21">
        <f>EXP(-LN(2)/2)*AB135+(1-EXP(-LN(2)/2))/(LN(2)/2)*V136*Y136*VLOOKUP('Données projet'!$B$9,Paramètres!$A$1:$I$89,3,0)*0.475*44/12</f>
        <v>6.3332119258955022E-17</v>
      </c>
      <c r="AC136" s="22">
        <f t="shared" si="111"/>
        <v>7.5744385963822785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41.38387004133358</v>
      </c>
      <c r="T137" s="59">
        <f t="shared" si="142"/>
        <v>263.02527343425743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7.0239942952157319</v>
      </c>
      <c r="AA137" s="21">
        <f>EXP(-LN(2)/25)*AA136+(1-EXP(-LN(2)/25))/(LN(2)/25)*Calculateur!V137*Calculateur!X137*VLOOKUP('Données projet'!$B$9,Paramètres!$A$1:$I$89,3,0)*0.475*44/12</f>
        <v>0.3987429213264056</v>
      </c>
      <c r="AB137" s="21">
        <f>EXP(-LN(2)/2)*AB136+(1-EXP(-LN(2)/2))/(LN(2)/2)*V137*Y137*VLOOKUP('Données projet'!$B$9,Paramètres!$A$1:$I$89,3,0)*0.475*44/12</f>
        <v>4.4782570994922242E-17</v>
      </c>
      <c r="AC137" s="22">
        <f t="shared" si="111"/>
        <v>7.4227372165421377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41.38387004133358</v>
      </c>
      <c r="T138" s="59">
        <f t="shared" si="142"/>
        <v>263.02527343425743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6.8862580513000404</v>
      </c>
      <c r="AA138" s="21">
        <f>EXP(-LN(2)/25)*AA137+(1-EXP(-LN(2)/25))/(LN(2)/25)*Calculateur!V138*Calculateur!X138*VLOOKUP('Données projet'!$B$9,Paramètres!$A$1:$I$89,3,0)*0.475*44/12</f>
        <v>0.38783927517375616</v>
      </c>
      <c r="AB138" s="21">
        <f>EXP(-LN(2)/2)*AB137+(1-EXP(-LN(2)/2))/(LN(2)/2)*V138*Y138*VLOOKUP('Données projet'!$B$9,Paramètres!$A$1:$I$89,3,0)*0.475*44/12</f>
        <v>3.1666059629477511E-17</v>
      </c>
      <c r="AC138" s="22">
        <f t="shared" si="111"/>
        <v>7.2740973264737967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41.38387004133358</v>
      </c>
      <c r="T139" s="59">
        <f t="shared" si="142"/>
        <v>263.02527343425743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6.7512227311167221</v>
      </c>
      <c r="AA139" s="21">
        <f>EXP(-LN(2)/25)*AA138+(1-EXP(-LN(2)/25))/(LN(2)/25)*Calculateur!V139*Calculateur!X139*VLOOKUP('Données projet'!$B$9,Paramètres!$A$1:$I$89,3,0)*0.475*44/12</f>
        <v>0.37723378979854871</v>
      </c>
      <c r="AB139" s="21">
        <f>EXP(-LN(2)/2)*AB138+(1-EXP(-LN(2)/2))/(LN(2)/2)*V139*Y139*VLOOKUP('Données projet'!$B$9,Paramètres!$A$1:$I$89,3,0)*0.475*44/12</f>
        <v>2.2391285497461121E-17</v>
      </c>
      <c r="AC139" s="22">
        <f t="shared" si="111"/>
        <v>7.1284565209152708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41.38387004133358</v>
      </c>
      <c r="T140" s="59">
        <f t="shared" si="142"/>
        <v>263.02527343425743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6.6188353711987862</v>
      </c>
      <c r="AA140" s="21">
        <f>EXP(-LN(2)/25)*AA139+(1-EXP(-LN(2)/25))/(LN(2)/25)*Calculateur!V140*Calculateur!X140*VLOOKUP('Données projet'!$B$9,Paramètres!$A$1:$I$89,3,0)*0.475*44/12</f>
        <v>0.36691831197864455</v>
      </c>
      <c r="AB140" s="21">
        <f>EXP(-LN(2)/2)*AB139+(1-EXP(-LN(2)/2))/(LN(2)/2)*V140*Y140*VLOOKUP('Données projet'!$B$9,Paramètres!$A$1:$I$89,3,0)*0.475*44/12</f>
        <v>1.5833029814738755E-17</v>
      </c>
      <c r="AC140" s="22">
        <f t="shared" si="111"/>
        <v>6.985753683177431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41.38387004133358</v>
      </c>
      <c r="T141" s="59">
        <f t="shared" si="142"/>
        <v>263.02527343425743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6.489044046660525</v>
      </c>
      <c r="AA141" s="21">
        <f>EXP(-LN(2)/25)*AA140+(1-EXP(-LN(2)/25))/(LN(2)/25)*Calculateur!V141*Calculateur!X141*VLOOKUP('Données projet'!$B$9,Paramètres!$A$1:$I$89,3,0)*0.475*44/12</f>
        <v>0.35688491144219309</v>
      </c>
      <c r="AB141" s="21">
        <f>EXP(-LN(2)/2)*AB140+(1-EXP(-LN(2)/2))/(LN(2)/2)*V141*Y141*VLOOKUP('Données projet'!$B$9,Paramètres!$A$1:$I$89,3,0)*0.475*44/12</f>
        <v>1.1195642748730561E-17</v>
      </c>
      <c r="AC141" s="22">
        <f t="shared" si="111"/>
        <v>6.8459289581027178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41.38387004133358</v>
      </c>
      <c r="T142" s="59">
        <f t="shared" si="142"/>
        <v>263.02527343425743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6.361797850831568</v>
      </c>
      <c r="AA142" s="21">
        <f>EXP(-LN(2)/25)*AA141+(1-EXP(-LN(2)/25))/(LN(2)/25)*Calculateur!V142*Calculateur!X142*VLOOKUP('Données projet'!$B$9,Paramètres!$A$1:$I$89,3,0)*0.475*44/12</f>
        <v>0.34712587477104451</v>
      </c>
      <c r="AB142" s="21">
        <f>EXP(-LN(2)/2)*AB141+(1-EXP(-LN(2)/2))/(LN(2)/2)*V142*Y142*VLOOKUP('Données projet'!$B$9,Paramètres!$A$1:$I$89,3,0)*0.475*44/12</f>
        <v>7.9165149073693777E-18</v>
      </c>
      <c r="AC142" s="22">
        <f t="shared" si="111"/>
        <v>6.7089237256026122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41.38387004133358</v>
      </c>
      <c r="T143" s="59">
        <f t="shared" si="142"/>
        <v>263.02527343425743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6.237046875290301</v>
      </c>
      <c r="AA143" s="21">
        <f>EXP(-LN(2)/25)*AA142+(1-EXP(-LN(2)/25))/(LN(2)/25)*Calculateur!V143*Calculateur!X143*VLOOKUP('Données projet'!$B$9,Paramètres!$A$1:$I$89,3,0)*0.475*44/12</f>
        <v>0.3376336994708739</v>
      </c>
      <c r="AB143" s="21">
        <f>EXP(-LN(2)/2)*AB142+(1-EXP(-LN(2)/2))/(LN(2)/2)*V143*Y143*VLOOKUP('Données projet'!$B$9,Paramètres!$A$1:$I$89,3,0)*0.475*44/12</f>
        <v>5.5978213743652803E-18</v>
      </c>
      <c r="AC143" s="22">
        <f t="shared" si="111"/>
        <v>6.5746805747611745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41.38387004133358</v>
      </c>
      <c r="T144" s="59">
        <f t="shared" si="142"/>
        <v>263.02527343425743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6.1147421902888164</v>
      </c>
      <c r="AA144" s="21">
        <f>EXP(-LN(2)/25)*AA143+(1-EXP(-LN(2)/25))/(LN(2)/25)*Calculateur!V144*Calculateur!X144*VLOOKUP('Données projet'!$B$9,Paramètres!$A$1:$I$89,3,0)*0.475*44/12</f>
        <v>0.32840108820345826</v>
      </c>
      <c r="AB144" s="21">
        <f>EXP(-LN(2)/2)*AB143+(1-EXP(-LN(2)/2))/(LN(2)/2)*V144*Y144*VLOOKUP('Données projet'!$B$9,Paramètres!$A$1:$I$89,3,0)*0.475*44/12</f>
        <v>3.9582574536846889E-18</v>
      </c>
      <c r="AC144" s="22">
        <f t="shared" si="111"/>
        <v>6.4431432784922746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41.38387004133358</v>
      </c>
      <c r="T145" s="59">
        <f t="shared" si="142"/>
        <v>263.02527343425743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5.9948358255617187</v>
      </c>
      <c r="AA145" s="21">
        <f>EXP(-LN(2)/25)*AA144+(1-EXP(-LN(2)/25))/(LN(2)/25)*Calculateur!V145*Calculateur!X145*VLOOKUP('Données projet'!$B$9,Paramètres!$A$1:$I$89,3,0)*0.475*44/12</f>
        <v>0.31942094317667202</v>
      </c>
      <c r="AB145" s="21">
        <f>EXP(-LN(2)/2)*AB144+(1-EXP(-LN(2)/2))/(LN(2)/2)*V145*Y145*VLOOKUP('Données projet'!$B$9,Paramètres!$A$1:$I$89,3,0)*0.475*44/12</f>
        <v>2.7989106871826401E-18</v>
      </c>
      <c r="AC145" s="22">
        <f t="shared" si="111"/>
        <v>6.3142567687383906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41.38387004133358</v>
      </c>
      <c r="T146" s="59">
        <f t="shared" si="142"/>
        <v>263.02527343425743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5.8772807515112584</v>
      </c>
      <c r="AA146" s="21">
        <f>EXP(-LN(2)/25)*AA145+(1-EXP(-LN(2)/25))/(LN(2)/25)*Calculateur!V146*Calculateur!X146*VLOOKUP('Données projet'!$B$9,Paramètres!$A$1:$I$89,3,0)*0.475*44/12</f>
        <v>0.31068636068788857</v>
      </c>
      <c r="AB146" s="21">
        <f>EXP(-LN(2)/2)*AB145+(1-EXP(-LN(2)/2))/(LN(2)/2)*V146*Y146*VLOOKUP('Données projet'!$B$9,Paramètres!$A$1:$I$89,3,0)*0.475*44/12</f>
        <v>1.9791287268423444E-18</v>
      </c>
      <c r="AC146" s="22">
        <f t="shared" si="111"/>
        <v>6.1879671121991473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41.38387004133358</v>
      </c>
      <c r="T147" s="59">
        <f t="shared" si="142"/>
        <v>263.02527343425743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5.7620308607614126</v>
      </c>
      <c r="AA147" s="21">
        <f>EXP(-LN(2)/25)*AA146+(1-EXP(-LN(2)/25))/(LN(2)/25)*Calculateur!V147*Calculateur!X147*VLOOKUP('Données projet'!$B$9,Paramètres!$A$1:$I$89,3,0)*0.475*44/12</f>
        <v>0.30219062581659262</v>
      </c>
      <c r="AB147" s="21">
        <f>EXP(-LN(2)/2)*AB146+(1-EXP(-LN(2)/2))/(LN(2)/2)*V147*Y147*VLOOKUP('Données projet'!$B$9,Paramètres!$A$1:$I$89,3,0)*0.475*44/12</f>
        <v>1.3994553435913201E-18</v>
      </c>
      <c r="AC147" s="22">
        <f t="shared" si="111"/>
        <v>6.0642214865780053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41.38387004133358</v>
      </c>
      <c r="T148" s="59">
        <f t="shared" si="142"/>
        <v>263.02527343425743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5.6490409500736787</v>
      </c>
      <c r="AA148" s="21">
        <f>EXP(-LN(2)/25)*AA147+(1-EXP(-LN(2)/25))/(LN(2)/25)*Calculateur!V148*Calculateur!X148*VLOOKUP('Données projet'!$B$9,Paramètres!$A$1:$I$89,3,0)*0.475*44/12</f>
        <v>0.29392720726212357</v>
      </c>
      <c r="AB148" s="21">
        <f>EXP(-LN(2)/2)*AB147+(1-EXP(-LN(2)/2))/(LN(2)/2)*V148*Y148*VLOOKUP('Données projet'!$B$9,Paramètres!$A$1:$I$89,3,0)*0.475*44/12</f>
        <v>9.8956436342117222E-19</v>
      </c>
      <c r="AC148" s="22">
        <f t="shared" si="111"/>
        <v>5.9429681573358026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41.38387004133358</v>
      </c>
      <c r="T149" s="59">
        <f t="shared" si="142"/>
        <v>263.02527343425743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5.5382667026174914</v>
      </c>
      <c r="AA149" s="21">
        <f>EXP(-LN(2)/25)*AA148+(1-EXP(-LN(2)/25))/(LN(2)/25)*Calculateur!V149*Calculateur!X149*VLOOKUP('Données projet'!$B$9,Paramètres!$A$1:$I$89,3,0)*0.475*44/12</f>
        <v>0.28588975232258074</v>
      </c>
      <c r="AB149" s="21">
        <f>EXP(-LN(2)/2)*AB148+(1-EXP(-LN(2)/2))/(LN(2)/2)*V149*Y149*VLOOKUP('Données projet'!$B$9,Paramètres!$A$1:$I$89,3,0)*0.475*44/12</f>
        <v>6.9972767179566003E-19</v>
      </c>
      <c r="AC149" s="22">
        <f t="shared" si="111"/>
        <v>5.8241564549400717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41.38387004133358</v>
      </c>
      <c r="T150" s="59">
        <f t="shared" si="142"/>
        <v>263.02527343425743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5.4296646705883003</v>
      </c>
      <c r="AA150" s="21">
        <f>EXP(-LN(2)/25)*AA149+(1-EXP(-LN(2)/25))/(LN(2)/25)*Calculateur!V150*Calculateur!X150*VLOOKUP('Données projet'!$B$9,Paramètres!$A$1:$I$89,3,0)*0.475*44/12</f>
        <v>0.27807208201103112</v>
      </c>
      <c r="AB150" s="21">
        <f>EXP(-LN(2)/2)*AB149+(1-EXP(-LN(2)/2))/(LN(2)/2)*V150*Y150*VLOOKUP('Données projet'!$B$9,Paramètres!$A$1:$I$89,3,0)*0.475*44/12</f>
        <v>4.9478218171058611E-19</v>
      </c>
      <c r="AC150" s="22">
        <f t="shared" si="111"/>
        <v>5.707736752599331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41.38387004133358</v>
      </c>
      <c r="T151" s="59">
        <f t="shared" si="142"/>
        <v>263.02527343425743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5.323192258166503</v>
      </c>
      <c r="AA151" s="21">
        <f>EXP(-LN(2)/25)*AA150+(1-EXP(-LN(2)/25))/(LN(2)/25)*Calculateur!V151*Calculateur!X151*VLOOKUP('Données projet'!$B$9,Paramètres!$A$1:$I$89,3,0)*0.475*44/12</f>
        <v>0.2704681863052642</v>
      </c>
      <c r="AB151" s="21">
        <f>EXP(-LN(2)/2)*AB150+(1-EXP(-LN(2)/2))/(LN(2)/2)*V151*Y151*VLOOKUP('Données projet'!$B$9,Paramètres!$A$1:$I$89,3,0)*0.475*44/12</f>
        <v>3.4986383589783002E-19</v>
      </c>
      <c r="AC151" s="22">
        <f t="shared" si="111"/>
        <v>5.5936604444717668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41.38387004133358</v>
      </c>
      <c r="T152" s="59">
        <f t="shared" si="142"/>
        <v>263.02527343425743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5.2188077048105379</v>
      </c>
      <c r="AA152" s="21">
        <f>EXP(-LN(2)/25)*AA151+(1-EXP(-LN(2)/25))/(LN(2)/25)*Calculateur!V152*Calculateur!X152*VLOOKUP('Données projet'!$B$9,Paramètres!$A$1:$I$89,3,0)*0.475*44/12</f>
        <v>0.26307221952744297</v>
      </c>
      <c r="AB152" s="21">
        <f>EXP(-LN(2)/2)*AB151+(1-EXP(-LN(2)/2))/(LN(2)/2)*V152*Y152*VLOOKUP('Données projet'!$B$9,Paramètres!$A$1:$I$89,3,0)*0.475*44/12</f>
        <v>2.4739109085529305E-19</v>
      </c>
      <c r="AC152" s="22">
        <f t="shared" si="111"/>
        <v>5.4818799243379805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41.38387004133358</v>
      </c>
      <c r="T153" s="59">
        <f t="shared" si="142"/>
        <v>263.02527343425743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5.1164700688775921</v>
      </c>
      <c r="AA153" s="21">
        <f>EXP(-LN(2)/25)*AA152+(1-EXP(-LN(2)/25))/(LN(2)/25)*Calculateur!V153*Calculateur!X153*VLOOKUP('Données projet'!$B$9,Paramètres!$A$1:$I$89,3,0)*0.475*44/12</f>
        <v>0.25587849585009825</v>
      </c>
      <c r="AB153" s="21">
        <f>EXP(-LN(2)/2)*AB152+(1-EXP(-LN(2)/2))/(LN(2)/2)*V153*Y153*VLOOKUP('Données projet'!$B$9,Paramètres!$A$1:$I$89,3,0)*0.475*44/12</f>
        <v>1.7493191794891501E-19</v>
      </c>
      <c r="AC153" s="22">
        <f t="shared" si="111"/>
        <v>5.3723485647276901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41.38387004133358</v>
      </c>
      <c r="T154" s="59">
        <f t="shared" si="142"/>
        <v>263.02527343425743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5.0161392115654975</v>
      </c>
      <c r="AA154" s="21">
        <f>EXP(-LN(2)/25)*AA153+(1-EXP(-LN(2)/25))/(LN(2)/25)*Calculateur!V154*Calculateur!X154*VLOOKUP('Données projet'!$B$9,Paramètres!$A$1:$I$89,3,0)*0.475*44/12</f>
        <v>0.24888148492501203</v>
      </c>
      <c r="AB154" s="21">
        <f>EXP(-LN(2)/2)*AB153+(1-EXP(-LN(2)/2))/(LN(2)/2)*V154*Y154*VLOOKUP('Données projet'!$B$9,Paramètres!$A$1:$I$89,3,0)*0.475*44/12</f>
        <v>1.2369554542764653E-19</v>
      </c>
      <c r="AC154" s="22">
        <f t="shared" ref="AC154:AC203" si="163">SUM(Z154:AB154)</f>
        <v>5.2650206964905095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41.38387004133358</v>
      </c>
      <c r="T155" s="59">
        <f t="shared" si="142"/>
        <v>263.02527343425743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4.917775781169512</v>
      </c>
      <c r="AA155" s="21">
        <f>EXP(-LN(2)/25)*AA154+(1-EXP(-LN(2)/25))/(LN(2)/25)*Calculateur!V155*Calculateur!X155*VLOOKUP('Données projet'!$B$9,Paramètres!$A$1:$I$89,3,0)*0.475*44/12</f>
        <v>0.24207580763162911</v>
      </c>
      <c r="AB155" s="21">
        <f>EXP(-LN(2)/2)*AB154+(1-EXP(-LN(2)/2))/(LN(2)/2)*V155*Y155*VLOOKUP('Données projet'!$B$9,Paramètres!$A$1:$I$89,3,0)*0.475*44/12</f>
        <v>8.7465958974457504E-20</v>
      </c>
      <c r="AC155" s="22">
        <f t="shared" si="163"/>
        <v>5.1598515888011409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41.38387004133358</v>
      </c>
      <c r="T156" s="59">
        <f t="shared" si="142"/>
        <v>263.02527343425743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4.8213411976478238</v>
      </c>
      <c r="AA156" s="21">
        <f>EXP(-LN(2)/25)*AA155+(1-EXP(-LN(2)/25))/(LN(2)/25)*Calculateur!V156*Calculateur!X156*VLOOKUP('Données projet'!$B$9,Paramètres!$A$1:$I$89,3,0)*0.475*44/12</f>
        <v>0.23545623194172877</v>
      </c>
      <c r="AB156" s="21">
        <f>EXP(-LN(2)/2)*AB155+(1-EXP(-LN(2)/2))/(LN(2)/2)*V156*Y156*VLOOKUP('Données projet'!$B$9,Paramètres!$A$1:$I$89,3,0)*0.475*44/12</f>
        <v>6.1847772713823264E-20</v>
      </c>
      <c r="AC156" s="22">
        <f t="shared" si="163"/>
        <v>5.0567974295895528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41.38387004133358</v>
      </c>
      <c r="T157" s="59">
        <f t="shared" si="142"/>
        <v>263.02527343425743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4.7267976374897076</v>
      </c>
      <c r="AA157" s="21">
        <f>EXP(-LN(2)/25)*AA156+(1-EXP(-LN(2)/25))/(LN(2)/25)*Calculateur!V157*Calculateur!X157*VLOOKUP('Données projet'!$B$9,Paramètres!$A$1:$I$89,3,0)*0.475*44/12</f>
        <v>0.22901766889717709</v>
      </c>
      <c r="AB157" s="21">
        <f>EXP(-LN(2)/2)*AB156+(1-EXP(-LN(2)/2))/(LN(2)/2)*V157*Y157*VLOOKUP('Données projet'!$B$9,Paramètres!$A$1:$I$89,3,0)*0.475*44/12</f>
        <v>4.3732979487228752E-20</v>
      </c>
      <c r="AC157" s="22">
        <f t="shared" si="163"/>
        <v>4.9558153063868851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41.38387004133358</v>
      </c>
      <c r="T158" s="59">
        <f t="shared" si="142"/>
        <v>263.02527343425743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4.6341080188804149</v>
      </c>
      <c r="AA158" s="21">
        <f>EXP(-LN(2)/25)*AA157+(1-EXP(-LN(2)/25))/(LN(2)/25)*Calculateur!V158*Calculateur!X158*VLOOKUP('Données projet'!$B$9,Paramètres!$A$1:$I$89,3,0)*0.475*44/12</f>
        <v>0.22275516869766801</v>
      </c>
      <c r="AB158" s="21">
        <f>EXP(-LN(2)/2)*AB157+(1-EXP(-LN(2)/2))/(LN(2)/2)*V158*Y158*VLOOKUP('Données projet'!$B$9,Paramètres!$A$1:$I$89,3,0)*0.475*44/12</f>
        <v>3.0923886356911632E-20</v>
      </c>
      <c r="AC158" s="22">
        <f t="shared" si="163"/>
        <v>4.8568631875780826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41.38387004133358</v>
      </c>
      <c r="T159" s="59">
        <f t="shared" si="142"/>
        <v>263.02527343425743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4.5432359871569652</v>
      </c>
      <c r="AA159" s="21">
        <f>EXP(-LN(2)/25)*AA158+(1-EXP(-LN(2)/25))/(LN(2)/25)*Calculateur!V159*Calculateur!X159*VLOOKUP('Données projet'!$B$9,Paramètres!$A$1:$I$89,3,0)*0.475*44/12</f>
        <v>0.21666391689544506</v>
      </c>
      <c r="AB159" s="21">
        <f>EXP(-LN(2)/2)*AB158+(1-EXP(-LN(2)/2))/(LN(2)/2)*V159*Y159*VLOOKUP('Données projet'!$B$9,Paramètres!$A$1:$I$89,3,0)*0.475*44/12</f>
        <v>2.1866489743614376E-20</v>
      </c>
      <c r="AC159" s="22">
        <f t="shared" si="163"/>
        <v>4.7598999040524106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41.38387004133358</v>
      </c>
      <c r="T160" s="59">
        <f t="shared" si="142"/>
        <v>263.02527343425743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4.4541459005491459</v>
      </c>
      <c r="AA160" s="21">
        <f>EXP(-LN(2)/25)*AA159+(1-EXP(-LN(2)/25))/(LN(2)/25)*Calculateur!V160*Calculateur!X160*VLOOKUP('Données projet'!$B$9,Paramètres!$A$1:$I$89,3,0)*0.475*44/12</f>
        <v>0.21073923069407893</v>
      </c>
      <c r="AB160" s="21">
        <f>EXP(-LN(2)/2)*AB159+(1-EXP(-LN(2)/2))/(LN(2)/2)*V160*Y160*VLOOKUP('Données projet'!$B$9,Paramètres!$A$1:$I$89,3,0)*0.475*44/12</f>
        <v>1.5461943178455816E-20</v>
      </c>
      <c r="AC160" s="22">
        <f t="shared" si="163"/>
        <v>4.6648851312432251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41.38387004133358</v>
      </c>
      <c r="T161" s="59">
        <f t="shared" si="142"/>
        <v>263.02527343425743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4.3668028162001189</v>
      </c>
      <c r="AA161" s="21">
        <f>EXP(-LN(2)/25)*AA160+(1-EXP(-LN(2)/25))/(LN(2)/25)*Calculateur!V161*Calculateur!X161*VLOOKUP('Données projet'!$B$9,Paramètres!$A$1:$I$89,3,0)*0.475*44/12</f>
        <v>0.20497655534845485</v>
      </c>
      <c r="AB161" s="21">
        <f>EXP(-LN(2)/2)*AB160+(1-EXP(-LN(2)/2))/(LN(2)/2)*V161*Y161*VLOOKUP('Données projet'!$B$9,Paramètres!$A$1:$I$89,3,0)*0.475*44/12</f>
        <v>1.0933244871807188E-20</v>
      </c>
      <c r="AC161" s="22">
        <f t="shared" si="163"/>
        <v>4.5717793715485735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41.38387004133358</v>
      </c>
      <c r="T162" s="59">
        <f t="shared" si="142"/>
        <v>263.02527343425743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4.2811724764611547</v>
      </c>
      <c r="AA162" s="21">
        <f>EXP(-LN(2)/25)*AA161+(1-EXP(-LN(2)/25))/(LN(2)/25)*Calculateur!V162*Calculateur!X162*VLOOKUP('Données projet'!$B$9,Paramètres!$A$1:$I$89,3,0)*0.475*44/12</f>
        <v>0.1993714606632028</v>
      </c>
      <c r="AB162" s="21">
        <f>EXP(-LN(2)/2)*AB161+(1-EXP(-LN(2)/2))/(LN(2)/2)*V162*Y162*VLOOKUP('Données projet'!$B$9,Paramètres!$A$1:$I$89,3,0)*0.475*44/12</f>
        <v>7.730971589227908E-21</v>
      </c>
      <c r="AC162" s="22">
        <f t="shared" si="163"/>
        <v>4.4805439371243576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41.38387004133358</v>
      </c>
      <c r="T163" s="59">
        <f t="shared" si="142"/>
        <v>263.02527343425743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4.1972212954551216</v>
      </c>
      <c r="AA163" s="21">
        <f>EXP(-LN(2)/25)*AA162+(1-EXP(-LN(2)/25))/(LN(2)/25)*Calculateur!V163*Calculateur!X163*VLOOKUP('Données projet'!$B$9,Paramètres!$A$1:$I$89,3,0)*0.475*44/12</f>
        <v>0.19391963758687808</v>
      </c>
      <c r="AB163" s="21">
        <f>EXP(-LN(2)/2)*AB162+(1-EXP(-LN(2)/2))/(LN(2)/2)*V163*Y163*VLOOKUP('Données projet'!$B$9,Paramètres!$A$1:$I$89,3,0)*0.475*44/12</f>
        <v>5.466622435903594E-21</v>
      </c>
      <c r="AC163" s="22">
        <f t="shared" si="163"/>
        <v>4.3911409330419993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41.38387004133358</v>
      </c>
      <c r="T164" s="59">
        <f t="shared" si="142"/>
        <v>263.02527343425743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4.1149163459034526</v>
      </c>
      <c r="AA164" s="21">
        <f>EXP(-LN(2)/25)*AA163+(1-EXP(-LN(2)/25))/(LN(2)/25)*Calculateur!V164*Calculateur!X164*VLOOKUP('Données projet'!$B$9,Paramètres!$A$1:$I$89,3,0)*0.475*44/12</f>
        <v>0.18861689489927436</v>
      </c>
      <c r="AB164" s="21">
        <f>EXP(-LN(2)/2)*AB163+(1-EXP(-LN(2)/2))/(LN(2)/2)*V164*Y164*VLOOKUP('Données projet'!$B$9,Paramètres!$A$1:$I$89,3,0)*0.475*44/12</f>
        <v>3.865485794613954E-21</v>
      </c>
      <c r="AC164" s="22">
        <f t="shared" si="163"/>
        <v>4.3035332408027269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41.38387004133358</v>
      </c>
      <c r="T165" s="59">
        <f t="shared" si="142"/>
        <v>263.02527343425743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4.0342253462114295</v>
      </c>
      <c r="AA165" s="21">
        <f>EXP(-LN(2)/25)*AA164+(1-EXP(-LN(2)/25))/(LN(2)/25)*Calculateur!V165*Calculateur!X165*VLOOKUP('Données projet'!$B$9,Paramètres!$A$1:$I$89,3,0)*0.475*44/12</f>
        <v>0.18345915598932228</v>
      </c>
      <c r="AB165" s="21">
        <f>EXP(-LN(2)/2)*AB164+(1-EXP(-LN(2)/2))/(LN(2)/2)*V165*Y165*VLOOKUP('Données projet'!$B$9,Paramètres!$A$1:$I$89,3,0)*0.475*44/12</f>
        <v>2.733311217951797E-21</v>
      </c>
      <c r="AC165" s="22">
        <f t="shared" si="163"/>
        <v>4.2176845022007514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41.38387004133358</v>
      </c>
      <c r="T166" s="59">
        <f t="shared" si="142"/>
        <v>263.02527343425743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3.955116647806717</v>
      </c>
      <c r="AA166" s="21">
        <f>EXP(-LN(2)/25)*AA165+(1-EXP(-LN(2)/25))/(LN(2)/25)*Calculateur!V166*Calculateur!X166*VLOOKUP('Données projet'!$B$9,Paramètres!$A$1:$I$89,3,0)*0.475*44/12</f>
        <v>0.17844245572109654</v>
      </c>
      <c r="AB166" s="21">
        <f>EXP(-LN(2)/2)*AB165+(1-EXP(-LN(2)/2))/(LN(2)/2)*V166*Y166*VLOOKUP('Données projet'!$B$9,Paramètres!$A$1:$I$89,3,0)*0.475*44/12</f>
        <v>1.932742897306977E-21</v>
      </c>
      <c r="AC166" s="22">
        <f t="shared" si="163"/>
        <v>4.1335591035278139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41.38387004133358</v>
      </c>
      <c r="T167" s="59">
        <f t="shared" si="142"/>
        <v>263.02527343425743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3.8775592227261795</v>
      </c>
      <c r="AA167" s="21">
        <f>EXP(-LN(2)/25)*AA166+(1-EXP(-LN(2)/25))/(LN(2)/25)*Calculateur!V167*Calculateur!X167*VLOOKUP('Données projet'!$B$9,Paramètres!$A$1:$I$89,3,0)*0.475*44/12</f>
        <v>0.17356293738552225</v>
      </c>
      <c r="AB167" s="21">
        <f>EXP(-LN(2)/2)*AB166+(1-EXP(-LN(2)/2))/(LN(2)/2)*V167*Y167*VLOOKUP('Données projet'!$B$9,Paramètres!$A$1:$I$89,3,0)*0.475*44/12</f>
        <v>1.3666556089758985E-21</v>
      </c>
      <c r="AC167" s="22">
        <f t="shared" si="163"/>
        <v>4.051122160111702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41.38387004133358</v>
      </c>
      <c r="T168" s="59">
        <f t="shared" si="142"/>
        <v>263.02527343425743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3.8015226514461129</v>
      </c>
      <c r="AA168" s="21">
        <f>EXP(-LN(2)/25)*AA167+(1-EXP(-LN(2)/25))/(LN(2)/25)*Calculateur!V168*Calculateur!X168*VLOOKUP('Données projet'!$B$9,Paramètres!$A$1:$I$89,3,0)*0.475*44/12</f>
        <v>0.16881684973543695</v>
      </c>
      <c r="AB168" s="21">
        <f>EXP(-LN(2)/2)*AB167+(1-EXP(-LN(2)/2))/(LN(2)/2)*V168*Y168*VLOOKUP('Données projet'!$B$9,Paramètres!$A$1:$I$89,3,0)*0.475*44/12</f>
        <v>9.6637144865348849E-22</v>
      </c>
      <c r="AC168" s="22">
        <f t="shared" si="163"/>
        <v>3.9703395011815497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41.38387004133358</v>
      </c>
      <c r="T169" s="59">
        <f t="shared" si="142"/>
        <v>263.02527343425743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3.7269771109511196</v>
      </c>
      <c r="AA169" s="21">
        <f>EXP(-LN(2)/25)*AA168+(1-EXP(-LN(2)/25))/(LN(2)/25)*Calculateur!V169*Calculateur!X169*VLOOKUP('Données projet'!$B$9,Paramètres!$A$1:$I$89,3,0)*0.475*44/12</f>
        <v>0.16420054410172913</v>
      </c>
      <c r="AB169" s="21">
        <f>EXP(-LN(2)/2)*AB168+(1-EXP(-LN(2)/2))/(LN(2)/2)*V169*Y169*VLOOKUP('Données projet'!$B$9,Paramètres!$A$1:$I$89,3,0)*0.475*44/12</f>
        <v>6.8332780448794925E-22</v>
      </c>
      <c r="AC169" s="22">
        <f t="shared" si="163"/>
        <v>3.8911776550528487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41.38387004133358</v>
      </c>
      <c r="T170" s="59">
        <f t="shared" si="142"/>
        <v>263.02527343425743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3.6538933630369428</v>
      </c>
      <c r="AA170" s="21">
        <f>EXP(-LN(2)/25)*AA169+(1-EXP(-LN(2)/25))/(LN(2)/25)*Calculateur!V170*Calculateur!X170*VLOOKUP('Données projet'!$B$9,Paramètres!$A$1:$I$89,3,0)*0.475*44/12</f>
        <v>0.15971047158833601</v>
      </c>
      <c r="AB170" s="21">
        <f>EXP(-LN(2)/2)*AB169+(1-EXP(-LN(2)/2))/(LN(2)/2)*V170*Y170*VLOOKUP('Données projet'!$B$9,Paramètres!$A$1:$I$89,3,0)*0.475*44/12</f>
        <v>4.8318572432674425E-22</v>
      </c>
      <c r="AC170" s="22">
        <f t="shared" si="163"/>
        <v>3.8136038346252787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41.38387004133358</v>
      </c>
      <c r="T171" s="59">
        <f t="shared" si="142"/>
        <v>263.02527343425743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3.5822427428426784</v>
      </c>
      <c r="AA171" s="21">
        <f>EXP(-LN(2)/25)*AA170+(1-EXP(-LN(2)/25))/(LN(2)/25)*Calculateur!V171*Calculateur!X171*VLOOKUP('Données projet'!$B$9,Paramètres!$A$1:$I$89,3,0)*0.475*44/12</f>
        <v>0.15534318034394429</v>
      </c>
      <c r="AB171" s="21">
        <f>EXP(-LN(2)/2)*AB170+(1-EXP(-LN(2)/2))/(LN(2)/2)*V171*Y171*VLOOKUP('Données projet'!$B$9,Paramètres!$A$1:$I$89,3,0)*0.475*44/12</f>
        <v>3.4166390224397463E-22</v>
      </c>
      <c r="AC171" s="22">
        <f t="shared" si="163"/>
        <v>3.7375859231866229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41.38387004133358</v>
      </c>
      <c r="T172" s="59">
        <f t="shared" si="142"/>
        <v>263.02527343425743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3.5119971476078606</v>
      </c>
      <c r="AA172" s="21">
        <f>EXP(-LN(2)/25)*AA171+(1-EXP(-LN(2)/25))/(LN(2)/25)*Calculateur!V172*Calculateur!X172*VLOOKUP('Données projet'!$B$9,Paramètres!$A$1:$I$89,3,0)*0.475*44/12</f>
        <v>0.15109531290829631</v>
      </c>
      <c r="AB172" s="21">
        <f>EXP(-LN(2)/2)*AB171+(1-EXP(-LN(2)/2))/(LN(2)/2)*V172*Y172*VLOOKUP('Données projet'!$B$9,Paramètres!$A$1:$I$89,3,0)*0.475*44/12</f>
        <v>2.4159286216337212E-22</v>
      </c>
      <c r="AC172" s="22">
        <f t="shared" si="163"/>
        <v>3.663092460516157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41.38387004133358</v>
      </c>
      <c r="T173" s="59">
        <f t="shared" si="142"/>
        <v>263.02527343425743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3.4431290256500149</v>
      </c>
      <c r="AA173" s="21">
        <f>EXP(-LN(2)/25)*AA172+(1-EXP(-LN(2)/25))/(LN(2)/25)*Calculateur!V173*Calculateur!X173*VLOOKUP('Données projet'!$B$9,Paramètres!$A$1:$I$89,3,0)*0.475*44/12</f>
        <v>0.14696360363106178</v>
      </c>
      <c r="AB173" s="21">
        <f>EXP(-LN(2)/2)*AB172+(1-EXP(-LN(2)/2))/(LN(2)/2)*V173*Y173*VLOOKUP('Données projet'!$B$9,Paramètres!$A$1:$I$89,3,0)*0.475*44/12</f>
        <v>1.7083195112198731E-22</v>
      </c>
      <c r="AC173" s="22">
        <f t="shared" si="163"/>
        <v>3.5900926292810769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41.38387004133358</v>
      </c>
      <c r="T174" s="59">
        <f t="shared" si="142"/>
        <v>263.02527343425743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3.3756113655583562</v>
      </c>
      <c r="AA174" s="21">
        <f>EXP(-LN(2)/25)*AA173+(1-EXP(-LN(2)/25))/(LN(2)/25)*Calculateur!V174*Calculateur!X174*VLOOKUP('Données projet'!$B$9,Paramètres!$A$1:$I$89,3,0)*0.475*44/12</f>
        <v>0.14294487616129037</v>
      </c>
      <c r="AB174" s="21">
        <f>EXP(-LN(2)/2)*AB173+(1-EXP(-LN(2)/2))/(LN(2)/2)*V174*Y174*VLOOKUP('Données projet'!$B$9,Paramètres!$A$1:$I$89,3,0)*0.475*44/12</f>
        <v>1.2079643108168606E-22</v>
      </c>
      <c r="AC174" s="22">
        <f t="shared" si="163"/>
        <v>3.5185562417196463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41.38387004133358</v>
      </c>
      <c r="T175" s="59">
        <f t="shared" si="142"/>
        <v>263.02527343425743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3.3094176855993882</v>
      </c>
      <c r="AA175" s="21">
        <f>EXP(-LN(2)/25)*AA174+(1-EXP(-LN(2)/25))/(LN(2)/25)*Calculateur!V175*Calculateur!X175*VLOOKUP('Données projet'!$B$9,Paramètres!$A$1:$I$89,3,0)*0.475*44/12</f>
        <v>0.13903604100551556</v>
      </c>
      <c r="AB175" s="21">
        <f>EXP(-LN(2)/2)*AB174+(1-EXP(-LN(2)/2))/(LN(2)/2)*V175*Y175*VLOOKUP('Données projet'!$B$9,Paramètres!$A$1:$I$89,3,0)*0.475*44/12</f>
        <v>8.5415975560993656E-23</v>
      </c>
      <c r="AC175" s="22">
        <f t="shared" si="163"/>
        <v>3.4484537266049036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41.38387004133358</v>
      </c>
      <c r="T176" s="59">
        <f t="shared" si="142"/>
        <v>263.02527343425743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3.2445220233302576</v>
      </c>
      <c r="AA176" s="21">
        <f>EXP(-LN(2)/25)*AA175+(1-EXP(-LN(2)/25))/(LN(2)/25)*Calculateur!V176*Calculateur!X176*VLOOKUP('Données projet'!$B$9,Paramètres!$A$1:$I$89,3,0)*0.475*44/12</f>
        <v>0.1352340931526321</v>
      </c>
      <c r="AB176" s="21">
        <f>EXP(-LN(2)/2)*AB175+(1-EXP(-LN(2)/2))/(LN(2)/2)*V176*Y176*VLOOKUP('Données projet'!$B$9,Paramètres!$A$1:$I$89,3,0)*0.475*44/12</f>
        <v>6.0398215540843031E-23</v>
      </c>
      <c r="AC176" s="22">
        <f t="shared" si="163"/>
        <v>3.3797561164828895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41.38387004133358</v>
      </c>
      <c r="T177" s="59">
        <f t="shared" si="142"/>
        <v>263.02527343425743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3.1808989254157791</v>
      </c>
      <c r="AA177" s="21">
        <f>EXP(-LN(2)/25)*AA176+(1-EXP(-LN(2)/25))/(LN(2)/25)*Calculateur!V177*Calculateur!X177*VLOOKUP('Données projet'!$B$9,Paramètres!$A$1:$I$89,3,0)*0.475*44/12</f>
        <v>0.13153610976372149</v>
      </c>
      <c r="AB177" s="21">
        <f>EXP(-LN(2)/2)*AB176+(1-EXP(-LN(2)/2))/(LN(2)/2)*V177*Y177*VLOOKUP('Données projet'!$B$9,Paramètres!$A$1:$I$89,3,0)*0.475*44/12</f>
        <v>4.2707987780496828E-23</v>
      </c>
      <c r="AC177" s="22">
        <f t="shared" si="163"/>
        <v>3.3124350351795004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41.38387004133358</v>
      </c>
      <c r="T178" s="59">
        <f t="shared" si="142"/>
        <v>263.02527343425743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3.1185234376451456</v>
      </c>
      <c r="AA178" s="21">
        <f>EXP(-LN(2)/25)*AA177+(1-EXP(-LN(2)/25))/(LN(2)/25)*Calculateur!V178*Calculateur!X178*VLOOKUP('Données projet'!$B$9,Paramètres!$A$1:$I$89,3,0)*0.475*44/12</f>
        <v>0.12793924792504913</v>
      </c>
      <c r="AB178" s="21">
        <f>EXP(-LN(2)/2)*AB177+(1-EXP(-LN(2)/2))/(LN(2)/2)*V178*Y178*VLOOKUP('Données projet'!$B$9,Paramètres!$A$1:$I$89,3,0)*0.475*44/12</f>
        <v>3.0199107770421515E-23</v>
      </c>
      <c r="AC178" s="22">
        <f t="shared" si="163"/>
        <v>3.2464626855701946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41.38387004133358</v>
      </c>
      <c r="T179" s="59">
        <f t="shared" si="142"/>
        <v>263.02527343425743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3.0573710951444033</v>
      </c>
      <c r="AA179" s="21">
        <f>EXP(-LN(2)/25)*AA178+(1-EXP(-LN(2)/25))/(LN(2)/25)*Calculateur!V179*Calculateur!X179*VLOOKUP('Données projet'!$B$9,Paramètres!$A$1:$I$89,3,0)*0.475*44/12</f>
        <v>0.12444074246250601</v>
      </c>
      <c r="AB179" s="21">
        <f>EXP(-LN(2)/2)*AB178+(1-EXP(-LN(2)/2))/(LN(2)/2)*V179*Y179*VLOOKUP('Données projet'!$B$9,Paramètres!$A$1:$I$89,3,0)*0.475*44/12</f>
        <v>2.1353993890248414E-23</v>
      </c>
      <c r="AC179" s="22">
        <f t="shared" si="163"/>
        <v>3.1818118376069093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41.38387004133358</v>
      </c>
      <c r="T180" s="59">
        <f t="shared" si="142"/>
        <v>263.02527343425743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2.9974179127808549</v>
      </c>
      <c r="AA180" s="21">
        <f>EXP(-LN(2)/25)*AA179+(1-EXP(-LN(2)/25))/(LN(2)/25)*Calculateur!V180*Calculateur!X180*VLOOKUP('Données projet'!$B$9,Paramètres!$A$1:$I$89,3,0)*0.475*44/12</f>
        <v>0.12103790381581456</v>
      </c>
      <c r="AB180" s="21">
        <f>EXP(-LN(2)/2)*AB179+(1-EXP(-LN(2)/2))/(LN(2)/2)*V180*Y180*VLOOKUP('Données projet'!$B$9,Paramètres!$A$1:$I$89,3,0)*0.475*44/12</f>
        <v>1.5099553885210758E-23</v>
      </c>
      <c r="AC180" s="22">
        <f t="shared" si="163"/>
        <v>3.1184558165966694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41.38387004133358</v>
      </c>
      <c r="T181" s="59">
        <f t="shared" si="142"/>
        <v>263.02527343425743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2.9386403757556252</v>
      </c>
      <c r="AA181" s="21">
        <f>EXP(-LN(2)/25)*AA180+(1-EXP(-LN(2)/25))/(LN(2)/25)*Calculateur!V181*Calculateur!X181*VLOOKUP('Données projet'!$B$9,Paramètres!$A$1:$I$89,3,0)*0.475*44/12</f>
        <v>0.11772811597086438</v>
      </c>
      <c r="AB181" s="21">
        <f>EXP(-LN(2)/2)*AB180+(1-EXP(-LN(2)/2))/(LN(2)/2)*V181*Y181*VLOOKUP('Données projet'!$B$9,Paramètres!$A$1:$I$89,3,0)*0.475*44/12</f>
        <v>1.0676996945124207E-23</v>
      </c>
      <c r="AC181" s="22">
        <f t="shared" si="163"/>
        <v>3.0563684917264897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41.38387004133358</v>
      </c>
      <c r="T182" s="59">
        <f t="shared" si="142"/>
        <v>263.02527343425743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2.8810154303807023</v>
      </c>
      <c r="AA182" s="21">
        <f>EXP(-LN(2)/25)*AA181+(1-EXP(-LN(2)/25))/(LN(2)/25)*Calculateur!V182*Calculateur!X182*VLOOKUP('Données projet'!$B$9,Paramètres!$A$1:$I$89,3,0)*0.475*44/12</f>
        <v>0.11450883444858855</v>
      </c>
      <c r="AB182" s="21">
        <f>EXP(-LN(2)/2)*AB181+(1-EXP(-LN(2)/2))/(LN(2)/2)*V182*Y182*VLOOKUP('Données projet'!$B$9,Paramètres!$A$1:$I$89,3,0)*0.475*44/12</f>
        <v>7.5497769426053789E-24</v>
      </c>
      <c r="AC182" s="22">
        <f t="shared" si="163"/>
        <v>2.995524264829291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41.38387004133358</v>
      </c>
      <c r="T183" s="59">
        <f t="shared" si="142"/>
        <v>263.02527343425743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2.8245204750368358</v>
      </c>
      <c r="AA183" s="21">
        <f>EXP(-LN(2)/25)*AA182+(1-EXP(-LN(2)/25))/(LN(2)/25)*Calculateur!V183*Calculateur!X183*VLOOKUP('Données projet'!$B$9,Paramètres!$A$1:$I$89,3,0)*0.475*44/12</f>
        <v>0.11137758434883401</v>
      </c>
      <c r="AB183" s="21">
        <f>EXP(-LN(2)/2)*AB182+(1-EXP(-LN(2)/2))/(LN(2)/2)*V183*Y183*VLOOKUP('Données projet'!$B$9,Paramètres!$A$1:$I$89,3,0)*0.475*44/12</f>
        <v>5.3384984725621035E-24</v>
      </c>
      <c r="AC183" s="22">
        <f t="shared" si="163"/>
        <v>2.9358980593856696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41.38387004133358</v>
      </c>
      <c r="T184" s="59">
        <f t="shared" si="142"/>
        <v>263.02527343425743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2.7691333513087422</v>
      </c>
      <c r="AA184" s="21">
        <f>EXP(-LN(2)/25)*AA183+(1-EXP(-LN(2)/25))/(LN(2)/25)*Calculateur!V184*Calculateur!X184*VLOOKUP('Données projet'!$B$9,Paramètres!$A$1:$I$89,3,0)*0.475*44/12</f>
        <v>0.10833195844772253</v>
      </c>
      <c r="AB184" s="21">
        <f>EXP(-LN(2)/2)*AB183+(1-EXP(-LN(2)/2))/(LN(2)/2)*V184*Y184*VLOOKUP('Données projet'!$B$9,Paramètres!$A$1:$I$89,3,0)*0.475*44/12</f>
        <v>3.7748884713026894E-24</v>
      </c>
      <c r="AC184" s="22">
        <f t="shared" si="163"/>
        <v>2.8774653097564649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41.38387004133358</v>
      </c>
      <c r="T185" s="59">
        <f t="shared" si="142"/>
        <v>263.02527343425743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2.7148323352941466</v>
      </c>
      <c r="AA185" s="21">
        <f>EXP(-LN(2)/25)*AA184+(1-EXP(-LN(2)/25))/(LN(2)/25)*Calculateur!V185*Calculateur!X185*VLOOKUP('Données projet'!$B$9,Paramètres!$A$1:$I$89,3,0)*0.475*44/12</f>
        <v>0.10536961534703947</v>
      </c>
      <c r="AB185" s="21">
        <f>EXP(-LN(2)/2)*AB184+(1-EXP(-LN(2)/2))/(LN(2)/2)*V185*Y185*VLOOKUP('Données projet'!$B$9,Paramètres!$A$1:$I$89,3,0)*0.475*44/12</f>
        <v>2.6692492362810518E-24</v>
      </c>
      <c r="AC185" s="22">
        <f t="shared" si="163"/>
        <v>2.8202019506411862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41.38387004133358</v>
      </c>
      <c r="T186" s="59">
        <f t="shared" si="142"/>
        <v>263.02527343425743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2.6615961290832479</v>
      </c>
      <c r="AA186" s="21">
        <f>EXP(-LN(2)/25)*AA185+(1-EXP(-LN(2)/25))/(LN(2)/25)*Calculateur!V186*Calculateur!X186*VLOOKUP('Données projet'!$B$9,Paramètres!$A$1:$I$89,3,0)*0.475*44/12</f>
        <v>0.10248827767422743</v>
      </c>
      <c r="AB186" s="21">
        <f>EXP(-LN(2)/2)*AB185+(1-EXP(-LN(2)/2))/(LN(2)/2)*V186*Y186*VLOOKUP('Données projet'!$B$9,Paramètres!$A$1:$I$89,3,0)*0.475*44/12</f>
        <v>1.8874442356513447E-24</v>
      </c>
      <c r="AC186" s="22">
        <f t="shared" si="163"/>
        <v>2.7640844067574752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41.38387004133358</v>
      </c>
      <c r="T187" s="59">
        <f t="shared" si="142"/>
        <v>263.02527343425743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2.6094038524052654</v>
      </c>
      <c r="AA187" s="21">
        <f>EXP(-LN(2)/25)*AA186+(1-EXP(-LN(2)/25))/(LN(2)/25)*Calculateur!V187*Calculateur!X187*VLOOKUP('Données projet'!$B$9,Paramètres!$A$1:$I$89,3,0)*0.475*44/12</f>
        <v>9.9685730331601399E-2</v>
      </c>
      <c r="AB187" s="21">
        <f>EXP(-LN(2)/2)*AB186+(1-EXP(-LN(2)/2))/(LN(2)/2)*V187*Y187*VLOOKUP('Données projet'!$B$9,Paramètres!$A$1:$I$89,3,0)*0.475*44/12</f>
        <v>1.3346246181405259E-24</v>
      </c>
      <c r="AC187" s="22">
        <f t="shared" si="163"/>
        <v>2.7090895827368668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41.38387004133358</v>
      </c>
      <c r="T188" s="59">
        <f t="shared" si="142"/>
        <v>263.02527343425743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2.5582350344387925</v>
      </c>
      <c r="AA188" s="21">
        <f>EXP(-LN(2)/25)*AA187+(1-EXP(-LN(2)/25))/(LN(2)/25)*Calculateur!V188*Calculateur!X188*VLOOKUP('Données projet'!$B$9,Paramètres!$A$1:$I$89,3,0)*0.475*44/12</f>
        <v>9.695981879343904E-2</v>
      </c>
      <c r="AB188" s="21">
        <f>EXP(-LN(2)/2)*AB187+(1-EXP(-LN(2)/2))/(LN(2)/2)*V188*Y188*VLOOKUP('Données projet'!$B$9,Paramètres!$A$1:$I$89,3,0)*0.475*44/12</f>
        <v>9.4372211782567236E-25</v>
      </c>
      <c r="AC188" s="22">
        <f t="shared" si="163"/>
        <v>2.6551948532322314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41.38387004133358</v>
      </c>
      <c r="T189" s="59">
        <f t="shared" si="142"/>
        <v>263.02527343425743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2.5080696057827452</v>
      </c>
      <c r="AA189" s="21">
        <f>EXP(-LN(2)/25)*AA188+(1-EXP(-LN(2)/25))/(LN(2)/25)*Calculateur!V189*Calculateur!X189*VLOOKUP('Données projet'!$B$9,Paramètres!$A$1:$I$89,3,0)*0.475*44/12</f>
        <v>9.4308447449637178E-2</v>
      </c>
      <c r="AB189" s="21">
        <f>EXP(-LN(2)/2)*AB188+(1-EXP(-LN(2)/2))/(LN(2)/2)*V189*Y189*VLOOKUP('Données projet'!$B$9,Paramètres!$A$1:$I$89,3,0)*0.475*44/12</f>
        <v>6.6731230907026294E-25</v>
      </c>
      <c r="AC189" s="22">
        <f t="shared" si="163"/>
        <v>2.6023780532323824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41.38387004133358</v>
      </c>
      <c r="T190" s="59">
        <f t="shared" si="142"/>
        <v>263.02527343425743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2.4588878905847529</v>
      </c>
      <c r="AA190" s="21">
        <f>EXP(-LN(2)/25)*AA189+(1-EXP(-LN(2)/25))/(LN(2)/25)*Calculateur!V190*Calculateur!X190*VLOOKUP('Données projet'!$B$9,Paramètres!$A$1:$I$89,3,0)*0.475*44/12</f>
        <v>9.1729577994661138E-2</v>
      </c>
      <c r="AB190" s="21">
        <f>EXP(-LN(2)/2)*AB189+(1-EXP(-LN(2)/2))/(LN(2)/2)*V190*Y190*VLOOKUP('Données projet'!$B$9,Paramètres!$A$1:$I$89,3,0)*0.475*44/12</f>
        <v>4.7186105891283618E-25</v>
      </c>
      <c r="AC190" s="22">
        <f t="shared" si="163"/>
        <v>2.5506174685794138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41.38387004133358</v>
      </c>
      <c r="T191" s="59">
        <f t="shared" si="142"/>
        <v>263.02527343425743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2.4106705988239088</v>
      </c>
      <c r="AA191" s="21">
        <f>EXP(-LN(2)/25)*AA190+(1-EXP(-LN(2)/25))/(LN(2)/25)*Calculateur!V191*Calculateur!X191*VLOOKUP('Données projet'!$B$9,Paramètres!$A$1:$I$89,3,0)*0.475*44/12</f>
        <v>8.9221227860548272E-2</v>
      </c>
      <c r="AB191" s="21">
        <f>EXP(-LN(2)/2)*AB190+(1-EXP(-LN(2)/2))/(LN(2)/2)*V191*Y191*VLOOKUP('Données projet'!$B$9,Paramètres!$A$1:$I$89,3,0)*0.475*44/12</f>
        <v>3.3365615453513147E-25</v>
      </c>
      <c r="AC191" s="22">
        <f t="shared" si="163"/>
        <v>2.4998918266844572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41.38387004133358</v>
      </c>
      <c r="T192" s="59">
        <f t="shared" si="142"/>
        <v>263.02527343425743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2.3633988187448507</v>
      </c>
      <c r="AA192" s="21">
        <f>EXP(-LN(2)/25)*AA191+(1-EXP(-LN(2)/25))/(LN(2)/25)*Calculateur!V192*Calculateur!X192*VLOOKUP('Données projet'!$B$9,Paramètres!$A$1:$I$89,3,0)*0.475*44/12</f>
        <v>8.6781468692761127E-2</v>
      </c>
      <c r="AB192" s="21">
        <f>EXP(-LN(2)/2)*AB191+(1-EXP(-LN(2)/2))/(LN(2)/2)*V192*Y192*VLOOKUP('Données projet'!$B$9,Paramètres!$A$1:$I$89,3,0)*0.475*44/12</f>
        <v>2.3593052945641809E-25</v>
      </c>
      <c r="AC192" s="22">
        <f t="shared" si="163"/>
        <v>2.450180287437612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41.38387004133358</v>
      </c>
      <c r="T193" s="59">
        <f t="shared" si="142"/>
        <v>263.02527343425743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2.3170540094402043</v>
      </c>
      <c r="AA193" s="21">
        <f>EXP(-LN(2)/25)*AA192+(1-EXP(-LN(2)/25))/(LN(2)/25)*Calculateur!V193*Calculateur!X193*VLOOKUP('Données projet'!$B$9,Paramètres!$A$1:$I$89,3,0)*0.475*44/12</f>
        <v>8.4408424867718476E-2</v>
      </c>
      <c r="AB193" s="21">
        <f>EXP(-LN(2)/2)*AB192+(1-EXP(-LN(2)/2))/(LN(2)/2)*V193*Y193*VLOOKUP('Données projet'!$B$9,Paramètres!$A$1:$I$89,3,0)*0.475*44/12</f>
        <v>1.6682807726756574E-25</v>
      </c>
      <c r="AC193" s="22">
        <f t="shared" si="163"/>
        <v>2.4014624343079229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41.38387004133358</v>
      </c>
      <c r="T194" s="59">
        <f t="shared" si="142"/>
        <v>263.02527343425743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2.2716179935784795</v>
      </c>
      <c r="AA194" s="21">
        <f>EXP(-LN(2)/25)*AA193+(1-EXP(-LN(2)/25))/(LN(2)/25)*Calculateur!V194*Calculateur!X194*VLOOKUP('Données projet'!$B$9,Paramètres!$A$1:$I$89,3,0)*0.475*44/12</f>
        <v>8.2100272050864564E-2</v>
      </c>
      <c r="AB194" s="21">
        <f>EXP(-LN(2)/2)*AB193+(1-EXP(-LN(2)/2))/(LN(2)/2)*V194*Y194*VLOOKUP('Données projet'!$B$9,Paramètres!$A$1:$I$89,3,0)*0.475*44/12</f>
        <v>1.1796526472820904E-25</v>
      </c>
      <c r="AC194" s="22">
        <f t="shared" si="163"/>
        <v>2.3537182656293441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41.38387004133358</v>
      </c>
      <c r="T195" s="59">
        <f t="shared" si="142"/>
        <v>263.02527343425743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2.2270729502745699</v>
      </c>
      <c r="AA195" s="21">
        <f>EXP(-LN(2)/25)*AA194+(1-EXP(-LN(2)/25))/(LN(2)/25)*Calculateur!V195*Calculateur!X195*VLOOKUP('Données projet'!$B$9,Paramètres!$A$1:$I$89,3,0)*0.475*44/12</f>
        <v>7.9855235794168006E-2</v>
      </c>
      <c r="AB195" s="21">
        <f>EXP(-LN(2)/2)*AB194+(1-EXP(-LN(2)/2))/(LN(2)/2)*V195*Y195*VLOOKUP('Données projet'!$B$9,Paramètres!$A$1:$I$89,3,0)*0.475*44/12</f>
        <v>8.3414038633782868E-26</v>
      </c>
      <c r="AC195" s="22">
        <f t="shared" si="163"/>
        <v>2.3069281860687378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41.38387004133358</v>
      </c>
      <c r="T196" s="59">
        <f t="shared" si="142"/>
        <v>263.02527343425743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2.1834014081000563</v>
      </c>
      <c r="AA196" s="21">
        <f>EXP(-LN(2)/25)*AA195+(1-EXP(-LN(2)/25))/(LN(2)/25)*Calculateur!V196*Calculateur!X196*VLOOKUP('Données projet'!$B$9,Paramètres!$A$1:$I$89,3,0)*0.475*44/12</f>
        <v>7.7671590171972144E-2</v>
      </c>
      <c r="AB196" s="21">
        <f>EXP(-LN(2)/2)*AB195+(1-EXP(-LN(2)/2))/(LN(2)/2)*V196*Y196*VLOOKUP('Données projet'!$B$9,Paramètres!$A$1:$I$89,3,0)*0.475*44/12</f>
        <v>5.8982632364104522E-26</v>
      </c>
      <c r="AC196" s="22">
        <f t="shared" si="163"/>
        <v>2.2610729982720286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41.38387004133358</v>
      </c>
      <c r="T197" s="59">
        <f t="shared" ref="T197:T203" si="204">$T$3</f>
        <v>263.02527343425743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2.1405862382305743</v>
      </c>
      <c r="AA197" s="21">
        <f>EXP(-LN(2)/25)*AA196+(1-EXP(-LN(2)/25))/(LN(2)/25)*Calculateur!V197*Calculateur!X197*VLOOKUP('Données projet'!$B$9,Paramètres!$A$1:$I$89,3,0)*0.475*44/12</f>
        <v>7.5547656454148154E-2</v>
      </c>
      <c r="AB197" s="21">
        <f>EXP(-LN(2)/2)*AB196+(1-EXP(-LN(2)/2))/(LN(2)/2)*V197*Y197*VLOOKUP('Données projet'!$B$9,Paramètres!$A$1:$I$89,3,0)*0.475*44/12</f>
        <v>4.1707019316891434E-26</v>
      </c>
      <c r="AC197" s="22">
        <f t="shared" si="163"/>
        <v>2.2161338946847224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41.38387004133358</v>
      </c>
      <c r="T198" s="59">
        <f t="shared" si="204"/>
        <v>263.02527343425743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2.0986106477275577</v>
      </c>
      <c r="AA198" s="21">
        <f>EXP(-LN(2)/25)*AA197+(1-EXP(-LN(2)/25))/(LN(2)/25)*Calculateur!V198*Calculateur!X198*VLOOKUP('Données projet'!$B$9,Paramètres!$A$1:$I$89,3,0)*0.475*44/12</f>
        <v>7.3481801815530892E-2</v>
      </c>
      <c r="AB198" s="21">
        <f>EXP(-LN(2)/2)*AB197+(1-EXP(-LN(2)/2))/(LN(2)/2)*V198*Y198*VLOOKUP('Données projet'!$B$9,Paramètres!$A$1:$I$89,3,0)*0.475*44/12</f>
        <v>2.9491316182052261E-26</v>
      </c>
      <c r="AC198" s="22">
        <f t="shared" si="163"/>
        <v>2.1720924495430887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41.38387004133358</v>
      </c>
      <c r="T199" s="59">
        <f t="shared" si="204"/>
        <v>263.02527343425743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2.0574581729517232</v>
      </c>
      <c r="AA199" s="21">
        <f>EXP(-LN(2)/25)*AA198+(1-EXP(-LN(2)/25))/(LN(2)/25)*Calculateur!V199*Calculateur!X199*VLOOKUP('Données projet'!$B$9,Paramètres!$A$1:$I$89,3,0)*0.475*44/12</f>
        <v>7.1472438080645184E-2</v>
      </c>
      <c r="AB199" s="21">
        <f>EXP(-LN(2)/2)*AB198+(1-EXP(-LN(2)/2))/(LN(2)/2)*V199*Y199*VLOOKUP('Données projet'!$B$9,Paramètres!$A$1:$I$89,3,0)*0.475*44/12</f>
        <v>2.0853509658445717E-26</v>
      </c>
      <c r="AC199" s="22">
        <f t="shared" si="163"/>
        <v>2.1289306110323682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41.38387004133358</v>
      </c>
      <c r="T200" s="59">
        <f t="shared" si="204"/>
        <v>263.02527343425743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2.0171126731057116</v>
      </c>
      <c r="AA200" s="21">
        <f>EXP(-LN(2)/25)*AA199+(1-EXP(-LN(2)/25))/(LN(2)/25)*Calculateur!V200*Calculateur!X200*VLOOKUP('Données projet'!$B$9,Paramètres!$A$1:$I$89,3,0)*0.475*44/12</f>
        <v>6.951802050275778E-2</v>
      </c>
      <c r="AB200" s="21">
        <f>EXP(-LN(2)/2)*AB199+(1-EXP(-LN(2)/2))/(LN(2)/2)*V200*Y200*VLOOKUP('Données projet'!$B$9,Paramètres!$A$1:$I$89,3,0)*0.475*44/12</f>
        <v>1.4745658091026131E-26</v>
      </c>
      <c r="AC200" s="22">
        <f t="shared" si="163"/>
        <v>2.0866306936084693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41.38387004133358</v>
      </c>
      <c r="T201" s="59">
        <f t="shared" si="204"/>
        <v>263.02527343425743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1.9775583239033554</v>
      </c>
      <c r="AA201" s="21">
        <f>EXP(-LN(2)/25)*AA200+(1-EXP(-LN(2)/25))/(LN(2)/25)*Calculateur!V201*Calculateur!X201*VLOOKUP('Données projet'!$B$9,Paramètres!$A$1:$I$89,3,0)*0.475*44/12</f>
        <v>6.7617046576316051E-2</v>
      </c>
      <c r="AB201" s="21">
        <f>EXP(-LN(2)/2)*AB200+(1-EXP(-LN(2)/2))/(LN(2)/2)*V201*Y201*VLOOKUP('Données projet'!$B$9,Paramètres!$A$1:$I$89,3,0)*0.475*44/12</f>
        <v>1.0426754829222858E-26</v>
      </c>
      <c r="AC201" s="22">
        <f t="shared" si="163"/>
        <v>2.0451753704796714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41.38387004133358</v>
      </c>
      <c r="T202" s="59">
        <f t="shared" si="204"/>
        <v>263.02527343425743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1.9387796113630866</v>
      </c>
      <c r="AA202" s="21">
        <f>EXP(-LN(2)/25)*AA201+(1-EXP(-LN(2)/25))/(LN(2)/25)*Calculateur!V202*Calculateur!X202*VLOOKUP('Données projet'!$B$9,Paramètres!$A$1:$I$89,3,0)*0.475*44/12</f>
        <v>6.5768054881860744E-2</v>
      </c>
      <c r="AB202" s="21">
        <f>EXP(-LN(2)/2)*AB201+(1-EXP(-LN(2)/2))/(LN(2)/2)*V202*Y202*VLOOKUP('Données projet'!$B$9,Paramètres!$A$1:$I$89,3,0)*0.475*44/12</f>
        <v>7.3728290455130653E-27</v>
      </c>
      <c r="AC202" s="22">
        <f t="shared" si="163"/>
        <v>2.0045476662449473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41.38387004133358</v>
      </c>
      <c r="T203" s="59">
        <f t="shared" si="204"/>
        <v>263.02527343425743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1.9007613257230533</v>
      </c>
      <c r="AA203" s="21">
        <f>EXP(-LN(2)/25)*AA202+(1-EXP(-LN(2)/25))/(LN(2)/25)*Calculateur!V203*Calculateur!X203*VLOOKUP('Données projet'!$B$9,Paramètres!$A$1:$I$89,3,0)*0.475*44/12</f>
        <v>6.3969623962524563E-2</v>
      </c>
      <c r="AB203" s="21">
        <f>EXP(-LN(2)/2)*AB202+(1-EXP(-LN(2)/2))/(LN(2)/2)*V203*Y203*VLOOKUP('Données projet'!$B$9,Paramètres!$A$1:$I$89,3,0)*0.475*44/12</f>
        <v>5.2133774146114292E-27</v>
      </c>
      <c r="AC203" s="22">
        <f t="shared" si="163"/>
        <v>1.9647309496855778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1.3645398954255721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5" workbookViewId="0">
      <selection activeCell="A46" sqref="A46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L20" sqref="L20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2.64</v>
      </c>
      <c r="C6" s="147">
        <f ca="1">IF(OR('Données projet'!B9="",'Données projet'!C9="",'Données projet'!C9=0%),0,Calculateur!S3)</f>
        <v>41.38387004133358</v>
      </c>
      <c r="D6" s="147">
        <f>IF(OR('Données projet'!B9="",'Données projet'!C9="",'Données projet'!C9=0%),0,Calculateur!T3)</f>
        <v>263.02527343425743</v>
      </c>
      <c r="E6" s="147">
        <f ca="1">MIN(C6,D6)</f>
        <v>41.38387004133358</v>
      </c>
      <c r="F6" s="147">
        <f ca="1">E6*B6</f>
        <v>109.25341690912066</v>
      </c>
      <c r="G6" s="147">
        <f ca="1">F6*(100%-'Données projet'!$C$24)*(100%-'Données projet'!$C$25)*(100%-'Données projet'!$C$26)*(100%-'Données projet'!$C$27)</f>
        <v>98.328075218208596</v>
      </c>
      <c r="H6" s="148">
        <f>IF(OR('Données projet'!B9="",'Données projet'!C9="",'Données projet'!C9=0%),0,AVERAGE(Calculateur!$AC$3:$AC$33)*B6)</f>
        <v>81.955736770562496</v>
      </c>
      <c r="I6" s="149">
        <f>H6*(100%-'Données projet'!$C$24)*(100%-'Données projet'!$C$25)*(100%-'Données projet'!$C$26)*(100%-'Données projet'!$C$27)</f>
        <v>73.76016309350625</v>
      </c>
      <c r="J6" s="150">
        <f>IF(OR('Données projet'!B9="",'Données projet'!C9="",'Données projet'!C9=0%),0,SUM(Calculateur!$V$3:$V$33)*VLOOKUP('Données projet'!$B$9,Paramètres!$A$1:$I$89,9,0)*B6)</f>
        <v>731.46479999999997</v>
      </c>
      <c r="K6" s="151">
        <f>J6*(100%-'Données projet'!$C$24)*(100%-'Données projet'!$C$25)*(100%-'Données projet'!$C$26)*(100%-'Données projet'!$C$27)</f>
        <v>658.31831999999997</v>
      </c>
      <c r="L6" s="152">
        <f ca="1">G6+I6+K6</f>
        <v>830.40655831171489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109.25341690912066</v>
      </c>
      <c r="G16" s="166">
        <f t="shared" ca="1" si="3"/>
        <v>98.328075218208596</v>
      </c>
      <c r="H16" s="167">
        <f t="shared" si="3"/>
        <v>81.955736770562496</v>
      </c>
      <c r="I16" s="167">
        <f t="shared" si="3"/>
        <v>73.76016309350625</v>
      </c>
      <c r="J16" s="168">
        <f t="shared" si="3"/>
        <v>731.46479999999997</v>
      </c>
      <c r="K16" s="168">
        <f t="shared" si="3"/>
        <v>658.31831999999997</v>
      </c>
      <c r="L16" s="169">
        <f t="shared" ca="1" si="3"/>
        <v>830.40655831171489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80" zoomScaleNormal="80" workbookViewId="0">
      <selection activeCell="P17" sqref="P1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4601.3573482238062</v>
      </c>
      <c r="U10" s="178">
        <f>'Données projet'!D9</f>
        <v>2.64</v>
      </c>
      <c r="V10" s="177">
        <f>U10*T10</f>
        <v>12147.583399310848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50.000000000000028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750.00000000000045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2713+456+2758+300+4123+1500</f>
        <v>11850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1963/2+1121</f>
        <v>2102.5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1963/2+1402</f>
        <v>2383.5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269</v>
      </c>
      <c r="C23" s="193">
        <v>38</v>
      </c>
      <c r="D23" s="182">
        <f>B23*C23</f>
        <v>10222</v>
      </c>
      <c r="E23" s="193">
        <v>60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-29962.03935127685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219.20510693199142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-30181.244458208843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 t="str">
        <f>IF(O51+1&lt;=MIN('Données projet'!$E$9:$E$18),O51+1,"STOP")</f>
        <v>STOP</v>
      </c>
      <c r="P52" s="185" t="e">
        <f t="shared" si="3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FE713A-4C8E-4135-B4A0-0034970AF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2024-04-15T10:01:55Z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