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MASNAU-MASSUGUIES (81) - COTILLON Colette\Dossier final brouillon\"/>
    </mc:Choice>
  </mc:AlternateContent>
  <xr:revisionPtr revIDLastSave="0" documentId="13_ncr:1_{555FA1FC-CD58-4AF8-A9BB-64B38156539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66" i="2" a="1"/>
  <c r="AH166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<sst xmlns="http://schemas.openxmlformats.org/spreadsheetml/2006/main" count="1170" uniqueCount="324">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</sst>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E62" sqref="E62:G6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4.7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0.5</v>
      </c>
      <c r="D9" s="36">
        <f t="shared" ref="D9:D18" si="0">C9*$C$5</f>
        <v>2.35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0.5</v>
      </c>
      <c r="D10" s="36">
        <f t="shared" si="0"/>
        <v>2.35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162</v>
      </c>
      <c r="C36" s="63">
        <v>1</v>
      </c>
      <c r="D36" s="63">
        <v>0</v>
      </c>
      <c r="E36" s="54">
        <v>0.1</v>
      </c>
      <c r="F36" s="54">
        <v>0.4</v>
      </c>
      <c r="G36" s="54">
        <v>0.5</v>
      </c>
      <c r="H36" s="54">
        <v>0</v>
      </c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335</v>
      </c>
      <c r="C37" s="63">
        <v>2</v>
      </c>
      <c r="D37" s="63">
        <v>54</v>
      </c>
      <c r="E37" s="54">
        <v>0.4</v>
      </c>
      <c r="F37" s="54">
        <v>0.3</v>
      </c>
      <c r="G37" s="54">
        <v>0.3</v>
      </c>
      <c r="H37" s="54">
        <v>0</v>
      </c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421</v>
      </c>
      <c r="C38" s="63">
        <v>3</v>
      </c>
      <c r="D38" s="63">
        <v>54</v>
      </c>
      <c r="E38" s="54">
        <v>0.5</v>
      </c>
      <c r="F38" s="54">
        <v>0.3</v>
      </c>
      <c r="G38" s="54">
        <v>0.2</v>
      </c>
      <c r="H38" s="54">
        <v>0</v>
      </c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505</v>
      </c>
      <c r="C39" s="63">
        <v>4</v>
      </c>
      <c r="D39" s="63">
        <v>69</v>
      </c>
      <c r="E39" s="54"/>
      <c r="F39" s="54"/>
      <c r="G39" s="54"/>
      <c r="H39" s="54"/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564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606</v>
      </c>
      <c r="C41" s="63">
        <v>6</v>
      </c>
      <c r="D41" s="63">
        <v>66</v>
      </c>
      <c r="E41" s="54"/>
      <c r="F41" s="54"/>
      <c r="G41" s="54"/>
      <c r="H41" s="54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629</v>
      </c>
      <c r="C42" s="63">
        <v>7</v>
      </c>
      <c r="D42" s="63">
        <v>48</v>
      </c>
      <c r="E42" s="54"/>
      <c r="F42" s="54"/>
      <c r="G42" s="54"/>
      <c r="H42" s="54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650</v>
      </c>
      <c r="C43" s="63">
        <v>8</v>
      </c>
      <c r="D43" s="63">
        <v>35</v>
      </c>
      <c r="E43" s="54"/>
      <c r="F43" s="54"/>
      <c r="G43" s="54"/>
      <c r="H43" s="54"/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666</v>
      </c>
      <c r="C44" s="63">
        <v>9</v>
      </c>
      <c r="D44" s="63">
        <v>666</v>
      </c>
      <c r="E44" s="54"/>
      <c r="F44" s="54"/>
      <c r="G44" s="54"/>
      <c r="H44" s="54"/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377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512</v>
      </c>
      <c r="C66" s="63">
        <v>5</v>
      </c>
      <c r="D66" s="6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565</v>
      </c>
      <c r="C67" s="63">
        <v>6</v>
      </c>
      <c r="D67" s="6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622</v>
      </c>
      <c r="C68" s="63">
        <v>7</v>
      </c>
      <c r="D68" s="6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1" sqref="G1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Douglas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Cèdre de l'Atlas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382.55387448074327</v>
      </c>
      <c r="T3" s="62">
        <f>IF('Données projet'!E9&gt;30,$R$33-$H$33,LOOKUP('Données projet'!$E$9,$A$3:$A$203,R3:R203)-LOOKUP('Données projet'!$E$9,$A$3:$A$203,$H$3:$H$203))</f>
        <v>476.29465646955543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310.95287409903602</v>
      </c>
      <c r="AO3" s="62">
        <f>IF('Données projet'!E10&gt;30,$AM$33-$H$33,LOOKUP('Données projet'!$E$10,$A$3:$A$203,AM3:AM203)-LOOKUP('Données projet'!$E$10,$A$3:$A$203,$H$3:$H$203))</f>
        <v>224.10083380795163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382.55387448074327</v>
      </c>
      <c r="T4" s="62">
        <f>$T$3</f>
        <v>476.29465646955543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294.89641891074018</v>
      </c>
      <c r="AN4" s="62">
        <f ca="1">AVERAGE(OFFSET($AM$3,0,0,'Données projet'!$E$10+1,1))-AVERAGE(OFFSET($H$3,0,0,'Données projet'!$E$10+1,1))</f>
        <v>310.95287409903602</v>
      </c>
      <c r="AO4" s="62">
        <f>$AO$3</f>
        <v>224.10083380795163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382.55387448074327</v>
      </c>
      <c r="T5" s="62">
        <f t="shared" ref="T5:T68" si="34">$T$3</f>
        <v>476.29465646955543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295.32747390874374</v>
      </c>
      <c r="AN5" s="62">
        <f ca="1">AVERAGE(OFFSET($AM$3,0,0,'Données projet'!$E$10+1,1))-AVERAGE(OFFSET($H$3,0,0,'Données projet'!$E$10+1,1))</f>
        <v>310.95287409903602</v>
      </c>
      <c r="AO5" s="62">
        <f t="shared" ref="AO5:AO68" si="36">$AO$3</f>
        <v>224.10083380795163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382.55387448074327</v>
      </c>
      <c r="T6" s="62">
        <f t="shared" si="34"/>
        <v>476.29465646955543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295.8778838402435</v>
      </c>
      <c r="AN6" s="62">
        <f ca="1">AVERAGE(OFFSET($AM$3,0,0,'Données projet'!$E$10+1,1))-AVERAGE(OFFSET($H$3,0,0,'Données projet'!$E$10+1,1))</f>
        <v>310.95287409903602</v>
      </c>
      <c r="AO6" s="62">
        <f t="shared" si="36"/>
        <v>224.10083380795163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382.55387448074327</v>
      </c>
      <c r="T7" s="62">
        <f t="shared" si="34"/>
        <v>476.29465646955543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296.58082314457886</v>
      </c>
      <c r="AN7" s="62">
        <f ca="1">AVERAGE(OFFSET($AM$3,0,0,'Données projet'!$E$10+1,1))-AVERAGE(OFFSET($H$3,0,0,'Données projet'!$E$10+1,1))</f>
        <v>310.95287409903602</v>
      </c>
      <c r="AO7" s="62">
        <f t="shared" si="36"/>
        <v>224.10083380795163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382.55387448074327</v>
      </c>
      <c r="T8" s="62">
        <f t="shared" si="34"/>
        <v>476.29465646955543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297.47871993550461</v>
      </c>
      <c r="AN8" s="62">
        <f ca="1">AVERAGE(OFFSET($AM$3,0,0,'Données projet'!$E$10+1,1))-AVERAGE(OFFSET($H$3,0,0,'Données projet'!$E$10+1,1))</f>
        <v>310.95287409903602</v>
      </c>
      <c r="AO8" s="62">
        <f t="shared" si="36"/>
        <v>224.10083380795163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382.55387448074327</v>
      </c>
      <c r="T9" s="62">
        <f t="shared" si="34"/>
        <v>476.29465646955543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298.62584576955311</v>
      </c>
      <c r="AN9" s="62">
        <f ca="1">AVERAGE(OFFSET($AM$3,0,0,'Données projet'!$E$10+1,1))-AVERAGE(OFFSET($H$3,0,0,'Données projet'!$E$10+1,1))</f>
        <v>310.95287409903602</v>
      </c>
      <c r="AO9" s="62">
        <f t="shared" si="36"/>
        <v>224.10083380795163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382.55387448074327</v>
      </c>
      <c r="T10" s="62">
        <f t="shared" si="34"/>
        <v>476.29465646955543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300.09163240970821</v>
      </c>
      <c r="AN10" s="62">
        <f ca="1">AVERAGE(OFFSET($AM$3,0,0,'Données projet'!$E$10+1,1))-AVERAGE(OFFSET($H$3,0,0,'Données projet'!$E$10+1,1))</f>
        <v>310.95287409903602</v>
      </c>
      <c r="AO10" s="62">
        <f t="shared" si="36"/>
        <v>224.10083380795163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382.55387448074327</v>
      </c>
      <c r="T11" s="62">
        <f t="shared" si="34"/>
        <v>476.29465646955543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301.96492023616713</v>
      </c>
      <c r="AN11" s="62">
        <f ca="1">AVERAGE(OFFSET($AM$3,0,0,'Données projet'!$E$10+1,1))-AVERAGE(OFFSET($H$3,0,0,'Données projet'!$E$10+1,1))</f>
        <v>310.95287409903602</v>
      </c>
      <c r="AO11" s="62">
        <f t="shared" si="36"/>
        <v>224.10083380795163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382.55387448074327</v>
      </c>
      <c r="T12" s="62">
        <f t="shared" si="34"/>
        <v>476.29465646955543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304.35940071300303</v>
      </c>
      <c r="AN12" s="62">
        <f ca="1">AVERAGE(OFFSET($AM$3,0,0,'Données projet'!$E$10+1,1))-AVERAGE(OFFSET($H$3,0,0,'Données projet'!$E$10+1,1))</f>
        <v>310.95287409903602</v>
      </c>
      <c r="AO12" s="62">
        <f t="shared" si="36"/>
        <v>224.10083380795163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382.55387448074327</v>
      </c>
      <c r="T13" s="62">
        <f t="shared" si="34"/>
        <v>476.29465646955543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307.42058941449875</v>
      </c>
      <c r="AN13" s="62">
        <f ca="1">AVERAGE(OFFSET($AM$3,0,0,'Données projet'!$E$10+1,1))-AVERAGE(OFFSET($H$3,0,0,'Données projet'!$E$10+1,1))</f>
        <v>310.95287409903602</v>
      </c>
      <c r="AO13" s="62">
        <f t="shared" si="36"/>
        <v>224.10083380795163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382.55387448074327</v>
      </c>
      <c r="T14" s="62">
        <f t="shared" si="34"/>
        <v>476.29465646955543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311.33476117897868</v>
      </c>
      <c r="AN14" s="62">
        <f ca="1">AVERAGE(OFFSET($AM$3,0,0,'Données projet'!$E$10+1,1))-AVERAGE(OFFSET($H$3,0,0,'Données projet'!$E$10+1,1))</f>
        <v>310.95287409903602</v>
      </c>
      <c r="AO14" s="62">
        <f t="shared" si="36"/>
        <v>224.10083380795163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382.55387448074327</v>
      </c>
      <c r="T15" s="62">
        <f t="shared" si="34"/>
        <v>476.29465646955543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316.3404009375538</v>
      </c>
      <c r="AN15" s="62">
        <f ca="1">AVERAGE(OFFSET($AM$3,0,0,'Données projet'!$E$10+1,1))-AVERAGE(OFFSET($H$3,0,0,'Données projet'!$E$10+1,1))</f>
        <v>310.95287409903602</v>
      </c>
      <c r="AO15" s="62">
        <f t="shared" si="36"/>
        <v>224.10083380795163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382.55387448074327</v>
      </c>
      <c r="T16" s="62">
        <f t="shared" si="34"/>
        <v>476.29465646955543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322.74288029609767</v>
      </c>
      <c r="AN16" s="62">
        <f ca="1">AVERAGE(OFFSET($AM$3,0,0,'Données projet'!$E$10+1,1))-AVERAGE(OFFSET($H$3,0,0,'Données projet'!$E$10+1,1))</f>
        <v>310.95287409903602</v>
      </c>
      <c r="AO16" s="62">
        <f t="shared" si="36"/>
        <v>224.10083380795163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382.55387448074327</v>
      </c>
      <c r="T17" s="62">
        <f t="shared" si="34"/>
        <v>476.29465646955543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330.93327083690383</v>
      </c>
      <c r="AN17" s="62">
        <f ca="1">AVERAGE(OFFSET($AM$3,0,0,'Données projet'!$E$10+1,1))-AVERAGE(OFFSET($H$3,0,0,'Données projet'!$E$10+1,1))</f>
        <v>310.95287409903602</v>
      </c>
      <c r="AO17" s="62">
        <f t="shared" si="36"/>
        <v>224.10083380795163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382.55387448074327</v>
      </c>
      <c r="T18" s="62">
        <f t="shared" si="34"/>
        <v>476.29465646955543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341.41246294557129</v>
      </c>
      <c r="AN18" s="62">
        <f ca="1">AVERAGE(OFFSET($AM$3,0,0,'Données projet'!$E$10+1,1))-AVERAGE(OFFSET($H$3,0,0,'Données projet'!$E$10+1,1))</f>
        <v>310.95287409903602</v>
      </c>
      <c r="AO18" s="62">
        <f t="shared" si="36"/>
        <v>224.10083380795163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382.55387448074327</v>
      </c>
      <c r="T19" s="62">
        <f t="shared" si="34"/>
        <v>476.29465646955543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354.82208993415543</v>
      </c>
      <c r="AN19" s="62">
        <f ca="1">AVERAGE(OFFSET($AM$3,0,0,'Données projet'!$E$10+1,1))-AVERAGE(OFFSET($H$3,0,0,'Données projet'!$E$10+1,1))</f>
        <v>310.95287409903602</v>
      </c>
      <c r="AO19" s="62">
        <f t="shared" si="36"/>
        <v>224.10083380795163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382.55387448074327</v>
      </c>
      <c r="T20" s="62">
        <f t="shared" si="34"/>
        <v>476.29465646955543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371.98418210076898</v>
      </c>
      <c r="AN20" s="62">
        <f ca="1">AVERAGE(OFFSET($AM$3,0,0,'Données projet'!$E$10+1,1))-AVERAGE(OFFSET($H$3,0,0,'Données projet'!$E$10+1,1))</f>
        <v>310.95287409903602</v>
      </c>
      <c r="AO20" s="62">
        <f t="shared" si="36"/>
        <v>224.10083380795163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382.55387448074327</v>
      </c>
      <c r="T21" s="62">
        <f t="shared" si="34"/>
        <v>476.29465646955543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393.95202082891387</v>
      </c>
      <c r="AN21" s="62">
        <f ca="1">AVERAGE(OFFSET($AM$3,0,0,'Données projet'!$E$10+1,1))-AVERAGE(OFFSET($H$3,0,0,'Données projet'!$E$10+1,1))</f>
        <v>310.95287409903602</v>
      </c>
      <c r="AO21" s="62">
        <f t="shared" si="36"/>
        <v>224.10083380795163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382.55387448074327</v>
      </c>
      <c r="T22" s="62">
        <f t="shared" si="34"/>
        <v>476.29465646955543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5.5000000000000007E-2</v>
      </c>
      <c r="X22" s="17">
        <f>IF(ISNA(VLOOKUP(A22,'Données projet'!$A$35:$I$55,6,0)),0%,VLOOKUP(A22,'Données projet'!$A$35:$I$55,6,0)*VLOOKUP('Données projet'!$B$9,Paramètres!$A$1:$I$89,7,0))</f>
        <v>0.22000000000000003</v>
      </c>
      <c r="Y22" s="17">
        <f>IF(ISNA(VLOOKUP(A22,'Données projet'!$A$35:$I$55,7,0)),0%,VLOOKUP(A22,'Données projet'!$A$35:$I$55,7,0))</f>
        <v>0.5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422.07536317537841</v>
      </c>
      <c r="AN22" s="62">
        <f ca="1">AVERAGE(OFFSET($AM$3,0,0,'Données projet'!$E$10+1,1))-AVERAGE(OFFSET($H$3,0,0,'Données projet'!$E$10+1,1))</f>
        <v>310.95287409903602</v>
      </c>
      <c r="AO22" s="62">
        <f t="shared" si="36"/>
        <v>224.10083380795163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382.55387448074327</v>
      </c>
      <c r="T23" s="62">
        <f t="shared" si="34"/>
        <v>476.29465646955543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458.08410667645524</v>
      </c>
      <c r="AN23" s="62">
        <f ca="1">AVERAGE(OFFSET($AM$3,0,0,'Données projet'!$E$10+1,1))-AVERAGE(OFFSET($H$3,0,0,'Données projet'!$E$10+1,1))</f>
        <v>310.95287409903602</v>
      </c>
      <c r="AO23" s="62">
        <f t="shared" si="36"/>
        <v>224.10083380795163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382.55387448074327</v>
      </c>
      <c r="T24" s="62">
        <f t="shared" si="34"/>
        <v>476.29465646955543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467.42729018925093</v>
      </c>
      <c r="AN24" s="62">
        <f ca="1">AVERAGE(OFFSET($AM$3,0,0,'Données projet'!$E$10+1,1))-AVERAGE(OFFSET($H$3,0,0,'Données projet'!$E$10+1,1))</f>
        <v>310.95287409903602</v>
      </c>
      <c r="AO24" s="62">
        <f t="shared" si="36"/>
        <v>224.10083380795163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382.55387448074327</v>
      </c>
      <c r="T25" s="62">
        <f t="shared" si="34"/>
        <v>476.29465646955543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476.75869306268868</v>
      </c>
      <c r="AN25" s="62">
        <f ca="1">AVERAGE(OFFSET($AM$3,0,0,'Données projet'!$E$10+1,1))-AVERAGE(OFFSET($H$3,0,0,'Données projet'!$E$10+1,1))</f>
        <v>310.95287409903602</v>
      </c>
      <c r="AO25" s="62">
        <f t="shared" si="36"/>
        <v>224.10083380795163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382.55387448074327</v>
      </c>
      <c r="T26" s="62">
        <f t="shared" si="34"/>
        <v>476.29465646955543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486.07899978226311</v>
      </c>
      <c r="AN26" s="62">
        <f ca="1">AVERAGE(OFFSET($AM$3,0,0,'Données projet'!$E$10+1,1))-AVERAGE(OFFSET($H$3,0,0,'Données projet'!$E$10+1,1))</f>
        <v>310.95287409903602</v>
      </c>
      <c r="AO26" s="62">
        <f t="shared" si="36"/>
        <v>224.10083380795163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382.55387448074327</v>
      </c>
      <c r="T27" s="62">
        <f t="shared" si="34"/>
        <v>476.29465646955543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495.38882314153864</v>
      </c>
      <c r="AN27" s="62">
        <f ca="1">AVERAGE(OFFSET($AM$3,0,0,'Données projet'!$E$10+1,1))-AVERAGE(OFFSET($H$3,0,0,'Données projet'!$E$10+1,1))</f>
        <v>310.95287409903602</v>
      </c>
      <c r="AO27" s="62">
        <f t="shared" si="36"/>
        <v>224.10083380795163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382.55387448074327</v>
      </c>
      <c r="T28" s="62">
        <f t="shared" si="34"/>
        <v>476.29465646955543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0.22000000000000003</v>
      </c>
      <c r="X28" s="17">
        <f>IF(ISNA(VLOOKUP(A28,'Données projet'!$A$35:$I$55,6,0)),0%,VLOOKUP(A28,'Données projet'!$A$35:$I$55,6,0)*VLOOKUP('Données projet'!$B$9,Paramètres!$A$1:$I$89,7,0))</f>
        <v>0.16500000000000001</v>
      </c>
      <c r="Y28" s="17">
        <f>IF(ISNA(VLOOKUP(A28,'Données projet'!$A$35:$I$55,7,0)),0%,VLOOKUP(A28,'Données projet'!$A$35:$I$55,7,0))</f>
        <v>0.3</v>
      </c>
      <c r="Z28" s="23">
        <f>EXP(-LN(2)/35)*Z27+(1-EXP(-LN(2)/35))/(LN(2)/35)*V28*W28*VLOOKUP('Données projet'!$B$9,Paramètres!$A$1:$I$89,3,0)*0.475*44/12</f>
        <v>8.8096084234175525</v>
      </c>
      <c r="AA28" s="23">
        <f>EXP(-LN(2)/25)*AA27+(1-EXP(-LN(2)/25))/(LN(2)/25)*Calculateur!V28*Calculateur!X28*VLOOKUP('Données projet'!$B$9,Paramètres!$A$1:$I$89,3,0)*0.475*44/12</f>
        <v>6.5811912287479375</v>
      </c>
      <c r="AB28" s="23">
        <f>EXP(-LN(2)/2)*AB27+(1-EXP(-LN(2)/2))/(LN(2)/2)*V28*Y28*VLOOKUP('Données projet'!$B$9,Paramètres!$A$1:$I$89,3,0)*0.475*44/12</f>
        <v>10.253269239940169</v>
      </c>
      <c r="AC28" s="24">
        <f t="shared" si="3"/>
        <v>25.644068892105658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504.68871478129415</v>
      </c>
      <c r="AN28" s="62">
        <f ca="1">AVERAGE(OFFSET($AM$3,0,0,'Données projet'!$E$10+1,1))-AVERAGE(OFFSET($H$3,0,0,'Données projet'!$E$10+1,1))</f>
        <v>310.95287409903602</v>
      </c>
      <c r="AO28" s="62">
        <f t="shared" si="36"/>
        <v>224.10083380795163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382.55387448074327</v>
      </c>
      <c r="T29" s="62">
        <f t="shared" si="34"/>
        <v>476.29465646955543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8.636857375564901</v>
      </c>
      <c r="AA29" s="23">
        <f>EXP(-LN(2)/25)*AA28+(1-EXP(-LN(2)/25))/(LN(2)/25)*Calculateur!V29*Calculateur!X29*VLOOKUP('Données projet'!$B$9,Paramètres!$A$1:$I$89,3,0)*0.475*44/12</f>
        <v>6.4012282085080203</v>
      </c>
      <c r="AB29" s="23">
        <f>EXP(-LN(2)/2)*AB28+(1-EXP(-LN(2)/2))/(LN(2)/2)*V29*Y29*VLOOKUP('Données projet'!$B$9,Paramètres!$A$1:$I$89,3,0)*0.475*44/12</f>
        <v>7.2501562088931317</v>
      </c>
      <c r="AC29" s="24">
        <f t="shared" si="3"/>
        <v>22.288241792966051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513.97917377376575</v>
      </c>
      <c r="AN29" s="62">
        <f ca="1">AVERAGE(OFFSET($AM$3,0,0,'Données projet'!$E$10+1,1))-AVERAGE(OFFSET($H$3,0,0,'Données projet'!$E$10+1,1))</f>
        <v>310.95287409903602</v>
      </c>
      <c r="AO29" s="62">
        <f t="shared" si="36"/>
        <v>224.10083380795163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382.55387448074327</v>
      </c>
      <c r="T30" s="62">
        <f t="shared" si="34"/>
        <v>476.29465646955543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8.4674938703929037</v>
      </c>
      <c r="AA30" s="23">
        <f>EXP(-LN(2)/25)*AA29+(1-EXP(-LN(2)/25))/(LN(2)/25)*Calculateur!V30*Calculateur!X30*VLOOKUP('Données projet'!$B$9,Paramètres!$A$1:$I$89,3,0)*0.475*44/12</f>
        <v>6.2261862865204076</v>
      </c>
      <c r="AB30" s="23">
        <f>EXP(-LN(2)/2)*AB29+(1-EXP(-LN(2)/2))/(LN(2)/2)*V30*Y30*VLOOKUP('Données projet'!$B$9,Paramètres!$A$1:$I$89,3,0)*0.475*44/12</f>
        <v>5.1266346199700852</v>
      </c>
      <c r="AC30" s="24">
        <f t="shared" si="3"/>
        <v>19.820314776883396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523.260653683383</v>
      </c>
      <c r="AN30" s="62">
        <f ca="1">AVERAGE(OFFSET($AM$3,0,0,'Données projet'!$E$10+1,1))-AVERAGE(OFFSET($H$3,0,0,'Données projet'!$E$10+1,1))</f>
        <v>310.95287409903602</v>
      </c>
      <c r="AO30" s="62">
        <f t="shared" si="36"/>
        <v>224.10083380795163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382.55387448074327</v>
      </c>
      <c r="T31" s="62">
        <f t="shared" si="34"/>
        <v>476.29465646955543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8.3014514802557926</v>
      </c>
      <c r="AA31" s="23">
        <f>EXP(-LN(2)/25)*AA30+(1-EXP(-LN(2)/25))/(LN(2)/25)*Calculateur!V31*Calculateur!X31*VLOOKUP('Données projet'!$B$9,Paramètres!$A$1:$I$89,3,0)*0.475*44/12</f>
        <v>6.0559308950946003</v>
      </c>
      <c r="AB31" s="23">
        <f>EXP(-LN(2)/2)*AB30+(1-EXP(-LN(2)/2))/(LN(2)/2)*V31*Y31*VLOOKUP('Données projet'!$B$9,Paramètres!$A$1:$I$89,3,0)*0.475*44/12</f>
        <v>3.6250781044465663</v>
      </c>
      <c r="AC31" s="24">
        <f t="shared" si="3"/>
        <v>17.982460479796959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532.53356842626727</v>
      </c>
      <c r="AN31" s="62">
        <f ca="1">AVERAGE(OFFSET($AM$3,0,0,'Données projet'!$E$10+1,1))-AVERAGE(OFFSET($H$3,0,0,'Données projet'!$E$10+1,1))</f>
        <v>310.95287409903602</v>
      </c>
      <c r="AO31" s="62">
        <f t="shared" si="36"/>
        <v>224.10083380795163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382.55387448074327</v>
      </c>
      <c r="T32" s="62">
        <f t="shared" si="34"/>
        <v>476.29465646955543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8.1386650801134124</v>
      </c>
      <c r="AA32" s="23">
        <f>EXP(-LN(2)/25)*AA31+(1-EXP(-LN(2)/25))/(LN(2)/25)*Calculateur!V32*Calculateur!X32*VLOOKUP('Données projet'!$B$9,Paramètres!$A$1:$I$89,3,0)*0.475*44/12</f>
        <v>5.8903311463006736</v>
      </c>
      <c r="AB32" s="23">
        <f>EXP(-LN(2)/2)*AB31+(1-EXP(-LN(2)/2))/(LN(2)/2)*V32*Y32*VLOOKUP('Données projet'!$B$9,Paramètres!$A$1:$I$89,3,0)*0.475*44/12</f>
        <v>2.5633173099850426</v>
      </c>
      <c r="AC32" s="24">
        <f t="shared" si="3"/>
        <v>16.592313536399129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541.79829717248401</v>
      </c>
      <c r="AN32" s="62">
        <f ca="1">AVERAGE(OFFSET($AM$3,0,0,'Données projet'!$E$10+1,1))-AVERAGE(OFFSET($H$3,0,0,'Données projet'!$E$10+1,1))</f>
        <v>310.95287409903602</v>
      </c>
      <c r="AO32" s="62">
        <f t="shared" si="36"/>
        <v>224.10083380795163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382.55387448074327</v>
      </c>
      <c r="T33" s="62">
        <f t="shared" si="34"/>
        <v>476.29465646955543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0.27500000000000002</v>
      </c>
      <c r="X33" s="17">
        <f>IF(ISNA(VLOOKUP(A33,'Données projet'!$A$35:$I$55,6,0)),0%,VLOOKUP(A33,'Données projet'!$A$35:$I$55,6,0)*VLOOKUP('Données projet'!$B$9,Paramètres!$A$1:$I$89,7,0))</f>
        <v>0.16500000000000001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18.991081351259865</v>
      </c>
      <c r="AA33" s="23">
        <f>EXP(-LN(2)/25)*AA32+(1-EXP(-LN(2)/25))/(LN(2)/25)*Calculateur!V33*Calculateur!X33*VLOOKUP('Données projet'!$B$9,Paramètres!$A$1:$I$89,3,0)*0.475*44/12</f>
        <v>12.310450960093966</v>
      </c>
      <c r="AB33" s="23">
        <f>EXP(-LN(2)/2)*AB32+(1-EXP(-LN(2)/2))/(LN(2)/2)*V33*Y33*VLOOKUP('Données projet'!$B$9,Paramètres!$A$1:$I$89,3,0)*0.475*44/12</f>
        <v>8.6480518788500635</v>
      </c>
      <c r="AC33" s="24">
        <f t="shared" si="3"/>
        <v>39.949584190203893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310.95287409903602</v>
      </c>
      <c r="AO33" s="62">
        <f t="shared" si="36"/>
        <v>224.10083380795163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382.55387448074327</v>
      </c>
      <c r="T34" s="62">
        <f t="shared" si="34"/>
        <v>476.29465646955543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18.618677829377518</v>
      </c>
      <c r="AA34" s="23">
        <f>EXP(-LN(2)/25)*AA33+(1-EXP(-LN(2)/25))/(LN(2)/25)*Calculateur!V34*Calculateur!X34*VLOOKUP('Données projet'!$B$9,Paramètres!$A$1:$I$89,3,0)*0.475*44/12</f>
        <v>11.973821031211717</v>
      </c>
      <c r="AB34" s="23">
        <f>EXP(-LN(2)/2)*AB33+(1-EXP(-LN(2)/2))/(LN(2)/2)*V34*Y34*VLOOKUP('Données projet'!$B$9,Paramètres!$A$1:$I$89,3,0)*0.475*44/12</f>
        <v>6.1150961275879432</v>
      </c>
      <c r="AC34" s="24">
        <f t="shared" si="3"/>
        <v>36.707594988177178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310.95287409903602</v>
      </c>
      <c r="AO34" s="62">
        <f t="shared" si="36"/>
        <v>224.10083380795163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382.55387448074327</v>
      </c>
      <c r="T35" s="62">
        <f t="shared" si="34"/>
        <v>476.29465646955543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18.253576913415561</v>
      </c>
      <c r="AA35" s="23">
        <f>EXP(-LN(2)/25)*AA34+(1-EXP(-LN(2)/25))/(LN(2)/25)*Calculateur!V35*Calculateur!X35*VLOOKUP('Données projet'!$B$9,Paramètres!$A$1:$I$89,3,0)*0.475*44/12</f>
        <v>11.646396265437351</v>
      </c>
      <c r="AB35" s="23">
        <f>EXP(-LN(2)/2)*AB34+(1-EXP(-LN(2)/2))/(LN(2)/2)*V35*Y35*VLOOKUP('Données projet'!$B$9,Paramètres!$A$1:$I$89,3,0)*0.475*44/12</f>
        <v>4.3240259394250318</v>
      </c>
      <c r="AC35" s="24">
        <f t="shared" si="3"/>
        <v>34.223999118277945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310.95287409903602</v>
      </c>
      <c r="AO35" s="62">
        <f t="shared" si="36"/>
        <v>224.10083380795163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382.55387448074327</v>
      </c>
      <c r="T36" s="62">
        <f t="shared" si="34"/>
        <v>476.29465646955543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17.89563540372605</v>
      </c>
      <c r="AA36" s="23">
        <f>EXP(-LN(2)/25)*AA35+(1-EXP(-LN(2)/25))/(LN(2)/25)*Calculateur!V36*Calculateur!X36*VLOOKUP('Données projet'!$B$9,Paramètres!$A$1:$I$89,3,0)*0.475*44/12</f>
        <v>11.327924947101605</v>
      </c>
      <c r="AB36" s="23">
        <f>EXP(-LN(2)/2)*AB35+(1-EXP(-LN(2)/2))/(LN(2)/2)*V36*Y36*VLOOKUP('Données projet'!$B$9,Paramètres!$A$1:$I$89,3,0)*0.475*44/12</f>
        <v>3.0575480637939716</v>
      </c>
      <c r="AC36" s="24">
        <f t="shared" si="3"/>
        <v>32.281108414621627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310.95287409903602</v>
      </c>
      <c r="AO36" s="62">
        <f t="shared" si="36"/>
        <v>224.10083380795163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382.55387448074327</v>
      </c>
      <c r="T37" s="62">
        <f t="shared" si="34"/>
        <v>476.29465646955543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17.544712908718786</v>
      </c>
      <c r="AA37" s="23">
        <f>EXP(-LN(2)/25)*AA36+(1-EXP(-LN(2)/25))/(LN(2)/25)*Calculateur!V37*Calculateur!X37*VLOOKUP('Données projet'!$B$9,Paramètres!$A$1:$I$89,3,0)*0.475*44/12</f>
        <v>11.01816224371343</v>
      </c>
      <c r="AB37" s="23">
        <f>EXP(-LN(2)/2)*AB36+(1-EXP(-LN(2)/2))/(LN(2)/2)*V37*Y37*VLOOKUP('Données projet'!$B$9,Paramètres!$A$1:$I$89,3,0)*0.475*44/12</f>
        <v>2.1620129697125159</v>
      </c>
      <c r="AC37" s="24">
        <f t="shared" si="3"/>
        <v>30.724888122144733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310.95287409903602</v>
      </c>
      <c r="AO37" s="62">
        <f t="shared" si="36"/>
        <v>224.10083380795163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382.55387448074327</v>
      </c>
      <c r="T38" s="62">
        <f t="shared" si="34"/>
        <v>476.29465646955543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17.200671789797028</v>
      </c>
      <c r="AA38" s="23">
        <f>EXP(-LN(2)/25)*AA37+(1-EXP(-LN(2)/25))/(LN(2)/25)*Calculateur!V38*Calculateur!X38*VLOOKUP('Données projet'!$B$9,Paramètres!$A$1:$I$89,3,0)*0.475*44/12</f>
        <v>10.716870017739117</v>
      </c>
      <c r="AB38" s="23">
        <f>EXP(-LN(2)/2)*AB37+(1-EXP(-LN(2)/2))/(LN(2)/2)*V38*Y38*VLOOKUP('Données projet'!$B$9,Paramètres!$A$1:$I$89,3,0)*0.475*44/12</f>
        <v>1.5287740318969858</v>
      </c>
      <c r="AC38" s="24">
        <f t="shared" si="3"/>
        <v>29.446315839433133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310.95287409903602</v>
      </c>
      <c r="AO38" s="62">
        <f t="shared" si="36"/>
        <v>224.10083380795163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382.55387448074327</v>
      </c>
      <c r="T39" s="62">
        <f t="shared" si="34"/>
        <v>476.29465646955543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16.863377107372962</v>
      </c>
      <c r="AA39" s="23">
        <f>EXP(-LN(2)/25)*AA38+(1-EXP(-LN(2)/25))/(LN(2)/25)*Calculateur!V39*Calculateur!X39*VLOOKUP('Données projet'!$B$9,Paramètres!$A$1:$I$89,3,0)*0.475*44/12</f>
        <v>10.42381664352834</v>
      </c>
      <c r="AB39" s="23">
        <f>EXP(-LN(2)/2)*AB38+(1-EXP(-LN(2)/2))/(LN(2)/2)*V39*Y39*VLOOKUP('Données projet'!$B$9,Paramètres!$A$1:$I$89,3,0)*0.475*44/12</f>
        <v>1.0810064848562579</v>
      </c>
      <c r="AC39" s="24">
        <f t="shared" si="3"/>
        <v>28.368200235757559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310.95287409903602</v>
      </c>
      <c r="AO39" s="62">
        <f t="shared" si="36"/>
        <v>224.10083380795163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382.55387448074327</v>
      </c>
      <c r="T40" s="62">
        <f t="shared" si="34"/>
        <v>476.29465646955543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16.532696567941791</v>
      </c>
      <c r="AA40" s="23">
        <f>EXP(-LN(2)/25)*AA39+(1-EXP(-LN(2)/25))/(LN(2)/25)*Calculateur!V40*Calculateur!X40*VLOOKUP('Données projet'!$B$9,Paramètres!$A$1:$I$89,3,0)*0.475*44/12</f>
        <v>10.138776829246364</v>
      </c>
      <c r="AB40" s="23">
        <f>EXP(-LN(2)/2)*AB39+(1-EXP(-LN(2)/2))/(LN(2)/2)*V40*Y40*VLOOKUP('Données projet'!$B$9,Paramètres!$A$1:$I$89,3,0)*0.475*44/12</f>
        <v>0.7643870159484929</v>
      </c>
      <c r="AC40" s="24">
        <f t="shared" si="3"/>
        <v>27.435860413136648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310.95287409903602</v>
      </c>
      <c r="AO40" s="62">
        <f t="shared" si="36"/>
        <v>224.10083380795163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382.55387448074327</v>
      </c>
      <c r="T41" s="62">
        <f t="shared" si="34"/>
        <v>476.29465646955543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16.208500472193652</v>
      </c>
      <c r="AA41" s="23">
        <f>EXP(-LN(2)/25)*AA40+(1-EXP(-LN(2)/25))/(LN(2)/25)*Calculateur!V41*Calculateur!X41*VLOOKUP('Données projet'!$B$9,Paramètres!$A$1:$I$89,3,0)*0.475*44/12</f>
        <v>9.8615314436755206</v>
      </c>
      <c r="AB41" s="23">
        <f>EXP(-LN(2)/2)*AB40+(1-EXP(-LN(2)/2))/(LN(2)/2)*V41*Y41*VLOOKUP('Données projet'!$B$9,Paramètres!$A$1:$I$89,3,0)*0.475*44/12</f>
        <v>0.54050324242812897</v>
      </c>
      <c r="AC41" s="24">
        <f t="shared" si="3"/>
        <v>26.610535158297303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310.95287409903602</v>
      </c>
      <c r="AO41" s="62">
        <f t="shared" si="36"/>
        <v>224.10083380795163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382.55387448074327</v>
      </c>
      <c r="T42" s="62">
        <f t="shared" si="34"/>
        <v>476.29465646955543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15.890661664143041</v>
      </c>
      <c r="AA42" s="23">
        <f>EXP(-LN(2)/25)*AA41+(1-EXP(-LN(2)/25))/(LN(2)/25)*Calculateur!V42*Calculateur!X42*VLOOKUP('Données projet'!$B$9,Paramètres!$A$1:$I$89,3,0)*0.475*44/12</f>
        <v>9.5918673477528138</v>
      </c>
      <c r="AB42" s="23">
        <f>EXP(-LN(2)/2)*AB41+(1-EXP(-LN(2)/2))/(LN(2)/2)*V42*Y42*VLOOKUP('Données projet'!$B$9,Paramètres!$A$1:$I$89,3,0)*0.475*44/12</f>
        <v>0.38219350797424645</v>
      </c>
      <c r="AC42" s="24">
        <f t="shared" si="3"/>
        <v>25.864722519870103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310.95287409903602</v>
      </c>
      <c r="AO42" s="62">
        <f t="shared" si="36"/>
        <v>224.10083380795163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382.55387448074327</v>
      </c>
      <c r="T43" s="62">
        <f t="shared" si="34"/>
        <v>476.29465646955543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15.579055481255772</v>
      </c>
      <c r="AA43" s="23">
        <f>EXP(-LN(2)/25)*AA42+(1-EXP(-LN(2)/25))/(LN(2)/25)*Calculateur!V43*Calculateur!X43*VLOOKUP('Données projet'!$B$9,Paramètres!$A$1:$I$89,3,0)*0.475*44/12</f>
        <v>9.3295772307141309</v>
      </c>
      <c r="AB43" s="23">
        <f>EXP(-LN(2)/2)*AB42+(1-EXP(-LN(2)/2))/(LN(2)/2)*V43*Y43*VLOOKUP('Données projet'!$B$9,Paramètres!$A$1:$I$89,3,0)*0.475*44/12</f>
        <v>0.27025162121406449</v>
      </c>
      <c r="AC43" s="24">
        <f t="shared" si="3"/>
        <v>25.178884333183966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310.95287409903602</v>
      </c>
      <c r="AO43" s="62">
        <f t="shared" si="36"/>
        <v>224.10083380795163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382.55387448074327</v>
      </c>
      <c r="T44" s="62">
        <f t="shared" si="34"/>
        <v>476.29465646955543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15.273559705553916</v>
      </c>
      <c r="AA44" s="23">
        <f>EXP(-LN(2)/25)*AA43+(1-EXP(-LN(2)/25))/(LN(2)/25)*Calculateur!V44*Calculateur!X44*VLOOKUP('Données projet'!$B$9,Paramètres!$A$1:$I$89,3,0)*0.475*44/12</f>
        <v>9.0744594507191092</v>
      </c>
      <c r="AB44" s="23">
        <f>EXP(-LN(2)/2)*AB43+(1-EXP(-LN(2)/2))/(LN(2)/2)*V44*Y44*VLOOKUP('Données projet'!$B$9,Paramètres!$A$1:$I$89,3,0)*0.475*44/12</f>
        <v>0.19109675398712322</v>
      </c>
      <c r="AC44" s="24">
        <f t="shared" si="3"/>
        <v>24.539115910260147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310.95287409903602</v>
      </c>
      <c r="AO44" s="62">
        <f t="shared" si="36"/>
        <v>224.10083380795163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382.55387448074327</v>
      </c>
      <c r="T45" s="62">
        <f t="shared" si="34"/>
        <v>476.29465646955543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14.974054515679551</v>
      </c>
      <c r="AA45" s="23">
        <f>EXP(-LN(2)/25)*AA44+(1-EXP(-LN(2)/25))/(LN(2)/25)*Calculateur!V45*Calculateur!X45*VLOOKUP('Données projet'!$B$9,Paramètres!$A$1:$I$89,3,0)*0.475*44/12</f>
        <v>8.8263178798341126</v>
      </c>
      <c r="AB45" s="23">
        <f>EXP(-LN(2)/2)*AB44+(1-EXP(-LN(2)/2))/(LN(2)/2)*V45*Y45*VLOOKUP('Données projet'!$B$9,Paramètres!$A$1:$I$89,3,0)*0.475*44/12</f>
        <v>0.13512581060703224</v>
      </c>
      <c r="AC45" s="24">
        <f t="shared" si="3"/>
        <v>23.935498206120695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310.95287409903602</v>
      </c>
      <c r="AO45" s="62">
        <f t="shared" si="36"/>
        <v>224.10083380795163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382.55387448074327</v>
      </c>
      <c r="T46" s="62">
        <f t="shared" si="34"/>
        <v>476.29465646955543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14.680422439898495</v>
      </c>
      <c r="AA46" s="23">
        <f>EXP(-LN(2)/25)*AA45+(1-EXP(-LN(2)/25))/(LN(2)/25)*Calculateur!V46*Calculateur!X46*VLOOKUP('Données projet'!$B$9,Paramètres!$A$1:$I$89,3,0)*0.475*44/12</f>
        <v>8.5849617532541647</v>
      </c>
      <c r="AB46" s="23">
        <f>EXP(-LN(2)/2)*AB45+(1-EXP(-LN(2)/2))/(LN(2)/2)*V46*Y46*VLOOKUP('Données projet'!$B$9,Paramètres!$A$1:$I$89,3,0)*0.475*44/12</f>
        <v>9.5548376993561612E-2</v>
      </c>
      <c r="AC46" s="24">
        <f t="shared" si="3"/>
        <v>23.360932570146222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310.95287409903602</v>
      </c>
      <c r="AO46" s="62">
        <f t="shared" si="36"/>
        <v>224.10083380795163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382.55387448074327</v>
      </c>
      <c r="T47" s="62">
        <f t="shared" si="34"/>
        <v>476.29465646955543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14.392548310025623</v>
      </c>
      <c r="AA47" s="23">
        <f>EXP(-LN(2)/25)*AA46+(1-EXP(-LN(2)/25))/(LN(2)/25)*Calculateur!V47*Calculateur!X47*VLOOKUP('Données projet'!$B$9,Paramètres!$A$1:$I$89,3,0)*0.475*44/12</f>
        <v>8.3502055226479115</v>
      </c>
      <c r="AB47" s="23">
        <f>EXP(-LN(2)/2)*AB46+(1-EXP(-LN(2)/2))/(LN(2)/2)*V47*Y47*VLOOKUP('Données projet'!$B$9,Paramètres!$A$1:$I$89,3,0)*0.475*44/12</f>
        <v>6.7562905303516121E-2</v>
      </c>
      <c r="AC47" s="24">
        <f t="shared" si="3"/>
        <v>22.81031673797705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310.95287409903602</v>
      </c>
      <c r="AO47" s="62">
        <f t="shared" si="36"/>
        <v>224.10083380795163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382.55387448074327</v>
      </c>
      <c r="T48" s="62">
        <f t="shared" si="34"/>
        <v>476.29465646955543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14.110319216253675</v>
      </c>
      <c r="AA48" s="23">
        <f>EXP(-LN(2)/25)*AA47+(1-EXP(-LN(2)/25))/(LN(2)/25)*Calculateur!V48*Calculateur!X48*VLOOKUP('Données projet'!$B$9,Paramètres!$A$1:$I$89,3,0)*0.475*44/12</f>
        <v>8.12186871351288</v>
      </c>
      <c r="AB48" s="23">
        <f>EXP(-LN(2)/2)*AB47+(1-EXP(-LN(2)/2))/(LN(2)/2)*V48*Y48*VLOOKUP('Données projet'!$B$9,Paramètres!$A$1:$I$89,3,0)*0.475*44/12</f>
        <v>4.7774188496780806E-2</v>
      </c>
      <c r="AC48" s="24">
        <f t="shared" si="3"/>
        <v>22.279962118263335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310.95287409903602</v>
      </c>
      <c r="AO48" s="62">
        <f t="shared" si="36"/>
        <v>224.10083380795163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382.55387448074327</v>
      </c>
      <c r="T49" s="62">
        <f t="shared" si="34"/>
        <v>476.29465646955543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13.833624462867846</v>
      </c>
      <c r="AA49" s="23">
        <f>EXP(-LN(2)/25)*AA48+(1-EXP(-LN(2)/25))/(LN(2)/25)*Calculateur!V49*Calculateur!X49*VLOOKUP('Données projet'!$B$9,Paramètres!$A$1:$I$89,3,0)*0.475*44/12</f>
        <v>7.8997757864313574</v>
      </c>
      <c r="AB49" s="23">
        <f>EXP(-LN(2)/2)*AB48+(1-EXP(-LN(2)/2))/(LN(2)/2)*V49*Y49*VLOOKUP('Données projet'!$B$9,Paramètres!$A$1:$I$89,3,0)*0.475*44/12</f>
        <v>3.3781452651758061E-2</v>
      </c>
      <c r="AC49" s="24">
        <f t="shared" si="3"/>
        <v>21.76718170195096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310.95287409903602</v>
      </c>
      <c r="AO49" s="62">
        <f t="shared" si="36"/>
        <v>224.10083380795163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382.55387448074327</v>
      </c>
      <c r="T50" s="62">
        <f t="shared" si="34"/>
        <v>476.29465646955543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13.562355524828778</v>
      </c>
      <c r="AA50" s="23">
        <f>EXP(-LN(2)/25)*AA49+(1-EXP(-LN(2)/25))/(LN(2)/25)*Calculateur!V50*Calculateur!X50*VLOOKUP('Données projet'!$B$9,Paramètres!$A$1:$I$89,3,0)*0.475*44/12</f>
        <v>7.6837560021202389</v>
      </c>
      <c r="AB50" s="23">
        <f>EXP(-LN(2)/2)*AB49+(1-EXP(-LN(2)/2))/(LN(2)/2)*V50*Y50*VLOOKUP('Données projet'!$B$9,Paramètres!$A$1:$I$89,3,0)*0.475*44/12</f>
        <v>2.3887094248390403E-2</v>
      </c>
      <c r="AC50" s="24">
        <f t="shared" si="3"/>
        <v>21.269998621197406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310.95287409903602</v>
      </c>
      <c r="AO50" s="62">
        <f t="shared" si="36"/>
        <v>224.10083380795163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382.55387448074327</v>
      </c>
      <c r="T51" s="62">
        <f t="shared" si="34"/>
        <v>476.29465646955543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13.296406005206942</v>
      </c>
      <c r="AA51" s="23">
        <f>EXP(-LN(2)/25)*AA50+(1-EXP(-LN(2)/25))/(LN(2)/25)*Calculateur!V51*Calculateur!X51*VLOOKUP('Données projet'!$B$9,Paramètres!$A$1:$I$89,3,0)*0.475*44/12</f>
        <v>7.4736432901710943</v>
      </c>
      <c r="AB51" s="23">
        <f>EXP(-LN(2)/2)*AB50+(1-EXP(-LN(2)/2))/(LN(2)/2)*V51*Y51*VLOOKUP('Données projet'!$B$9,Paramètres!$A$1:$I$89,3,0)*0.475*44/12</f>
        <v>1.689072632587903E-2</v>
      </c>
      <c r="AC51" s="24">
        <f t="shared" si="3"/>
        <v>20.786940021703916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310.95287409903602</v>
      </c>
      <c r="AO51" s="62">
        <f t="shared" si="36"/>
        <v>224.10083380795163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382.55387448074327</v>
      </c>
      <c r="T52" s="62">
        <f t="shared" si="34"/>
        <v>476.29465646955543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13.035671593451701</v>
      </c>
      <c r="AA52" s="23">
        <f>EXP(-LN(2)/25)*AA51+(1-EXP(-LN(2)/25))/(LN(2)/25)*Calculateur!V52*Calculateur!X52*VLOOKUP('Données projet'!$B$9,Paramètres!$A$1:$I$89,3,0)*0.475*44/12</f>
        <v>7.269276121379546</v>
      </c>
      <c r="AB52" s="23">
        <f>EXP(-LN(2)/2)*AB51+(1-EXP(-LN(2)/2))/(LN(2)/2)*V52*Y52*VLOOKUP('Données projet'!$B$9,Paramètres!$A$1:$I$89,3,0)*0.475*44/12</f>
        <v>1.1943547124195202E-2</v>
      </c>
      <c r="AC52" s="24">
        <f t="shared" si="3"/>
        <v>20.31689126195544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310.95287409903602</v>
      </c>
      <c r="AO52" s="62">
        <f t="shared" si="36"/>
        <v>224.10083380795163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382.55387448074327</v>
      </c>
      <c r="T53" s="62">
        <f t="shared" si="34"/>
        <v>476.29465646955543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12.780050024478692</v>
      </c>
      <c r="AA53" s="23">
        <f>EXP(-LN(2)/25)*AA52+(1-EXP(-LN(2)/25))/(LN(2)/25)*Calculateur!V53*Calculateur!X53*VLOOKUP('Données projet'!$B$9,Paramètres!$A$1:$I$89,3,0)*0.475*44/12</f>
        <v>7.0704973835658054</v>
      </c>
      <c r="AB53" s="23">
        <f>EXP(-LN(2)/2)*AB52+(1-EXP(-LN(2)/2))/(LN(2)/2)*V53*Y53*VLOOKUP('Données projet'!$B$9,Paramètres!$A$1:$I$89,3,0)*0.475*44/12</f>
        <v>8.4453631629395152E-3</v>
      </c>
      <c r="AC53" s="24">
        <f t="shared" si="3"/>
        <v>19.858992771207436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310.95287409903602</v>
      </c>
      <c r="AO53" s="62">
        <f t="shared" si="36"/>
        <v>224.10083380795163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382.55387448074327</v>
      </c>
      <c r="T54" s="62">
        <f t="shared" si="34"/>
        <v>476.29465646955543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12.529441038559481</v>
      </c>
      <c r="AA54" s="23">
        <f>EXP(-LN(2)/25)*AA53+(1-EXP(-LN(2)/25))/(LN(2)/25)*Calculateur!V54*Calculateur!X54*VLOOKUP('Données projet'!$B$9,Paramètres!$A$1:$I$89,3,0)*0.475*44/12</f>
        <v>6.8771542607909009</v>
      </c>
      <c r="AB54" s="23">
        <f>EXP(-LN(2)/2)*AB53+(1-EXP(-LN(2)/2))/(LN(2)/2)*V54*Y54*VLOOKUP('Données projet'!$B$9,Paramètres!$A$1:$I$89,3,0)*0.475*44/12</f>
        <v>5.9717735620976008E-3</v>
      </c>
      <c r="AC54" s="24">
        <f t="shared" si="3"/>
        <v>19.412567072912481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310.95287409903602</v>
      </c>
      <c r="AO54" s="62">
        <f t="shared" si="36"/>
        <v>224.10083380795163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382.55387448074327</v>
      </c>
      <c r="T55" s="62">
        <f t="shared" si="34"/>
        <v>476.29465646955543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12.283746341997759</v>
      </c>
      <c r="AA55" s="23">
        <f>EXP(-LN(2)/25)*AA54+(1-EXP(-LN(2)/25))/(LN(2)/25)*Calculateur!V55*Calculateur!X55*VLOOKUP('Données projet'!$B$9,Paramètres!$A$1:$I$89,3,0)*0.475*44/12</f>
        <v>6.6890981158757494</v>
      </c>
      <c r="AB55" s="23">
        <f>EXP(-LN(2)/2)*AB54+(1-EXP(-LN(2)/2))/(LN(2)/2)*V55*Y55*VLOOKUP('Données projet'!$B$9,Paramètres!$A$1:$I$89,3,0)*0.475*44/12</f>
        <v>4.2226815814697576E-3</v>
      </c>
      <c r="AC55" s="24">
        <f t="shared" si="3"/>
        <v>18.977067139454977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310.95287409903602</v>
      </c>
      <c r="AO55" s="62">
        <f t="shared" si="36"/>
        <v>224.10083380795163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382.55387448074327</v>
      </c>
      <c r="T56" s="62">
        <f t="shared" si="34"/>
        <v>476.29465646955543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12.042869568576643</v>
      </c>
      <c r="AA56" s="23">
        <f>EXP(-LN(2)/25)*AA55+(1-EXP(-LN(2)/25))/(LN(2)/25)*Calculateur!V56*Calculateur!X56*VLOOKUP('Données projet'!$B$9,Paramètres!$A$1:$I$89,3,0)*0.475*44/12</f>
        <v>6.5061843761327456</v>
      </c>
      <c r="AB56" s="23">
        <f>EXP(-LN(2)/2)*AB55+(1-EXP(-LN(2)/2))/(LN(2)/2)*V56*Y56*VLOOKUP('Données projet'!$B$9,Paramètres!$A$1:$I$89,3,0)*0.475*44/12</f>
        <v>2.9858867810488004E-3</v>
      </c>
      <c r="AC56" s="24">
        <f t="shared" si="3"/>
        <v>18.552039831490436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310.95287409903602</v>
      </c>
      <c r="AO56" s="62">
        <f t="shared" si="36"/>
        <v>224.10083380795163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382.55387448074327</v>
      </c>
      <c r="T57" s="62">
        <f t="shared" si="34"/>
        <v>476.29465646955543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11.806716241761992</v>
      </c>
      <c r="AA57" s="23">
        <f>EXP(-LN(2)/25)*AA56+(1-EXP(-LN(2)/25))/(LN(2)/25)*Calculateur!V57*Calculateur!X57*VLOOKUP('Données projet'!$B$9,Paramètres!$A$1:$I$89,3,0)*0.475*44/12</f>
        <v>6.328272422222029</v>
      </c>
      <c r="AB57" s="23">
        <f>EXP(-LN(2)/2)*AB56+(1-EXP(-LN(2)/2))/(LN(2)/2)*V57*Y57*VLOOKUP('Données projet'!$B$9,Paramètres!$A$1:$I$89,3,0)*0.475*44/12</f>
        <v>2.1113407907348788E-3</v>
      </c>
      <c r="AC57" s="24">
        <f t="shared" si="3"/>
        <v>18.137100004774755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310.95287409903602</v>
      </c>
      <c r="AO57" s="62">
        <f t="shared" si="36"/>
        <v>224.10083380795163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382.55387448074327</v>
      </c>
      <c r="T58" s="62">
        <f t="shared" si="34"/>
        <v>476.29465646955543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11.575193737646869</v>
      </c>
      <c r="AA58" s="23">
        <f>EXP(-LN(2)/25)*AA57+(1-EXP(-LN(2)/25))/(LN(2)/25)*Calculateur!V58*Calculateur!X58*VLOOKUP('Données projet'!$B$9,Paramètres!$A$1:$I$89,3,0)*0.475*44/12</f>
        <v>6.1552254800469841</v>
      </c>
      <c r="AB58" s="23">
        <f>EXP(-LN(2)/2)*AB57+(1-EXP(-LN(2)/2))/(LN(2)/2)*V58*Y58*VLOOKUP('Données projet'!$B$9,Paramètres!$A$1:$I$89,3,0)*0.475*44/12</f>
        <v>1.4929433905244002E-3</v>
      </c>
      <c r="AC58" s="24">
        <f t="shared" si="3"/>
        <v>17.731912161084377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310.95287409903602</v>
      </c>
      <c r="AO58" s="62">
        <f t="shared" si="36"/>
        <v>224.10083380795163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382.55387448074327</v>
      </c>
      <c r="T59" s="62">
        <f t="shared" si="34"/>
        <v>476.29465646955543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11.348211248622659</v>
      </c>
      <c r="AA59" s="23">
        <f>EXP(-LN(2)/25)*AA58+(1-EXP(-LN(2)/25))/(LN(2)/25)*Calculateur!V59*Calculateur!X59*VLOOKUP('Données projet'!$B$9,Paramètres!$A$1:$I$89,3,0)*0.475*44/12</f>
        <v>5.9869105156058593</v>
      </c>
      <c r="AB59" s="23">
        <f>EXP(-LN(2)/2)*AB58+(1-EXP(-LN(2)/2))/(LN(2)/2)*V59*Y59*VLOOKUP('Données projet'!$B$9,Paramètres!$A$1:$I$89,3,0)*0.475*44/12</f>
        <v>1.0556703953674394E-3</v>
      </c>
      <c r="AC59" s="24">
        <f t="shared" si="3"/>
        <v>17.336177434623885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310.95287409903602</v>
      </c>
      <c r="AO59" s="62">
        <f t="shared" si="36"/>
        <v>224.10083380795163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382.55387448074327</v>
      </c>
      <c r="T60" s="62">
        <f t="shared" si="34"/>
        <v>476.29465646955543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11.125679747762566</v>
      </c>
      <c r="AA60" s="23">
        <f>EXP(-LN(2)/25)*AA59+(1-EXP(-LN(2)/25))/(LN(2)/25)*Calculateur!V60*Calculateur!X60*VLOOKUP('Données projet'!$B$9,Paramètres!$A$1:$I$89,3,0)*0.475*44/12</f>
        <v>5.8231981327186766</v>
      </c>
      <c r="AB60" s="23">
        <f>EXP(-LN(2)/2)*AB59+(1-EXP(-LN(2)/2))/(LN(2)/2)*V60*Y60*VLOOKUP('Données projet'!$B$9,Paramètres!$A$1:$I$89,3,0)*0.475*44/12</f>
        <v>7.464716952622001E-4</v>
      </c>
      <c r="AC60" s="24">
        <f t="shared" si="3"/>
        <v>16.949624352176503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310.95287409903602</v>
      </c>
      <c r="AO60" s="62">
        <f t="shared" si="36"/>
        <v>224.10083380795163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382.55387448074327</v>
      </c>
      <c r="T61" s="62">
        <f t="shared" si="34"/>
        <v>476.29465646955543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10.907511953903528</v>
      </c>
      <c r="AA61" s="23">
        <f>EXP(-LN(2)/25)*AA60+(1-EXP(-LN(2)/25))/(LN(2)/25)*Calculateur!V61*Calculateur!X61*VLOOKUP('Données projet'!$B$9,Paramètres!$A$1:$I$89,3,0)*0.475*44/12</f>
        <v>5.6639624735508036</v>
      </c>
      <c r="AB61" s="23">
        <f>EXP(-LN(2)/2)*AB60+(1-EXP(-LN(2)/2))/(LN(2)/2)*V61*Y61*VLOOKUP('Données projet'!$B$9,Paramètres!$A$1:$I$89,3,0)*0.475*44/12</f>
        <v>5.278351976837197E-4</v>
      </c>
      <c r="AC61" s="24">
        <f t="shared" si="3"/>
        <v>16.572002262652017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310.95287409903602</v>
      </c>
      <c r="AO61" s="62">
        <f t="shared" si="36"/>
        <v>224.10083380795163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382.55387448074327</v>
      </c>
      <c r="T62" s="62">
        <f t="shared" si="34"/>
        <v>476.29465646955543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10.693622297412849</v>
      </c>
      <c r="AA62" s="23">
        <f>EXP(-LN(2)/25)*AA61+(1-EXP(-LN(2)/25))/(LN(2)/25)*Calculateur!V62*Calculateur!X62*VLOOKUP('Données projet'!$B$9,Paramètres!$A$1:$I$89,3,0)*0.475*44/12</f>
        <v>5.5090811218567159</v>
      </c>
      <c r="AB62" s="23">
        <f>EXP(-LN(2)/2)*AB61+(1-EXP(-LN(2)/2))/(LN(2)/2)*V62*Y62*VLOOKUP('Données projet'!$B$9,Paramètres!$A$1:$I$89,3,0)*0.475*44/12</f>
        <v>3.7323584763110005E-4</v>
      </c>
      <c r="AC62" s="24">
        <f t="shared" si="3"/>
        <v>16.203076655117197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310.95287409903602</v>
      </c>
      <c r="AO62" s="62">
        <f t="shared" si="36"/>
        <v>224.10083380795163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382.55387448074327</v>
      </c>
      <c r="T63" s="62">
        <f t="shared" si="34"/>
        <v>476.29465646955543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10.483926886626145</v>
      </c>
      <c r="AA63" s="23">
        <f>EXP(-LN(2)/25)*AA62+(1-EXP(-LN(2)/25))/(LN(2)/25)*Calculateur!V63*Calculateur!X63*VLOOKUP('Données projet'!$B$9,Paramètres!$A$1:$I$89,3,0)*0.475*44/12</f>
        <v>5.3584350088695594</v>
      </c>
      <c r="AB63" s="23">
        <f>EXP(-LN(2)/2)*AB62+(1-EXP(-LN(2)/2))/(LN(2)/2)*V63*Y63*VLOOKUP('Données projet'!$B$9,Paramètres!$A$1:$I$89,3,0)*0.475*44/12</f>
        <v>2.6391759884185985E-4</v>
      </c>
      <c r="AC63" s="24">
        <f t="shared" si="3"/>
        <v>15.842625813094546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310.95287409903602</v>
      </c>
      <c r="AO63" s="62">
        <f t="shared" si="36"/>
        <v>224.10083380795163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382.55387448074327</v>
      </c>
      <c r="T64" s="62">
        <f t="shared" si="34"/>
        <v>476.29465646955543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10.278343474943396</v>
      </c>
      <c r="AA64" s="23">
        <f>EXP(-LN(2)/25)*AA63+(1-EXP(-LN(2)/25))/(LN(2)/25)*Calculateur!V64*Calculateur!X64*VLOOKUP('Données projet'!$B$9,Paramètres!$A$1:$I$89,3,0)*0.475*44/12</f>
        <v>5.2119083217641711</v>
      </c>
      <c r="AB64" s="23">
        <f>EXP(-LN(2)/2)*AB63+(1-EXP(-LN(2)/2))/(LN(2)/2)*V64*Y64*VLOOKUP('Données projet'!$B$9,Paramètres!$A$1:$I$89,3,0)*0.475*44/12</f>
        <v>1.8661792381555002E-4</v>
      </c>
      <c r="AC64" s="24">
        <f t="shared" si="3"/>
        <v>15.490438414631384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310.95287409903602</v>
      </c>
      <c r="AO64" s="62">
        <f t="shared" si="36"/>
        <v>224.10083380795163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382.55387448074327</v>
      </c>
      <c r="T65" s="62">
        <f t="shared" si="34"/>
        <v>476.29465646955543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10.076791428570246</v>
      </c>
      <c r="AA65" s="23">
        <f>EXP(-LN(2)/25)*AA64+(1-EXP(-LN(2)/25))/(LN(2)/25)*Calculateur!V65*Calculateur!X65*VLOOKUP('Données projet'!$B$9,Paramètres!$A$1:$I$89,3,0)*0.475*44/12</f>
        <v>5.0693884146231829</v>
      </c>
      <c r="AB65" s="23">
        <f>EXP(-LN(2)/2)*AB64+(1-EXP(-LN(2)/2))/(LN(2)/2)*V65*Y65*VLOOKUP('Données projet'!$B$9,Paramètres!$A$1:$I$89,3,0)*0.475*44/12</f>
        <v>1.3195879942092992E-4</v>
      </c>
      <c r="AC65" s="24">
        <f t="shared" si="3"/>
        <v>15.146311801992852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310.95287409903602</v>
      </c>
      <c r="AO65" s="62">
        <f t="shared" si="36"/>
        <v>224.10083380795163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382.55387448074327</v>
      </c>
      <c r="T66" s="62">
        <f t="shared" si="34"/>
        <v>476.29465646955543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9.8791916948918637</v>
      </c>
      <c r="AA66" s="23">
        <f>EXP(-LN(2)/25)*AA65+(1-EXP(-LN(2)/25))/(LN(2)/25)*Calculateur!V66*Calculateur!X66*VLOOKUP('Données projet'!$B$9,Paramètres!$A$1:$I$89,3,0)*0.475*44/12</f>
        <v>4.9307657218377612</v>
      </c>
      <c r="AB66" s="23">
        <f>EXP(-LN(2)/2)*AB65+(1-EXP(-LN(2)/2))/(LN(2)/2)*V66*Y66*VLOOKUP('Données projet'!$B$9,Paramètres!$A$1:$I$89,3,0)*0.475*44/12</f>
        <v>9.3308961907775012E-5</v>
      </c>
      <c r="AC66" s="24">
        <f t="shared" si="3"/>
        <v>14.810050725691532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310.95287409903602</v>
      </c>
      <c r="AO66" s="62">
        <f t="shared" si="36"/>
        <v>224.10083380795163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382.55387448074327</v>
      </c>
      <c r="T67" s="62">
        <f t="shared" si="34"/>
        <v>476.29465646955543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9.6854667714669791</v>
      </c>
      <c r="AA67" s="23">
        <f>EXP(-LN(2)/25)*AA66+(1-EXP(-LN(2)/25))/(LN(2)/25)*Calculateur!V67*Calculateur!X67*VLOOKUP('Données projet'!$B$9,Paramètres!$A$1:$I$89,3,0)*0.475*44/12</f>
        <v>4.7959336738764078</v>
      </c>
      <c r="AB67" s="23">
        <f>EXP(-LN(2)/2)*AB66+(1-EXP(-LN(2)/2))/(LN(2)/2)*V67*Y67*VLOOKUP('Données projet'!$B$9,Paramètres!$A$1:$I$89,3,0)*0.475*44/12</f>
        <v>6.5979399710464962E-5</v>
      </c>
      <c r="AC67" s="24">
        <f t="shared" si="3"/>
        <v>14.481466424743097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310.95287409903602</v>
      </c>
      <c r="AO67" s="62">
        <f t="shared" si="36"/>
        <v>224.10083380795163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382.55387448074327</v>
      </c>
      <c r="T68" s="62">
        <f t="shared" si="34"/>
        <v>476.29465646955543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9.4955406756299201</v>
      </c>
      <c r="AA68" s="23">
        <f>EXP(-LN(2)/25)*AA67+(1-EXP(-LN(2)/25))/(LN(2)/25)*Calculateur!V68*Calculateur!X68*VLOOKUP('Données projet'!$B$9,Paramètres!$A$1:$I$89,3,0)*0.475*44/12</f>
        <v>4.6647886153570663</v>
      </c>
      <c r="AB68" s="23">
        <f>EXP(-LN(2)/2)*AB67+(1-EXP(-LN(2)/2))/(LN(2)/2)*V68*Y68*VLOOKUP('Données projet'!$B$9,Paramètres!$A$1:$I$89,3,0)*0.475*44/12</f>
        <v>4.6654480953887506E-5</v>
      </c>
      <c r="AC68" s="24">
        <f t="shared" ref="AC68:AC131" si="57">SUM(Z68:AB68)</f>
        <v>14.160375945467941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310.95287409903602</v>
      </c>
      <c r="AO68" s="62">
        <f t="shared" si="36"/>
        <v>224.10083380795163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382.55387448074327</v>
      </c>
      <c r="T69" s="62">
        <f t="shared" ref="T69:T132" si="88">$T$3</f>
        <v>476.29465646955543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9.3093389146887464</v>
      </c>
      <c r="AA69" s="23">
        <f>EXP(-LN(2)/25)*AA68+(1-EXP(-LN(2)/25))/(LN(2)/25)*Calculateur!V69*Calculateur!X69*VLOOKUP('Données projet'!$B$9,Paramètres!$A$1:$I$89,3,0)*0.475*44/12</f>
        <v>4.5372297253595555</v>
      </c>
      <c r="AB69" s="23">
        <f>EXP(-LN(2)/2)*AB68+(1-EXP(-LN(2)/2))/(LN(2)/2)*V69*Y69*VLOOKUP('Données projet'!$B$9,Paramètres!$A$1:$I$89,3,0)*0.475*44/12</f>
        <v>3.2989699855232481E-5</v>
      </c>
      <c r="AC69" s="24">
        <f t="shared" si="57"/>
        <v>13.846601629748157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310.95287409903602</v>
      </c>
      <c r="AO69" s="62">
        <f t="shared" ref="AO69:AO132" si="90">$AO$3</f>
        <v>224.10083380795163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382.55387448074327</v>
      </c>
      <c r="T70" s="62">
        <f t="shared" si="88"/>
        <v>476.29465646955543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9.1267884567077679</v>
      </c>
      <c r="AA70" s="23">
        <f>EXP(-LN(2)/25)*AA69+(1-EXP(-LN(2)/25))/(LN(2)/25)*Calculateur!V70*Calculateur!X70*VLOOKUP('Données projet'!$B$9,Paramètres!$A$1:$I$89,3,0)*0.475*44/12</f>
        <v>4.4131589399170572</v>
      </c>
      <c r="AB70" s="23">
        <f>EXP(-LN(2)/2)*AB69+(1-EXP(-LN(2)/2))/(LN(2)/2)*V70*Y70*VLOOKUP('Données projet'!$B$9,Paramètres!$A$1:$I$89,3,0)*0.475*44/12</f>
        <v>2.3327240476943753E-5</v>
      </c>
      <c r="AC70" s="24">
        <f t="shared" si="57"/>
        <v>13.539970723865302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310.95287409903602</v>
      </c>
      <c r="AO70" s="62">
        <f t="shared" si="90"/>
        <v>224.10083380795163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382.55387448074327</v>
      </c>
      <c r="T71" s="62">
        <f t="shared" si="88"/>
        <v>476.29465646955543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8.9478177018630127</v>
      </c>
      <c r="AA71" s="23">
        <f>EXP(-LN(2)/25)*AA70+(1-EXP(-LN(2)/25))/(LN(2)/25)*Calculateur!V71*Calculateur!X71*VLOOKUP('Données projet'!$B$9,Paramètres!$A$1:$I$89,3,0)*0.475*44/12</f>
        <v>4.2924808766270832</v>
      </c>
      <c r="AB71" s="23">
        <f>EXP(-LN(2)/2)*AB70+(1-EXP(-LN(2)/2))/(LN(2)/2)*V71*Y71*VLOOKUP('Données projet'!$B$9,Paramètres!$A$1:$I$89,3,0)*0.475*44/12</f>
        <v>1.6494849927616241E-5</v>
      </c>
      <c r="AC71" s="24">
        <f t="shared" si="57"/>
        <v>13.240315073340023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310.95287409903602</v>
      </c>
      <c r="AO71" s="62">
        <f t="shared" si="90"/>
        <v>224.10083380795163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382.55387448074327</v>
      </c>
      <c r="T72" s="62">
        <f t="shared" si="88"/>
        <v>476.29465646955543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8.7723564543593806</v>
      </c>
      <c r="AA72" s="23">
        <f>EXP(-LN(2)/25)*AA71+(1-EXP(-LN(2)/25))/(LN(2)/25)*Calculateur!V72*Calculateur!X72*VLOOKUP('Données projet'!$B$9,Paramètres!$A$1:$I$89,3,0)*0.475*44/12</f>
        <v>4.1751027613239566</v>
      </c>
      <c r="AB72" s="23">
        <f>EXP(-LN(2)/2)*AB71+(1-EXP(-LN(2)/2))/(LN(2)/2)*V72*Y72*VLOOKUP('Données projet'!$B$9,Paramètres!$A$1:$I$89,3,0)*0.475*44/12</f>
        <v>1.1663620238471877E-5</v>
      </c>
      <c r="AC72" s="24">
        <f t="shared" si="57"/>
        <v>12.947470879303577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310.95287409903602</v>
      </c>
      <c r="AO72" s="62">
        <f t="shared" si="90"/>
        <v>224.10083380795163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382.55387448074327</v>
      </c>
      <c r="T73" s="62">
        <f t="shared" si="88"/>
        <v>476.29465646955543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8.6003358948985014</v>
      </c>
      <c r="AA73" s="23">
        <f>EXP(-LN(2)/25)*AA72+(1-EXP(-LN(2)/25))/(LN(2)/25)*Calculateur!V73*Calculateur!X73*VLOOKUP('Données projet'!$B$9,Paramètres!$A$1:$I$89,3,0)*0.475*44/12</f>
        <v>4.0609343567564409</v>
      </c>
      <c r="AB73" s="23">
        <f>EXP(-LN(2)/2)*AB72+(1-EXP(-LN(2)/2))/(LN(2)/2)*V73*Y73*VLOOKUP('Données projet'!$B$9,Paramètres!$A$1:$I$89,3,0)*0.475*44/12</f>
        <v>8.2474249638081203E-6</v>
      </c>
      <c r="AC73" s="24">
        <f t="shared" si="57"/>
        <v>12.661278499079906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310.95287409903602</v>
      </c>
      <c r="AO73" s="62">
        <f t="shared" si="90"/>
        <v>224.10083380795163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382.55387448074327</v>
      </c>
      <c r="T74" s="62">
        <f t="shared" si="88"/>
        <v>476.29465646955543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8.4316885536864685</v>
      </c>
      <c r="AA74" s="23">
        <f>EXP(-LN(2)/25)*AA73+(1-EXP(-LN(2)/25))/(LN(2)/25)*Calculateur!V74*Calculateur!X74*VLOOKUP('Données projet'!$B$9,Paramètres!$A$1:$I$89,3,0)*0.475*44/12</f>
        <v>3.9498878932156796</v>
      </c>
      <c r="AB74" s="23">
        <f>EXP(-LN(2)/2)*AB73+(1-EXP(-LN(2)/2))/(LN(2)/2)*V74*Y74*VLOOKUP('Données projet'!$B$9,Paramètres!$A$1:$I$89,3,0)*0.475*44/12</f>
        <v>5.8318101192359383E-6</v>
      </c>
      <c r="AC74" s="24">
        <f t="shared" si="57"/>
        <v>12.381582278712267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310.95287409903602</v>
      </c>
      <c r="AO74" s="62">
        <f t="shared" si="90"/>
        <v>224.10083380795163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382.55387448074327</v>
      </c>
      <c r="T75" s="62">
        <f t="shared" si="88"/>
        <v>476.29465646955543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8.2663482839708831</v>
      </c>
      <c r="AA75" s="23">
        <f>EXP(-LN(2)/25)*AA74+(1-EXP(-LN(2)/25))/(LN(2)/25)*Calculateur!V75*Calculateur!X75*VLOOKUP('Données projet'!$B$9,Paramètres!$A$1:$I$89,3,0)*0.475*44/12</f>
        <v>3.8418780010601199</v>
      </c>
      <c r="AB75" s="23">
        <f>EXP(-LN(2)/2)*AB74+(1-EXP(-LN(2)/2))/(LN(2)/2)*V75*Y75*VLOOKUP('Données projet'!$B$9,Paramètres!$A$1:$I$89,3,0)*0.475*44/12</f>
        <v>4.1237124819040601E-6</v>
      </c>
      <c r="AC75" s="24">
        <f t="shared" si="57"/>
        <v>12.108230408743486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310.95287409903602</v>
      </c>
      <c r="AO75" s="62">
        <f t="shared" si="90"/>
        <v>224.10083380795163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382.55387448074327</v>
      </c>
      <c r="T76" s="62">
        <f t="shared" si="88"/>
        <v>476.29465646955543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8.1042502360968136</v>
      </c>
      <c r="AA76" s="23">
        <f>EXP(-LN(2)/25)*AA75+(1-EXP(-LN(2)/25))/(LN(2)/25)*Calculateur!V76*Calculateur!X76*VLOOKUP('Données projet'!$B$9,Paramètres!$A$1:$I$89,3,0)*0.475*44/12</f>
        <v>3.7368216450855476</v>
      </c>
      <c r="AB76" s="23">
        <f>EXP(-LN(2)/2)*AB75+(1-EXP(-LN(2)/2))/(LN(2)/2)*V76*Y76*VLOOKUP('Données projet'!$B$9,Paramètres!$A$1:$I$89,3,0)*0.475*44/12</f>
        <v>2.9159050596179691E-6</v>
      </c>
      <c r="AC76" s="24">
        <f t="shared" si="57"/>
        <v>11.841074797087421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310.95287409903602</v>
      </c>
      <c r="AO76" s="62">
        <f t="shared" si="90"/>
        <v>224.10083380795163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382.55387448074327</v>
      </c>
      <c r="T77" s="62">
        <f t="shared" si="88"/>
        <v>476.29465646955543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7.9453308320715079</v>
      </c>
      <c r="AA77" s="23">
        <f>EXP(-LN(2)/25)*AA76+(1-EXP(-LN(2)/25))/(LN(2)/25)*Calculateur!V77*Calculateur!X77*VLOOKUP('Données projet'!$B$9,Paramètres!$A$1:$I$89,3,0)*0.475*44/12</f>
        <v>3.6346380606897735</v>
      </c>
      <c r="AB77" s="23">
        <f>EXP(-LN(2)/2)*AB76+(1-EXP(-LN(2)/2))/(LN(2)/2)*V77*Y77*VLOOKUP('Données projet'!$B$9,Paramètres!$A$1:$I$89,3,0)*0.475*44/12</f>
        <v>2.0618562409520301E-6</v>
      </c>
      <c r="AC77" s="24">
        <f t="shared" si="57"/>
        <v>11.579970954617522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310.95287409903602</v>
      </c>
      <c r="AO77" s="62">
        <f t="shared" si="90"/>
        <v>224.10083380795163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382.55387448074327</v>
      </c>
      <c r="T78" s="62">
        <f t="shared" si="88"/>
        <v>476.29465646955543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7.7895277406278733</v>
      </c>
      <c r="AA78" s="23">
        <f>EXP(-LN(2)/25)*AA77+(1-EXP(-LN(2)/25))/(LN(2)/25)*Calculateur!V78*Calculateur!X78*VLOOKUP('Données projet'!$B$9,Paramètres!$A$1:$I$89,3,0)*0.475*44/12</f>
        <v>3.5352486917829031</v>
      </c>
      <c r="AB78" s="23">
        <f>EXP(-LN(2)/2)*AB77+(1-EXP(-LN(2)/2))/(LN(2)/2)*V78*Y78*VLOOKUP('Données projet'!$B$9,Paramètres!$A$1:$I$89,3,0)*0.475*44/12</f>
        <v>1.4579525298089846E-6</v>
      </c>
      <c r="AC78" s="24">
        <f t="shared" si="57"/>
        <v>11.324777890363306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310.95287409903602</v>
      </c>
      <c r="AO78" s="62">
        <f t="shared" si="90"/>
        <v>224.10083380795163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382.55387448074327</v>
      </c>
      <c r="T79" s="62">
        <f t="shared" si="88"/>
        <v>476.29465646955543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7.6367798527769457</v>
      </c>
      <c r="AA79" s="23">
        <f>EXP(-LN(2)/25)*AA78+(1-EXP(-LN(2)/25))/(LN(2)/25)*Calculateur!V79*Calculateur!X79*VLOOKUP('Données projet'!$B$9,Paramètres!$A$1:$I$89,3,0)*0.475*44/12</f>
        <v>3.4385771303954509</v>
      </c>
      <c r="AB79" s="23">
        <f>EXP(-LN(2)/2)*AB78+(1-EXP(-LN(2)/2))/(LN(2)/2)*V79*Y79*VLOOKUP('Données projet'!$B$9,Paramètres!$A$1:$I$89,3,0)*0.475*44/12</f>
        <v>1.030928120476015E-6</v>
      </c>
      <c r="AC79" s="24">
        <f t="shared" si="57"/>
        <v>11.075358014100516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310.95287409903602</v>
      </c>
      <c r="AO79" s="62">
        <f t="shared" si="90"/>
        <v>224.10083380795163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382.55387448074327</v>
      </c>
      <c r="T80" s="62">
        <f t="shared" si="88"/>
        <v>476.29465646955543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7.4870272578397632</v>
      </c>
      <c r="AA80" s="23">
        <f>EXP(-LN(2)/25)*AA79+(1-EXP(-LN(2)/25))/(LN(2)/25)*Calculateur!V80*Calculateur!X80*VLOOKUP('Données projet'!$B$9,Paramètres!$A$1:$I$89,3,0)*0.475*44/12</f>
        <v>3.3445490579378752</v>
      </c>
      <c r="AB80" s="23">
        <f>EXP(-LN(2)/2)*AB79+(1-EXP(-LN(2)/2))/(LN(2)/2)*V80*Y80*VLOOKUP('Données projet'!$B$9,Paramètres!$A$1:$I$89,3,0)*0.475*44/12</f>
        <v>7.2897626490449228E-7</v>
      </c>
      <c r="AC80" s="24">
        <f t="shared" si="57"/>
        <v>10.831577044753903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310.95287409903602</v>
      </c>
      <c r="AO80" s="62">
        <f t="shared" si="90"/>
        <v>224.10083380795163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382.55387448074327</v>
      </c>
      <c r="T81" s="62">
        <f t="shared" si="88"/>
        <v>476.29465646955543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7.3402112199492349</v>
      </c>
      <c r="AA81" s="23">
        <f>EXP(-LN(2)/25)*AA80+(1-EXP(-LN(2)/25))/(LN(2)/25)*Calculateur!V81*Calculateur!X81*VLOOKUP('Données projet'!$B$9,Paramètres!$A$1:$I$89,3,0)*0.475*44/12</f>
        <v>3.2530921880663732</v>
      </c>
      <c r="AB81" s="23">
        <f>EXP(-LN(2)/2)*AB80+(1-EXP(-LN(2)/2))/(LN(2)/2)*V81*Y81*VLOOKUP('Données projet'!$B$9,Paramètres!$A$1:$I$89,3,0)*0.475*44/12</f>
        <v>5.1546406023800752E-7</v>
      </c>
      <c r="AC81" s="24">
        <f t="shared" si="57"/>
        <v>10.593303923479668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310.95287409903602</v>
      </c>
      <c r="AO81" s="62">
        <f t="shared" si="90"/>
        <v>224.10083380795163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382.55387448074327</v>
      </c>
      <c r="T82" s="62">
        <f t="shared" si="88"/>
        <v>476.29465646955543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7.1962741550127989</v>
      </c>
      <c r="AA82" s="23">
        <f>EXP(-LN(2)/25)*AA81+(1-EXP(-LN(2)/25))/(LN(2)/25)*Calculateur!V82*Calculateur!X82*VLOOKUP('Données projet'!$B$9,Paramètres!$A$1:$I$89,3,0)*0.475*44/12</f>
        <v>3.164136211111015</v>
      </c>
      <c r="AB82" s="23">
        <f>EXP(-LN(2)/2)*AB81+(1-EXP(-LN(2)/2))/(LN(2)/2)*V82*Y82*VLOOKUP('Données projet'!$B$9,Paramètres!$A$1:$I$89,3,0)*0.475*44/12</f>
        <v>3.6448813245224614E-7</v>
      </c>
      <c r="AC82" s="24">
        <f t="shared" si="57"/>
        <v>10.360410730611946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310.95287409903602</v>
      </c>
      <c r="AO82" s="62">
        <f t="shared" si="90"/>
        <v>224.10083380795163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382.55387448074327</v>
      </c>
      <c r="T83" s="62">
        <f t="shared" si="88"/>
        <v>476.29465646955543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7.055159608126826</v>
      </c>
      <c r="AA83" s="23">
        <f>EXP(-LN(2)/25)*AA82+(1-EXP(-LN(2)/25))/(LN(2)/25)*Calculateur!V83*Calculateur!X83*VLOOKUP('Données projet'!$B$9,Paramètres!$A$1:$I$89,3,0)*0.475*44/12</f>
        <v>3.0776127400234925</v>
      </c>
      <c r="AB83" s="23">
        <f>EXP(-LN(2)/2)*AB82+(1-EXP(-LN(2)/2))/(LN(2)/2)*V83*Y83*VLOOKUP('Données projet'!$B$9,Paramètres!$A$1:$I$89,3,0)*0.475*44/12</f>
        <v>2.5773203011900376E-7</v>
      </c>
      <c r="AC83" s="24">
        <f t="shared" si="57"/>
        <v>10.132772605882348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310.95287409903602</v>
      </c>
      <c r="AO83" s="62">
        <f t="shared" si="90"/>
        <v>224.10083380795163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382.55387448074327</v>
      </c>
      <c r="T84" s="62">
        <f t="shared" si="88"/>
        <v>476.29465646955543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6.9168122314339122</v>
      </c>
      <c r="AA84" s="23">
        <f>EXP(-LN(2)/25)*AA83+(1-EXP(-LN(2)/25))/(LN(2)/25)*Calculateur!V84*Calculateur!X84*VLOOKUP('Données projet'!$B$9,Paramètres!$A$1:$I$89,3,0)*0.475*44/12</f>
        <v>2.9934552578029301</v>
      </c>
      <c r="AB84" s="23">
        <f>EXP(-LN(2)/2)*AB83+(1-EXP(-LN(2)/2))/(LN(2)/2)*V84*Y84*VLOOKUP('Données projet'!$B$9,Paramètres!$A$1:$I$89,3,0)*0.475*44/12</f>
        <v>1.8224406622612307E-7</v>
      </c>
      <c r="AC84" s="24">
        <f t="shared" si="57"/>
        <v>9.9102676714809093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310.95287409903602</v>
      </c>
      <c r="AO84" s="62">
        <f t="shared" si="90"/>
        <v>224.10083380795163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382.55387448074327</v>
      </c>
      <c r="T85" s="62">
        <f t="shared" si="88"/>
        <v>476.29465646955543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6.7811777624143783</v>
      </c>
      <c r="AA85" s="23">
        <f>EXP(-LN(2)/25)*AA84+(1-EXP(-LN(2)/25))/(LN(2)/25)*Calculateur!V85*Calculateur!X85*VLOOKUP('Données projet'!$B$9,Paramètres!$A$1:$I$89,3,0)*0.475*44/12</f>
        <v>2.9115990663593387</v>
      </c>
      <c r="AB85" s="23">
        <f>EXP(-LN(2)/2)*AB84+(1-EXP(-LN(2)/2))/(LN(2)/2)*V85*Y85*VLOOKUP('Données projet'!$B$9,Paramètres!$A$1:$I$89,3,0)*0.475*44/12</f>
        <v>1.2886601505950188E-7</v>
      </c>
      <c r="AC85" s="24">
        <f t="shared" si="57"/>
        <v>9.6927769576397314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310.95287409903602</v>
      </c>
      <c r="AO85" s="62">
        <f t="shared" si="90"/>
        <v>224.10083380795163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382.55387448074327</v>
      </c>
      <c r="T86" s="62">
        <f t="shared" si="88"/>
        <v>476.29465646955543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6.6482030026034602</v>
      </c>
      <c r="AA86" s="23">
        <f>EXP(-LN(2)/25)*AA85+(1-EXP(-LN(2)/25))/(LN(2)/25)*Calculateur!V86*Calculateur!X86*VLOOKUP('Données projet'!$B$9,Paramètres!$A$1:$I$89,3,0)*0.475*44/12</f>
        <v>2.8319812367754023</v>
      </c>
      <c r="AB86" s="23">
        <f>EXP(-LN(2)/2)*AB85+(1-EXP(-LN(2)/2))/(LN(2)/2)*V86*Y86*VLOOKUP('Données projet'!$B$9,Paramètres!$A$1:$I$89,3,0)*0.475*44/12</f>
        <v>9.1122033113061535E-8</v>
      </c>
      <c r="AC86" s="24">
        <f t="shared" si="57"/>
        <v>9.4801843305008955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310.95287409903602</v>
      </c>
      <c r="AO86" s="62">
        <f t="shared" si="90"/>
        <v>224.10083380795163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382.55387448074327</v>
      </c>
      <c r="T87" s="62">
        <f t="shared" si="88"/>
        <v>476.29465646955543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6.5178357967258398</v>
      </c>
      <c r="AA87" s="23">
        <f>EXP(-LN(2)/25)*AA86+(1-EXP(-LN(2)/25))/(LN(2)/25)*Calculateur!V87*Calculateur!X87*VLOOKUP('Données projet'!$B$9,Paramètres!$A$1:$I$89,3,0)*0.475*44/12</f>
        <v>2.7545405609283584</v>
      </c>
      <c r="AB87" s="23">
        <f>EXP(-LN(2)/2)*AB86+(1-EXP(-LN(2)/2))/(LN(2)/2)*V87*Y87*VLOOKUP('Données projet'!$B$9,Paramètres!$A$1:$I$89,3,0)*0.475*44/12</f>
        <v>6.443300752975094E-8</v>
      </c>
      <c r="AC87" s="24">
        <f t="shared" si="57"/>
        <v>9.2723764220872074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310.95287409903602</v>
      </c>
      <c r="AO87" s="62">
        <f t="shared" si="90"/>
        <v>224.10083380795163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382.55387448074327</v>
      </c>
      <c r="T88" s="62">
        <f t="shared" si="88"/>
        <v>476.29465646955543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6.3900250122393354</v>
      </c>
      <c r="AA88" s="23">
        <f>EXP(-LN(2)/25)*AA87+(1-EXP(-LN(2)/25))/(LN(2)/25)*Calculateur!V88*Calculateur!X88*VLOOKUP('Données projet'!$B$9,Paramètres!$A$1:$I$89,3,0)*0.475*44/12</f>
        <v>2.6792175044347801</v>
      </c>
      <c r="AB88" s="23">
        <f>EXP(-LN(2)/2)*AB87+(1-EXP(-LN(2)/2))/(LN(2)/2)*V88*Y88*VLOOKUP('Données projet'!$B$9,Paramètres!$A$1:$I$89,3,0)*0.475*44/12</f>
        <v>4.5561016556530768E-8</v>
      </c>
      <c r="AC88" s="24">
        <f t="shared" si="57"/>
        <v>9.0692425622351323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310.95287409903602</v>
      </c>
      <c r="AO88" s="62">
        <f t="shared" si="90"/>
        <v>224.10083380795163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382.55387448074327</v>
      </c>
      <c r="T89" s="62">
        <f t="shared" si="88"/>
        <v>476.29465646955543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6.2647205192797299</v>
      </c>
      <c r="AA89" s="23">
        <f>EXP(-LN(2)/25)*AA88+(1-EXP(-LN(2)/25))/(LN(2)/25)*Calculateur!V89*Calculateur!X89*VLOOKUP('Données projet'!$B$9,Paramètres!$A$1:$I$89,3,0)*0.475*44/12</f>
        <v>2.605954160882086</v>
      </c>
      <c r="AB89" s="23">
        <f>EXP(-LN(2)/2)*AB88+(1-EXP(-LN(2)/2))/(LN(2)/2)*V89*Y89*VLOOKUP('Données projet'!$B$9,Paramètres!$A$1:$I$89,3,0)*0.475*44/12</f>
        <v>3.221650376487547E-8</v>
      </c>
      <c r="AC89" s="24">
        <f t="shared" si="57"/>
        <v>8.8706747123783192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310.95287409903602</v>
      </c>
      <c r="AO89" s="62">
        <f t="shared" si="90"/>
        <v>224.10083380795163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382.55387448074327</v>
      </c>
      <c r="T90" s="62">
        <f t="shared" si="88"/>
        <v>476.29465646955543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6.1418731709988688</v>
      </c>
      <c r="AA90" s="23">
        <f>EXP(-LN(2)/25)*AA89+(1-EXP(-LN(2)/25))/(LN(2)/25)*Calculateur!V90*Calculateur!X90*VLOOKUP('Données projet'!$B$9,Paramètres!$A$1:$I$89,3,0)*0.475*44/12</f>
        <v>2.5346942073115919</v>
      </c>
      <c r="AB90" s="23">
        <f>EXP(-LN(2)/2)*AB89+(1-EXP(-LN(2)/2))/(LN(2)/2)*V90*Y90*VLOOKUP('Données projet'!$B$9,Paramètres!$A$1:$I$89,3,0)*0.475*44/12</f>
        <v>2.2780508278265384E-8</v>
      </c>
      <c r="AC90" s="24">
        <f t="shared" si="57"/>
        <v>8.6765674010909688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310.95287409903602</v>
      </c>
      <c r="AO90" s="62">
        <f t="shared" si="90"/>
        <v>224.10083380795163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382.55387448074327</v>
      </c>
      <c r="T91" s="62">
        <f t="shared" si="88"/>
        <v>476.29465646955543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6.0214347842883118</v>
      </c>
      <c r="AA91" s="23">
        <f>EXP(-LN(2)/25)*AA90+(1-EXP(-LN(2)/25))/(LN(2)/25)*Calculateur!V91*Calculateur!X91*VLOOKUP('Données projet'!$B$9,Paramètres!$A$1:$I$89,3,0)*0.475*44/12</f>
        <v>2.465382860918881</v>
      </c>
      <c r="AB91" s="23">
        <f>EXP(-LN(2)/2)*AB90+(1-EXP(-LN(2)/2))/(LN(2)/2)*V91*Y91*VLOOKUP('Données projet'!$B$9,Paramètres!$A$1:$I$89,3,0)*0.475*44/12</f>
        <v>1.6108251882437735E-8</v>
      </c>
      <c r="AC91" s="24">
        <f t="shared" si="57"/>
        <v>8.4868176613154453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310.95287409903602</v>
      </c>
      <c r="AO91" s="62">
        <f t="shared" si="90"/>
        <v>224.10083380795163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382.55387448074327</v>
      </c>
      <c r="T92" s="62">
        <f t="shared" si="88"/>
        <v>476.29465646955543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5.903358120880986</v>
      </c>
      <c r="AA92" s="23">
        <f>EXP(-LN(2)/25)*AA91+(1-EXP(-LN(2)/25))/(LN(2)/25)*Calculateur!V92*Calculateur!X92*VLOOKUP('Données projet'!$B$9,Paramètres!$A$1:$I$89,3,0)*0.475*44/12</f>
        <v>2.3979668369382043</v>
      </c>
      <c r="AB92" s="23">
        <f>EXP(-LN(2)/2)*AB91+(1-EXP(-LN(2)/2))/(LN(2)/2)*V92*Y92*VLOOKUP('Données projet'!$B$9,Paramètres!$A$1:$I$89,3,0)*0.475*44/12</f>
        <v>1.1390254139132692E-8</v>
      </c>
      <c r="AC92" s="24">
        <f t="shared" si="57"/>
        <v>8.3013249692094444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310.95287409903602</v>
      </c>
      <c r="AO92" s="62">
        <f t="shared" si="90"/>
        <v>224.10083380795163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382.55387448074327</v>
      </c>
      <c r="T93" s="62">
        <f t="shared" si="88"/>
        <v>476.29465646955543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5.7875968688234245</v>
      </c>
      <c r="AA93" s="23">
        <f>EXP(-LN(2)/25)*AA92+(1-EXP(-LN(2)/25))/(LN(2)/25)*Calculateur!V93*Calculateur!X93*VLOOKUP('Données projet'!$B$9,Paramètres!$A$1:$I$89,3,0)*0.475*44/12</f>
        <v>2.3323943076785336</v>
      </c>
      <c r="AB93" s="23">
        <f>EXP(-LN(2)/2)*AB92+(1-EXP(-LN(2)/2))/(LN(2)/2)*V93*Y93*VLOOKUP('Données projet'!$B$9,Paramètres!$A$1:$I$89,3,0)*0.475*44/12</f>
        <v>8.0541259412188675E-9</v>
      </c>
      <c r="AC93" s="24">
        <f t="shared" si="57"/>
        <v>8.1199911845560848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310.95287409903602</v>
      </c>
      <c r="AO93" s="62">
        <f t="shared" si="90"/>
        <v>224.10083380795163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382.55387448074327</v>
      </c>
      <c r="T94" s="62">
        <f t="shared" si="88"/>
        <v>476.29465646955543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5.6741056243113199</v>
      </c>
      <c r="AA94" s="23">
        <f>EXP(-LN(2)/25)*AA93+(1-EXP(-LN(2)/25))/(LN(2)/25)*Calculateur!V94*Calculateur!X94*VLOOKUP('Données projet'!$B$9,Paramètres!$A$1:$I$89,3,0)*0.475*44/12</f>
        <v>2.2686148626797782</v>
      </c>
      <c r="AB94" s="23">
        <f>EXP(-LN(2)/2)*AB93+(1-EXP(-LN(2)/2))/(LN(2)/2)*V94*Y94*VLOOKUP('Données projet'!$B$9,Paramètres!$A$1:$I$89,3,0)*0.475*44/12</f>
        <v>5.6951270695663459E-9</v>
      </c>
      <c r="AC94" s="24">
        <f t="shared" si="57"/>
        <v>7.9427204926862247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310.95287409903602</v>
      </c>
      <c r="AO94" s="62">
        <f t="shared" si="90"/>
        <v>224.10083380795163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382.55387448074327</v>
      </c>
      <c r="T95" s="62">
        <f t="shared" si="88"/>
        <v>476.29465646955543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5.5628398738812743</v>
      </c>
      <c r="AA95" s="23">
        <f>EXP(-LN(2)/25)*AA94+(1-EXP(-LN(2)/25))/(LN(2)/25)*Calculateur!V95*Calculateur!X95*VLOOKUP('Données projet'!$B$9,Paramètres!$A$1:$I$89,3,0)*0.475*44/12</f>
        <v>2.206579469958529</v>
      </c>
      <c r="AB95" s="23">
        <f>EXP(-LN(2)/2)*AB94+(1-EXP(-LN(2)/2))/(LN(2)/2)*V95*Y95*VLOOKUP('Données projet'!$B$9,Paramètres!$A$1:$I$89,3,0)*0.475*44/12</f>
        <v>4.0270629706094337E-9</v>
      </c>
      <c r="AC95" s="24">
        <f t="shared" si="57"/>
        <v>7.7694193478668669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310.95287409903602</v>
      </c>
      <c r="AO95" s="62">
        <f t="shared" si="90"/>
        <v>224.10083380795163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382.55387448074327</v>
      </c>
      <c r="T96" s="62">
        <f t="shared" si="88"/>
        <v>476.29465646955543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5.4537559769517552</v>
      </c>
      <c r="AA96" s="23">
        <f>EXP(-LN(2)/25)*AA95+(1-EXP(-LN(2)/25))/(LN(2)/25)*Calculateur!V96*Calculateur!X96*VLOOKUP('Données projet'!$B$9,Paramètres!$A$1:$I$89,3,0)*0.475*44/12</f>
        <v>2.1462404383135421</v>
      </c>
      <c r="AB96" s="23">
        <f>EXP(-LN(2)/2)*AB95+(1-EXP(-LN(2)/2))/(LN(2)/2)*V96*Y96*VLOOKUP('Données projet'!$B$9,Paramètres!$A$1:$I$89,3,0)*0.475*44/12</f>
        <v>2.847563534783173E-9</v>
      </c>
      <c r="AC96" s="24">
        <f t="shared" si="57"/>
        <v>7.5999964181128608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310.95287409903602</v>
      </c>
      <c r="AO96" s="62">
        <f t="shared" si="90"/>
        <v>224.10083380795163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382.55387448074327</v>
      </c>
      <c r="T97" s="62">
        <f t="shared" si="88"/>
        <v>476.29465646955543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5.3468111487064167</v>
      </c>
      <c r="AA97" s="23">
        <f>EXP(-LN(2)/25)*AA96+(1-EXP(-LN(2)/25))/(LN(2)/25)*Calculateur!V97*Calculateur!X97*VLOOKUP('Données projet'!$B$9,Paramètres!$A$1:$I$89,3,0)*0.475*44/12</f>
        <v>2.0875513806619788</v>
      </c>
      <c r="AB97" s="23">
        <f>EXP(-LN(2)/2)*AB96+(1-EXP(-LN(2)/2))/(LN(2)/2)*V97*Y97*VLOOKUP('Données projet'!$B$9,Paramètres!$A$1:$I$89,3,0)*0.475*44/12</f>
        <v>2.0135314853047169E-9</v>
      </c>
      <c r="AC97" s="24">
        <f t="shared" si="57"/>
        <v>7.434362531381927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310.95287409903602</v>
      </c>
      <c r="AO97" s="62">
        <f t="shared" si="90"/>
        <v>224.10083380795163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382.55387448074327</v>
      </c>
      <c r="T98" s="62">
        <f t="shared" si="88"/>
        <v>476.29465646955543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5.2419634433130646</v>
      </c>
      <c r="AA98" s="23">
        <f>EXP(-LN(2)/25)*AA97+(1-EXP(-LN(2)/25))/(LN(2)/25)*Calculateur!V98*Calculateur!X98*VLOOKUP('Données projet'!$B$9,Paramètres!$A$1:$I$89,3,0)*0.475*44/12</f>
        <v>2.0304671783782209</v>
      </c>
      <c r="AB98" s="23">
        <f>EXP(-LN(2)/2)*AB97+(1-EXP(-LN(2)/2))/(LN(2)/2)*V98*Y98*VLOOKUP('Données projet'!$B$9,Paramètres!$A$1:$I$89,3,0)*0.475*44/12</f>
        <v>1.4237817673915865E-9</v>
      </c>
      <c r="AC98" s="24">
        <f t="shared" si="57"/>
        <v>7.272430623115067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310.95287409903602</v>
      </c>
      <c r="AO98" s="62">
        <f t="shared" si="90"/>
        <v>224.10083380795163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382.55387448074327</v>
      </c>
      <c r="T99" s="62">
        <f t="shared" si="88"/>
        <v>476.29465646955543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5.1391717374716901</v>
      </c>
      <c r="AA99" s="23">
        <f>EXP(-LN(2)/25)*AA98+(1-EXP(-LN(2)/25))/(LN(2)/25)*Calculateur!V99*Calculateur!X99*VLOOKUP('Données projet'!$B$9,Paramètres!$A$1:$I$89,3,0)*0.475*44/12</f>
        <v>1.9749439466078402</v>
      </c>
      <c r="AB99" s="23">
        <f>EXP(-LN(2)/2)*AB98+(1-EXP(-LN(2)/2))/(LN(2)/2)*V99*Y99*VLOOKUP('Données projet'!$B$9,Paramètres!$A$1:$I$89,3,0)*0.475*44/12</f>
        <v>1.0067657426523584E-9</v>
      </c>
      <c r="AC99" s="24">
        <f t="shared" si="57"/>
        <v>7.1141156850862961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310.95287409903602</v>
      </c>
      <c r="AO99" s="62">
        <f t="shared" si="90"/>
        <v>224.10083380795163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382.55387448074327</v>
      </c>
      <c r="T100" s="62">
        <f t="shared" si="88"/>
        <v>476.29465646955543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5.0383957142851159</v>
      </c>
      <c r="AA100" s="23">
        <f>EXP(-LN(2)/25)*AA99+(1-EXP(-LN(2)/25))/(LN(2)/25)*Calculateur!V100*Calculateur!X100*VLOOKUP('Données projet'!$B$9,Paramètres!$A$1:$I$89,3,0)*0.475*44/12</f>
        <v>1.9209390005300604</v>
      </c>
      <c r="AB100" s="23">
        <f>EXP(-LN(2)/2)*AB99+(1-EXP(-LN(2)/2))/(LN(2)/2)*V100*Y100*VLOOKUP('Données projet'!$B$9,Paramètres!$A$1:$I$89,3,0)*0.475*44/12</f>
        <v>7.1189088369579324E-10</v>
      </c>
      <c r="AC100" s="24">
        <f t="shared" si="57"/>
        <v>6.9593347155270671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310.95287409903602</v>
      </c>
      <c r="AO100" s="62">
        <f t="shared" si="90"/>
        <v>224.10083380795163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382.55387448074327</v>
      </c>
      <c r="T101" s="62">
        <f t="shared" si="88"/>
        <v>476.29465646955543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4.9395958474459256</v>
      </c>
      <c r="AA101" s="23">
        <f>EXP(-LN(2)/25)*AA100+(1-EXP(-LN(2)/25))/(LN(2)/25)*Calculateur!V101*Calculateur!X101*VLOOKUP('Données projet'!$B$9,Paramètres!$A$1:$I$89,3,0)*0.475*44/12</f>
        <v>1.8684108225427742</v>
      </c>
      <c r="AB101" s="23">
        <f>EXP(-LN(2)/2)*AB100+(1-EXP(-LN(2)/2))/(LN(2)/2)*V101*Y101*VLOOKUP('Données projet'!$B$9,Paramètres!$A$1:$I$89,3,0)*0.475*44/12</f>
        <v>5.0338287132617922E-10</v>
      </c>
      <c r="AC101" s="24">
        <f t="shared" si="57"/>
        <v>6.808006670492083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310.95287409903602</v>
      </c>
      <c r="AO101" s="62">
        <f t="shared" si="90"/>
        <v>224.10083380795163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382.55387448074327</v>
      </c>
      <c r="T102" s="62">
        <f t="shared" si="88"/>
        <v>476.29465646955543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4.8427333857334833</v>
      </c>
      <c r="AA102" s="23">
        <f>EXP(-LN(2)/25)*AA101+(1-EXP(-LN(2)/25))/(LN(2)/25)*Calculateur!V102*Calculateur!X102*VLOOKUP('Données projet'!$B$9,Paramètres!$A$1:$I$89,3,0)*0.475*44/12</f>
        <v>1.8173190303448872</v>
      </c>
      <c r="AB102" s="23">
        <f>EXP(-LN(2)/2)*AB101+(1-EXP(-LN(2)/2))/(LN(2)/2)*V102*Y102*VLOOKUP('Données projet'!$B$9,Paramètres!$A$1:$I$89,3,0)*0.475*44/12</f>
        <v>3.5594544184789662E-10</v>
      </c>
      <c r="AC102" s="24">
        <f t="shared" si="57"/>
        <v>6.6600524164343158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310.95287409903602</v>
      </c>
      <c r="AO102" s="62">
        <f t="shared" si="90"/>
        <v>224.10083380795163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382.55387448074327</v>
      </c>
      <c r="T103" s="62">
        <f t="shared" si="88"/>
        <v>476.29465646955543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4.7477703378149538</v>
      </c>
      <c r="AA103" s="23">
        <f>EXP(-LN(2)/25)*AA102+(1-EXP(-LN(2)/25))/(LN(2)/25)*Calculateur!V103*Calculateur!X103*VLOOKUP('Données projet'!$B$9,Paramètres!$A$1:$I$89,3,0)*0.475*44/12</f>
        <v>1.767624345891452</v>
      </c>
      <c r="AB103" s="23">
        <f>EXP(-LN(2)/2)*AB102+(1-EXP(-LN(2)/2))/(LN(2)/2)*V103*Y103*VLOOKUP('Données projet'!$B$9,Paramètres!$A$1:$I$89,3,0)*0.475*44/12</f>
        <v>2.5169143566308961E-10</v>
      </c>
      <c r="AC103" s="24">
        <f t="shared" si="57"/>
        <v>6.515394683958097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310.95287409903602</v>
      </c>
      <c r="AO103" s="62">
        <f t="shared" si="90"/>
        <v>224.10083380795163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382.55387448074327</v>
      </c>
      <c r="T104" s="62">
        <f t="shared" si="88"/>
        <v>476.29465646955543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4.654669457344367</v>
      </c>
      <c r="AA104" s="23">
        <f>EXP(-LN(2)/25)*AA103+(1-EXP(-LN(2)/25))/(LN(2)/25)*Calculateur!V104*Calculateur!X104*VLOOKUP('Données projet'!$B$9,Paramètres!$A$1:$I$89,3,0)*0.475*44/12</f>
        <v>1.7192885651977259</v>
      </c>
      <c r="AB104" s="23">
        <f>EXP(-LN(2)/2)*AB103+(1-EXP(-LN(2)/2))/(LN(2)/2)*V104*Y104*VLOOKUP('Données projet'!$B$9,Paramètres!$A$1:$I$89,3,0)*0.475*44/12</f>
        <v>1.7797272092394831E-10</v>
      </c>
      <c r="AC104" s="24">
        <f t="shared" si="57"/>
        <v>6.373958022720065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310.95287409903602</v>
      </c>
      <c r="AO104" s="62">
        <f t="shared" si="90"/>
        <v>224.10083380795163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382.55387448074327</v>
      </c>
      <c r="T105" s="62">
        <f t="shared" si="88"/>
        <v>476.29465646955543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4.5633942283538786</v>
      </c>
      <c r="AA105" s="23">
        <f>EXP(-LN(2)/25)*AA104+(1-EXP(-LN(2)/25))/(LN(2)/25)*Calculateur!V105*Calculateur!X105*VLOOKUP('Données projet'!$B$9,Paramètres!$A$1:$I$89,3,0)*0.475*44/12</f>
        <v>1.6722745289689378</v>
      </c>
      <c r="AB105" s="23">
        <f>EXP(-LN(2)/2)*AB104+(1-EXP(-LN(2)/2))/(LN(2)/2)*V105*Y105*VLOOKUP('Données projet'!$B$9,Paramètres!$A$1:$I$89,3,0)*0.475*44/12</f>
        <v>1.258457178315448E-10</v>
      </c>
      <c r="AC105" s="24">
        <f t="shared" si="57"/>
        <v>6.2356687574486624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310.95287409903602</v>
      </c>
      <c r="AO105" s="62">
        <f t="shared" si="90"/>
        <v>224.10083380795163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382.55387448074327</v>
      </c>
      <c r="T106" s="62">
        <f t="shared" si="88"/>
        <v>476.29465646955543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4.473908850931501</v>
      </c>
      <c r="AA106" s="23">
        <f>EXP(-LN(2)/25)*AA105+(1-EXP(-LN(2)/25))/(LN(2)/25)*Calculateur!V106*Calculateur!X106*VLOOKUP('Données projet'!$B$9,Paramètres!$A$1:$I$89,3,0)*0.475*44/12</f>
        <v>1.6265460940331868</v>
      </c>
      <c r="AB106" s="23">
        <f>EXP(-LN(2)/2)*AB105+(1-EXP(-LN(2)/2))/(LN(2)/2)*V106*Y106*VLOOKUP('Données projet'!$B$9,Paramètres!$A$1:$I$89,3,0)*0.475*44/12</f>
        <v>8.8986360461974155E-11</v>
      </c>
      <c r="AC106" s="24">
        <f t="shared" si="57"/>
        <v>6.1004549450536745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310.95287409903602</v>
      </c>
      <c r="AO106" s="62">
        <f t="shared" si="90"/>
        <v>224.10083380795163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382.55387448074327</v>
      </c>
      <c r="T107" s="62">
        <f t="shared" si="88"/>
        <v>476.29465646955543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4.386178227179685</v>
      </c>
      <c r="AA107" s="23">
        <f>EXP(-LN(2)/25)*AA106+(1-EXP(-LN(2)/25))/(LN(2)/25)*Calculateur!V107*Calculateur!X107*VLOOKUP('Données projet'!$B$9,Paramètres!$A$1:$I$89,3,0)*0.475*44/12</f>
        <v>1.5820681055555077</v>
      </c>
      <c r="AB107" s="23">
        <f>EXP(-LN(2)/2)*AB106+(1-EXP(-LN(2)/2))/(LN(2)/2)*V107*Y107*VLOOKUP('Données projet'!$B$9,Paramètres!$A$1:$I$89,3,0)*0.475*44/12</f>
        <v>6.2922858915772402E-11</v>
      </c>
      <c r="AC107" s="24">
        <f t="shared" si="57"/>
        <v>5.9682463327981159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310.95287409903602</v>
      </c>
      <c r="AO107" s="62">
        <f t="shared" si="90"/>
        <v>224.10083380795163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382.55387448074327</v>
      </c>
      <c r="T108" s="62">
        <f t="shared" si="88"/>
        <v>476.29465646955543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4.3001679474492454</v>
      </c>
      <c r="AA108" s="23">
        <f>EXP(-LN(2)/25)*AA107+(1-EXP(-LN(2)/25))/(LN(2)/25)*Calculateur!V108*Calculateur!X108*VLOOKUP('Données projet'!$B$9,Paramètres!$A$1:$I$89,3,0)*0.475*44/12</f>
        <v>1.5388063700117465</v>
      </c>
      <c r="AB108" s="23">
        <f>EXP(-LN(2)/2)*AB107+(1-EXP(-LN(2)/2))/(LN(2)/2)*V108*Y108*VLOOKUP('Données projet'!$B$9,Paramètres!$A$1:$I$89,3,0)*0.475*44/12</f>
        <v>4.4493180230987078E-11</v>
      </c>
      <c r="AC108" s="24">
        <f t="shared" si="57"/>
        <v>5.8389743175054853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310.95287409903602</v>
      </c>
      <c r="AO108" s="62">
        <f t="shared" si="90"/>
        <v>224.10083380795163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382.55387448074327</v>
      </c>
      <c r="T109" s="62">
        <f t="shared" si="88"/>
        <v>476.29465646955543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4.2158442768432289</v>
      </c>
      <c r="AA109" s="23">
        <f>EXP(-LN(2)/25)*AA108+(1-EXP(-LN(2)/25))/(LN(2)/25)*Calculateur!V109*Calculateur!X109*VLOOKUP('Données projet'!$B$9,Paramètres!$A$1:$I$89,3,0)*0.475*44/12</f>
        <v>1.4967276289014653</v>
      </c>
      <c r="AB109" s="23">
        <f>EXP(-LN(2)/2)*AB108+(1-EXP(-LN(2)/2))/(LN(2)/2)*V109*Y109*VLOOKUP('Données projet'!$B$9,Paramètres!$A$1:$I$89,3,0)*0.475*44/12</f>
        <v>3.1461429457886201E-11</v>
      </c>
      <c r="AC109" s="24">
        <f t="shared" si="57"/>
        <v>5.712571905776155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310.95287409903602</v>
      </c>
      <c r="AO109" s="62">
        <f t="shared" si="90"/>
        <v>224.10083380795163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382.55387448074327</v>
      </c>
      <c r="T110" s="62">
        <f t="shared" si="88"/>
        <v>476.29465646955543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4.1331741419854362</v>
      </c>
      <c r="AA110" s="23">
        <f>EXP(-LN(2)/25)*AA109+(1-EXP(-LN(2)/25))/(LN(2)/25)*Calculateur!V110*Calculateur!X110*VLOOKUP('Données projet'!$B$9,Paramètres!$A$1:$I$89,3,0)*0.475*44/12</f>
        <v>1.4557995331796696</v>
      </c>
      <c r="AB110" s="23">
        <f>EXP(-LN(2)/2)*AB109+(1-EXP(-LN(2)/2))/(LN(2)/2)*V110*Y110*VLOOKUP('Données projet'!$B$9,Paramètres!$A$1:$I$89,3,0)*0.475*44/12</f>
        <v>2.2246590115493539E-11</v>
      </c>
      <c r="AC110" s="24">
        <f t="shared" si="57"/>
        <v>5.5889736751873516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310.95287409903602</v>
      </c>
      <c r="AO110" s="62">
        <f t="shared" si="90"/>
        <v>224.10083380795163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382.55387448074327</v>
      </c>
      <c r="T111" s="62">
        <f t="shared" si="88"/>
        <v>476.29465646955543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4.0521251180484015</v>
      </c>
      <c r="AA111" s="23">
        <f>EXP(-LN(2)/25)*AA110+(1-EXP(-LN(2)/25))/(LN(2)/25)*Calculateur!V111*Calculateur!X111*VLOOKUP('Données projet'!$B$9,Paramètres!$A$1:$I$89,3,0)*0.475*44/12</f>
        <v>1.4159906183877013</v>
      </c>
      <c r="AB111" s="23">
        <f>EXP(-LN(2)/2)*AB110+(1-EXP(-LN(2)/2))/(LN(2)/2)*V111*Y111*VLOOKUP('Données projet'!$B$9,Paramètres!$A$1:$I$89,3,0)*0.475*44/12</f>
        <v>1.5730714728943101E-11</v>
      </c>
      <c r="AC111" s="24">
        <f t="shared" si="57"/>
        <v>5.4681157364518329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310.95287409903602</v>
      </c>
      <c r="AO111" s="62">
        <f t="shared" si="90"/>
        <v>224.10083380795163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382.55387448074327</v>
      </c>
      <c r="T112" s="62">
        <f t="shared" si="88"/>
        <v>476.29465646955543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3.9726654160357486</v>
      </c>
      <c r="AA112" s="23">
        <f>EXP(-LN(2)/25)*AA111+(1-EXP(-LN(2)/25))/(LN(2)/25)*Calculateur!V112*Calculateur!X112*VLOOKUP('Données projet'!$B$9,Paramètres!$A$1:$I$89,3,0)*0.475*44/12</f>
        <v>1.3772702804641794</v>
      </c>
      <c r="AB112" s="23">
        <f>EXP(-LN(2)/2)*AB111+(1-EXP(-LN(2)/2))/(LN(2)/2)*V112*Y112*VLOOKUP('Données projet'!$B$9,Paramètres!$A$1:$I$89,3,0)*0.475*44/12</f>
        <v>1.1123295057746769E-11</v>
      </c>
      <c r="AC112" s="24">
        <f t="shared" si="57"/>
        <v>5.3499356965110518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310.95287409903602</v>
      </c>
      <c r="AO112" s="62">
        <f t="shared" si="90"/>
        <v>224.10083380795163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382.55387448074327</v>
      </c>
      <c r="T113" s="62">
        <f t="shared" si="88"/>
        <v>476.29465646955543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3.8947638703139313</v>
      </c>
      <c r="AA113" s="23">
        <f>EXP(-LN(2)/25)*AA112+(1-EXP(-LN(2)/25))/(LN(2)/25)*Calculateur!V113*Calculateur!X113*VLOOKUP('Données projet'!$B$9,Paramètres!$A$1:$I$89,3,0)*0.475*44/12</f>
        <v>1.3396087522173903</v>
      </c>
      <c r="AB113" s="23">
        <f>EXP(-LN(2)/2)*AB112+(1-EXP(-LN(2)/2))/(LN(2)/2)*V113*Y113*VLOOKUP('Données projet'!$B$9,Paramètres!$A$1:$I$89,3,0)*0.475*44/12</f>
        <v>7.8653573644715503E-12</v>
      </c>
      <c r="AC113" s="24">
        <f t="shared" si="57"/>
        <v>5.2343726225391869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310.95287409903602</v>
      </c>
      <c r="AO113" s="62">
        <f t="shared" si="90"/>
        <v>224.10083380795163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382.55387448074327</v>
      </c>
      <c r="T114" s="62">
        <f t="shared" si="88"/>
        <v>476.29465646955543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3.818389926388468</v>
      </c>
      <c r="AA114" s="23">
        <f>EXP(-LN(2)/25)*AA113+(1-EXP(-LN(2)/25))/(LN(2)/25)*Calculateur!V114*Calculateur!X114*VLOOKUP('Données projet'!$B$9,Paramètres!$A$1:$I$89,3,0)*0.475*44/12</f>
        <v>1.3029770804410432</v>
      </c>
      <c r="AB114" s="23">
        <f>EXP(-LN(2)/2)*AB113+(1-EXP(-LN(2)/2))/(LN(2)/2)*V114*Y114*VLOOKUP('Données projet'!$B$9,Paramètres!$A$1:$I$89,3,0)*0.475*44/12</f>
        <v>5.5616475288733847E-12</v>
      </c>
      <c r="AC114" s="24">
        <f t="shared" si="57"/>
        <v>5.1213670068350732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310.95287409903602</v>
      </c>
      <c r="AO114" s="62">
        <f t="shared" si="90"/>
        <v>224.10083380795163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382.55387448074327</v>
      </c>
      <c r="T115" s="62">
        <f t="shared" si="88"/>
        <v>476.29465646955543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3.7435136289198767</v>
      </c>
      <c r="AA115" s="23">
        <f>EXP(-LN(2)/25)*AA114+(1-EXP(-LN(2)/25))/(LN(2)/25)*Calculateur!V115*Calculateur!X115*VLOOKUP('Données projet'!$B$9,Paramètres!$A$1:$I$89,3,0)*0.475*44/12</f>
        <v>1.2673471036557962</v>
      </c>
      <c r="AB115" s="23">
        <f>EXP(-LN(2)/2)*AB114+(1-EXP(-LN(2)/2))/(LN(2)/2)*V115*Y115*VLOOKUP('Données projet'!$B$9,Paramètres!$A$1:$I$89,3,0)*0.475*44/12</f>
        <v>3.9326786822357751E-12</v>
      </c>
      <c r="AC115" s="24">
        <f t="shared" si="57"/>
        <v>5.010860732579606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310.95287409903602</v>
      </c>
      <c r="AO115" s="62">
        <f t="shared" si="90"/>
        <v>224.10083380795163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382.55387448074327</v>
      </c>
      <c r="T116" s="62">
        <f t="shared" si="88"/>
        <v>476.29465646955543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3.6701056099746125</v>
      </c>
      <c r="AA116" s="23">
        <f>EXP(-LN(2)/25)*AA115+(1-EXP(-LN(2)/25))/(LN(2)/25)*Calculateur!V116*Calculateur!X116*VLOOKUP('Données projet'!$B$9,Paramètres!$A$1:$I$89,3,0)*0.475*44/12</f>
        <v>1.2326914304594407</v>
      </c>
      <c r="AB116" s="23">
        <f>EXP(-LN(2)/2)*AB115+(1-EXP(-LN(2)/2))/(LN(2)/2)*V116*Y116*VLOOKUP('Données projet'!$B$9,Paramètres!$A$1:$I$89,3,0)*0.475*44/12</f>
        <v>2.7808237644366924E-12</v>
      </c>
      <c r="AC116" s="24">
        <f t="shared" si="57"/>
        <v>4.902797040436834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310.95287409903602</v>
      </c>
      <c r="AO116" s="62">
        <f t="shared" si="90"/>
        <v>224.10083380795163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382.55387448074327</v>
      </c>
      <c r="T117" s="62">
        <f t="shared" si="88"/>
        <v>476.29465646955543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3.5981370775063946</v>
      </c>
      <c r="AA117" s="23">
        <f>EXP(-LN(2)/25)*AA116+(1-EXP(-LN(2)/25))/(LN(2)/25)*Calculateur!V117*Calculateur!X117*VLOOKUP('Données projet'!$B$9,Paramètres!$A$1:$I$89,3,0)*0.475*44/12</f>
        <v>1.1989834184691024</v>
      </c>
      <c r="AB117" s="23">
        <f>EXP(-LN(2)/2)*AB116+(1-EXP(-LN(2)/2))/(LN(2)/2)*V117*Y117*VLOOKUP('Données projet'!$B$9,Paramètres!$A$1:$I$89,3,0)*0.475*44/12</f>
        <v>1.9663393411178876E-12</v>
      </c>
      <c r="AC117" s="24">
        <f t="shared" si="57"/>
        <v>4.7971204959774632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310.95287409903602</v>
      </c>
      <c r="AO117" s="62">
        <f t="shared" si="90"/>
        <v>224.10083380795163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382.55387448074327</v>
      </c>
      <c r="T118" s="62">
        <f t="shared" si="88"/>
        <v>476.29465646955543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3.5275798040634081</v>
      </c>
      <c r="AA118" s="23">
        <f>EXP(-LN(2)/25)*AA117+(1-EXP(-LN(2)/25))/(LN(2)/25)*Calculateur!V118*Calculateur!X118*VLOOKUP('Données projet'!$B$9,Paramètres!$A$1:$I$89,3,0)*0.475*44/12</f>
        <v>1.166197153839267</v>
      </c>
      <c r="AB118" s="23">
        <f>EXP(-LN(2)/2)*AB117+(1-EXP(-LN(2)/2))/(LN(2)/2)*V118*Y118*VLOOKUP('Données projet'!$B$9,Paramètres!$A$1:$I$89,3,0)*0.475*44/12</f>
        <v>1.3904118822183462E-12</v>
      </c>
      <c r="AC118" s="24">
        <f t="shared" si="57"/>
        <v>4.6937769579040651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310.95287409903602</v>
      </c>
      <c r="AO118" s="62">
        <f t="shared" si="90"/>
        <v>224.10083380795163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382.55387448074327</v>
      </c>
      <c r="T119" s="62">
        <f t="shared" si="88"/>
        <v>476.29465646955543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3.4584061157169512</v>
      </c>
      <c r="AA119" s="23">
        <f>EXP(-LN(2)/25)*AA118+(1-EXP(-LN(2)/25))/(LN(2)/25)*Calculateur!V119*Calculateur!X119*VLOOKUP('Données projet'!$B$9,Paramètres!$A$1:$I$89,3,0)*0.475*44/12</f>
        <v>1.1343074313398893</v>
      </c>
      <c r="AB119" s="23">
        <f>EXP(-LN(2)/2)*AB118+(1-EXP(-LN(2)/2))/(LN(2)/2)*V119*Y119*VLOOKUP('Données projet'!$B$9,Paramètres!$A$1:$I$89,3,0)*0.475*44/12</f>
        <v>9.8316967055894378E-13</v>
      </c>
      <c r="AC119" s="24">
        <f t="shared" si="57"/>
        <v>4.5927135470578238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310.95287409903602</v>
      </c>
      <c r="AO119" s="62">
        <f t="shared" si="90"/>
        <v>224.10083380795163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382.55387448074327</v>
      </c>
      <c r="T120" s="62">
        <f t="shared" si="88"/>
        <v>476.29465646955543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3.3905888812071847</v>
      </c>
      <c r="AA120" s="23">
        <f>EXP(-LN(2)/25)*AA119+(1-EXP(-LN(2)/25))/(LN(2)/25)*Calculateur!V120*Calculateur!X120*VLOOKUP('Données projet'!$B$9,Paramètres!$A$1:$I$89,3,0)*0.475*44/12</f>
        <v>1.1032897349792647</v>
      </c>
      <c r="AB120" s="23">
        <f>EXP(-LN(2)/2)*AB119+(1-EXP(-LN(2)/2))/(LN(2)/2)*V120*Y120*VLOOKUP('Données projet'!$B$9,Paramètres!$A$1:$I$89,3,0)*0.475*44/12</f>
        <v>6.9520594110917309E-13</v>
      </c>
      <c r="AC120" s="24">
        <f t="shared" si="57"/>
        <v>4.4938786161871453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310.95287409903602</v>
      </c>
      <c r="AO120" s="62">
        <f t="shared" si="90"/>
        <v>224.10083380795163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382.55387448074327</v>
      </c>
      <c r="T121" s="62">
        <f t="shared" si="88"/>
        <v>476.29465646955543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3.3241015013017261</v>
      </c>
      <c r="AA121" s="23">
        <f>EXP(-LN(2)/25)*AA120+(1-EXP(-LN(2)/25))/(LN(2)/25)*Calculateur!V121*Calculateur!X121*VLOOKUP('Données projet'!$B$9,Paramètres!$A$1:$I$89,3,0)*0.475*44/12</f>
        <v>1.0731202191567712</v>
      </c>
      <c r="AB121" s="23">
        <f>EXP(-LN(2)/2)*AB120+(1-EXP(-LN(2)/2))/(LN(2)/2)*V121*Y121*VLOOKUP('Données projet'!$B$9,Paramètres!$A$1:$I$89,3,0)*0.475*44/12</f>
        <v>4.9158483527947189E-13</v>
      </c>
      <c r="AC121" s="24">
        <f t="shared" si="57"/>
        <v>4.3972217204589885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310.95287409903602</v>
      </c>
      <c r="AO121" s="62">
        <f t="shared" si="90"/>
        <v>224.10083380795163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382.55387448074327</v>
      </c>
      <c r="T122" s="62">
        <f t="shared" si="88"/>
        <v>476.29465646955543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3.2589178983629159</v>
      </c>
      <c r="AA122" s="23">
        <f>EXP(-LN(2)/25)*AA121+(1-EXP(-LN(2)/25))/(LN(2)/25)*Calculateur!V122*Calculateur!X122*VLOOKUP('Données projet'!$B$9,Paramètres!$A$1:$I$89,3,0)*0.475*44/12</f>
        <v>1.0437756903309896</v>
      </c>
      <c r="AB122" s="23">
        <f>EXP(-LN(2)/2)*AB121+(1-EXP(-LN(2)/2))/(LN(2)/2)*V122*Y122*VLOOKUP('Données projet'!$B$9,Paramètres!$A$1:$I$89,3,0)*0.475*44/12</f>
        <v>3.4760297055458654E-13</v>
      </c>
      <c r="AC122" s="24">
        <f t="shared" si="57"/>
        <v>4.302693588694253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310.95287409903602</v>
      </c>
      <c r="AO122" s="62">
        <f t="shared" si="90"/>
        <v>224.10083380795163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382.55387448074327</v>
      </c>
      <c r="T123" s="62">
        <f t="shared" si="88"/>
        <v>476.29465646955543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3.1950125061196637</v>
      </c>
      <c r="AA123" s="23">
        <f>EXP(-LN(2)/25)*AA122+(1-EXP(-LN(2)/25))/(LN(2)/25)*Calculateur!V123*Calculateur!X123*VLOOKUP('Données projet'!$B$9,Paramètres!$A$1:$I$89,3,0)*0.475*44/12</f>
        <v>1.0152335891891107</v>
      </c>
      <c r="AB123" s="23">
        <f>EXP(-LN(2)/2)*AB122+(1-EXP(-LN(2)/2))/(LN(2)/2)*V123*Y123*VLOOKUP('Données projet'!$B$9,Paramètres!$A$1:$I$89,3,0)*0.475*44/12</f>
        <v>2.4579241763973595E-13</v>
      </c>
      <c r="AC123" s="24">
        <f t="shared" si="57"/>
        <v>4.2102460953090199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310.95287409903602</v>
      </c>
      <c r="AO123" s="62">
        <f t="shared" si="90"/>
        <v>224.10083380795163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382.55387448074327</v>
      </c>
      <c r="T124" s="62">
        <f t="shared" si="88"/>
        <v>476.29465646955543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3.1323602596398614</v>
      </c>
      <c r="AA124" s="23">
        <f>EXP(-LN(2)/25)*AA123+(1-EXP(-LN(2)/25))/(LN(2)/25)*Calculateur!V124*Calculateur!X124*VLOOKUP('Données projet'!$B$9,Paramètres!$A$1:$I$89,3,0)*0.475*44/12</f>
        <v>0.98747197330392034</v>
      </c>
      <c r="AB124" s="23">
        <f>EXP(-LN(2)/2)*AB123+(1-EXP(-LN(2)/2))/(LN(2)/2)*V124*Y124*VLOOKUP('Données projet'!$B$9,Paramètres!$A$1:$I$89,3,0)*0.475*44/12</f>
        <v>1.7380148527729327E-13</v>
      </c>
      <c r="AC124" s="24">
        <f t="shared" si="57"/>
        <v>4.1198322329439563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310.95287409903602</v>
      </c>
      <c r="AO124" s="62">
        <f t="shared" si="90"/>
        <v>224.10083380795163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382.55387448074327</v>
      </c>
      <c r="T125" s="62">
        <f t="shared" si="88"/>
        <v>476.29465646955543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3.0709365854994308</v>
      </c>
      <c r="AA125" s="23">
        <f>EXP(-LN(2)/25)*AA124+(1-EXP(-LN(2)/25))/(LN(2)/25)*Calculateur!V125*Calculateur!X125*VLOOKUP('Données projet'!$B$9,Paramètres!$A$1:$I$89,3,0)*0.475*44/12</f>
        <v>0.96046950026503042</v>
      </c>
      <c r="AB125" s="23">
        <f>EXP(-LN(2)/2)*AB124+(1-EXP(-LN(2)/2))/(LN(2)/2)*V125*Y125*VLOOKUP('Données projet'!$B$9,Paramètres!$A$1:$I$89,3,0)*0.475*44/12</f>
        <v>1.2289620881986797E-13</v>
      </c>
      <c r="AC125" s="24">
        <f t="shared" si="57"/>
        <v>4.0314060857645835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310.95287409903602</v>
      </c>
      <c r="AO125" s="62">
        <f t="shared" si="90"/>
        <v>224.10083380795163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382.55387448074327</v>
      </c>
      <c r="T126" s="62">
        <f t="shared" si="88"/>
        <v>476.29465646955543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3.0107173921441523</v>
      </c>
      <c r="AA126" s="23">
        <f>EXP(-LN(2)/25)*AA125+(1-EXP(-LN(2)/25))/(LN(2)/25)*Calculateur!V126*Calculateur!X126*VLOOKUP('Données projet'!$B$9,Paramètres!$A$1:$I$89,3,0)*0.475*44/12</f>
        <v>0.93420541127138734</v>
      </c>
      <c r="AB126" s="23">
        <f>EXP(-LN(2)/2)*AB125+(1-EXP(-LN(2)/2))/(LN(2)/2)*V126*Y126*VLOOKUP('Données projet'!$B$9,Paramètres!$A$1:$I$89,3,0)*0.475*44/12</f>
        <v>8.6900742638646636E-14</v>
      </c>
      <c r="AC126" s="24">
        <f t="shared" si="57"/>
        <v>3.9449228034156265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310.95287409903602</v>
      </c>
      <c r="AO126" s="62">
        <f t="shared" si="90"/>
        <v>224.10083380795163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382.55387448074327</v>
      </c>
      <c r="T127" s="62">
        <f t="shared" si="88"/>
        <v>476.29465646955543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2.9516790604404894</v>
      </c>
      <c r="AA127" s="23">
        <f>EXP(-LN(2)/25)*AA126+(1-EXP(-LN(2)/25))/(LN(2)/25)*Calculateur!V127*Calculateur!X127*VLOOKUP('Données projet'!$B$9,Paramètres!$A$1:$I$89,3,0)*0.475*44/12</f>
        <v>0.90865951517244381</v>
      </c>
      <c r="AB127" s="23">
        <f>EXP(-LN(2)/2)*AB126+(1-EXP(-LN(2)/2))/(LN(2)/2)*V127*Y127*VLOOKUP('Données projet'!$B$9,Paramètres!$A$1:$I$89,3,0)*0.475*44/12</f>
        <v>6.1448104409933986E-14</v>
      </c>
      <c r="AC127" s="24">
        <f t="shared" si="57"/>
        <v>3.8603385756129946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310.95287409903602</v>
      </c>
      <c r="AO127" s="62">
        <f t="shared" si="90"/>
        <v>224.10083380795163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382.55387448074327</v>
      </c>
      <c r="T128" s="62">
        <f t="shared" si="88"/>
        <v>476.29465646955543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2.8937984344117087</v>
      </c>
      <c r="AA128" s="23">
        <f>EXP(-LN(2)/25)*AA127+(1-EXP(-LN(2)/25))/(LN(2)/25)*Calculateur!V128*Calculateur!X128*VLOOKUP('Données projet'!$B$9,Paramètres!$A$1:$I$89,3,0)*0.475*44/12</f>
        <v>0.88381217294572623</v>
      </c>
      <c r="AB128" s="23">
        <f>EXP(-LN(2)/2)*AB127+(1-EXP(-LN(2)/2))/(LN(2)/2)*V128*Y128*VLOOKUP('Données projet'!$B$9,Paramètres!$A$1:$I$89,3,0)*0.475*44/12</f>
        <v>4.3450371319323318E-14</v>
      </c>
      <c r="AC128" s="24">
        <f t="shared" si="57"/>
        <v>3.7776106073574782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310.95287409903602</v>
      </c>
      <c r="AO128" s="62">
        <f t="shared" si="90"/>
        <v>224.10083380795163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382.55387448074327</v>
      </c>
      <c r="T129" s="62">
        <f t="shared" si="88"/>
        <v>476.29465646955543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2.8370528121556564</v>
      </c>
      <c r="AA129" s="23">
        <f>EXP(-LN(2)/25)*AA128+(1-EXP(-LN(2)/25))/(LN(2)/25)*Calculateur!V129*Calculateur!X129*VLOOKUP('Données projet'!$B$9,Paramètres!$A$1:$I$89,3,0)*0.475*44/12</f>
        <v>0.85964428259886316</v>
      </c>
      <c r="AB129" s="23">
        <f>EXP(-LN(2)/2)*AB128+(1-EXP(-LN(2)/2))/(LN(2)/2)*V129*Y129*VLOOKUP('Données projet'!$B$9,Paramètres!$A$1:$I$89,3,0)*0.475*44/12</f>
        <v>3.0724052204966993E-14</v>
      </c>
      <c r="AC129" s="24">
        <f t="shared" si="57"/>
        <v>3.6966970947545503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310.95287409903602</v>
      </c>
      <c r="AO129" s="62">
        <f t="shared" si="90"/>
        <v>224.10083380795163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382.55387448074327</v>
      </c>
      <c r="T130" s="62">
        <f t="shared" si="88"/>
        <v>476.29465646955543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2.7814199369406336</v>
      </c>
      <c r="AA130" s="23">
        <f>EXP(-LN(2)/25)*AA129+(1-EXP(-LN(2)/25))/(LN(2)/25)*Calculateur!V130*Calculateur!X130*VLOOKUP('Données projet'!$B$9,Paramètres!$A$1:$I$89,3,0)*0.475*44/12</f>
        <v>0.83613726448446912</v>
      </c>
      <c r="AB130" s="23">
        <f>EXP(-LN(2)/2)*AB129+(1-EXP(-LN(2)/2))/(LN(2)/2)*V130*Y130*VLOOKUP('Données projet'!$B$9,Paramètres!$A$1:$I$89,3,0)*0.475*44/12</f>
        <v>2.1725185659661659E-14</v>
      </c>
      <c r="AC130" s="24">
        <f t="shared" si="57"/>
        <v>3.6175572014251247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310.95287409903602</v>
      </c>
      <c r="AO130" s="62">
        <f t="shared" si="90"/>
        <v>224.10083380795163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382.55387448074327</v>
      </c>
      <c r="T131" s="62">
        <f t="shared" si="88"/>
        <v>476.29465646955543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2.726877988475874</v>
      </c>
      <c r="AA131" s="23">
        <f>EXP(-LN(2)/25)*AA130+(1-EXP(-LN(2)/25))/(LN(2)/25)*Calculateur!V131*Calculateur!X131*VLOOKUP('Données projet'!$B$9,Paramètres!$A$1:$I$89,3,0)*0.475*44/12</f>
        <v>0.81327304701659364</v>
      </c>
      <c r="AB131" s="23">
        <f>EXP(-LN(2)/2)*AB130+(1-EXP(-LN(2)/2))/(LN(2)/2)*V131*Y131*VLOOKUP('Données projet'!$B$9,Paramètres!$A$1:$I$89,3,0)*0.475*44/12</f>
        <v>1.5362026102483497E-14</v>
      </c>
      <c r="AC131" s="24">
        <f t="shared" si="57"/>
        <v>3.540151035492483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310.95287409903602</v>
      </c>
      <c r="AO131" s="62">
        <f t="shared" si="90"/>
        <v>224.10083380795163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382.55387448074327</v>
      </c>
      <c r="T132" s="62">
        <f t="shared" si="88"/>
        <v>476.29465646955543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2.6734055743532048</v>
      </c>
      <c r="AA132" s="23">
        <f>EXP(-LN(2)/25)*AA131+(1-EXP(-LN(2)/25))/(LN(2)/25)*Calculateur!V132*Calculateur!X132*VLOOKUP('Données projet'!$B$9,Paramètres!$A$1:$I$89,3,0)*0.475*44/12</f>
        <v>0.79103405277775407</v>
      </c>
      <c r="AB132" s="23">
        <f>EXP(-LN(2)/2)*AB131+(1-EXP(-LN(2)/2))/(LN(2)/2)*V132*Y132*VLOOKUP('Données projet'!$B$9,Paramètres!$A$1:$I$89,3,0)*0.475*44/12</f>
        <v>1.086259282983083E-14</v>
      </c>
      <c r="AC132" s="24">
        <f t="shared" ref="AC132:AC153" si="111">SUM(Z132:AB132)</f>
        <v>3.4644396271309694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310.95287409903602</v>
      </c>
      <c r="AO132" s="62">
        <f t="shared" si="90"/>
        <v>224.10083380795163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382.55387448074327</v>
      </c>
      <c r="T133" s="62">
        <f t="shared" ref="T133:T196" si="142">$T$3</f>
        <v>476.29465646955543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2.6209817216565288</v>
      </c>
      <c r="AA133" s="23">
        <f>EXP(-LN(2)/25)*AA132+(1-EXP(-LN(2)/25))/(LN(2)/25)*Calculateur!V133*Calculateur!X133*VLOOKUP('Données projet'!$B$9,Paramètres!$A$1:$I$89,3,0)*0.475*44/12</f>
        <v>0.76940318500587346</v>
      </c>
      <c r="AB133" s="23">
        <f>EXP(-LN(2)/2)*AB132+(1-EXP(-LN(2)/2))/(LN(2)/2)*V133*Y133*VLOOKUP('Données projet'!$B$9,Paramètres!$A$1:$I$89,3,0)*0.475*44/12</f>
        <v>7.6810130512417483E-15</v>
      </c>
      <c r="AC133" s="24">
        <f t="shared" si="111"/>
        <v>3.3903849066624097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310.95287409903602</v>
      </c>
      <c r="AO133" s="62">
        <f t="shared" ref="AO133:AO196" si="144">$AO$3</f>
        <v>224.10083380795163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382.55387448074327</v>
      </c>
      <c r="T134" s="62">
        <f t="shared" si="142"/>
        <v>476.29465646955543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2.5695858687358419</v>
      </c>
      <c r="AA134" s="23">
        <f>EXP(-LN(2)/25)*AA133+(1-EXP(-LN(2)/25))/(LN(2)/25)*Calculateur!V134*Calculateur!X134*VLOOKUP('Données projet'!$B$9,Paramètres!$A$1:$I$89,3,0)*0.475*44/12</f>
        <v>0.74836381445073286</v>
      </c>
      <c r="AB134" s="23">
        <f>EXP(-LN(2)/2)*AB133+(1-EXP(-LN(2)/2))/(LN(2)/2)*V134*Y134*VLOOKUP('Données projet'!$B$9,Paramètres!$A$1:$I$89,3,0)*0.475*44/12</f>
        <v>5.4312964149154148E-15</v>
      </c>
      <c r="AC134" s="24">
        <f t="shared" si="111"/>
        <v>3.3179496831865802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310.95287409903602</v>
      </c>
      <c r="AO134" s="62">
        <f t="shared" si="144"/>
        <v>224.10083380795163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382.55387448074327</v>
      </c>
      <c r="T135" s="62">
        <f t="shared" si="142"/>
        <v>476.29465646955543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2.5191978571425548</v>
      </c>
      <c r="AA135" s="23">
        <f>EXP(-LN(2)/25)*AA134+(1-EXP(-LN(2)/25))/(LN(2)/25)*Calculateur!V135*Calculateur!X135*VLOOKUP('Données projet'!$B$9,Paramètres!$A$1:$I$89,3,0)*0.475*44/12</f>
        <v>0.72789976658983502</v>
      </c>
      <c r="AB135" s="23">
        <f>EXP(-LN(2)/2)*AB134+(1-EXP(-LN(2)/2))/(LN(2)/2)*V135*Y135*VLOOKUP('Données projet'!$B$9,Paramètres!$A$1:$I$89,3,0)*0.475*44/12</f>
        <v>3.8405065256208742E-15</v>
      </c>
      <c r="AC135" s="24">
        <f t="shared" si="111"/>
        <v>3.2470976237323939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310.95287409903602</v>
      </c>
      <c r="AO135" s="62">
        <f t="shared" si="144"/>
        <v>224.10083380795163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382.55387448074327</v>
      </c>
      <c r="T136" s="62">
        <f t="shared" si="142"/>
        <v>476.29465646955543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2.4697979237229597</v>
      </c>
      <c r="AA136" s="23">
        <f>EXP(-LN(2)/25)*AA135+(1-EXP(-LN(2)/25))/(LN(2)/25)*Calculateur!V136*Calculateur!X136*VLOOKUP('Données projet'!$B$9,Paramètres!$A$1:$I$89,3,0)*0.475*44/12</f>
        <v>0.7079953091938509</v>
      </c>
      <c r="AB136" s="23">
        <f>EXP(-LN(2)/2)*AB135+(1-EXP(-LN(2)/2))/(LN(2)/2)*V136*Y136*VLOOKUP('Données projet'!$B$9,Paramètres!$A$1:$I$89,3,0)*0.475*44/12</f>
        <v>2.7156482074577074E-15</v>
      </c>
      <c r="AC136" s="24">
        <f t="shared" si="111"/>
        <v>3.1777932329168133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310.95287409903602</v>
      </c>
      <c r="AO136" s="62">
        <f t="shared" si="144"/>
        <v>224.10083380795163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382.55387448074327</v>
      </c>
      <c r="T137" s="62">
        <f t="shared" si="142"/>
        <v>476.29465646955543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2.4213666928667386</v>
      </c>
      <c r="AA137" s="23">
        <f>EXP(-LN(2)/25)*AA136+(1-EXP(-LN(2)/25))/(LN(2)/25)*Calculateur!V137*Calculateur!X137*VLOOKUP('Données projet'!$B$9,Paramètres!$A$1:$I$89,3,0)*0.475*44/12</f>
        <v>0.68863514023208983</v>
      </c>
      <c r="AB137" s="23">
        <f>EXP(-LN(2)/2)*AB136+(1-EXP(-LN(2)/2))/(LN(2)/2)*V137*Y137*VLOOKUP('Données projet'!$B$9,Paramètres!$A$1:$I$89,3,0)*0.475*44/12</f>
        <v>1.9202532628104371E-15</v>
      </c>
      <c r="AC137" s="24">
        <f t="shared" si="111"/>
        <v>3.1100018330988304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310.95287409903602</v>
      </c>
      <c r="AO137" s="62">
        <f t="shared" si="144"/>
        <v>224.10083380795163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382.55387448074327</v>
      </c>
      <c r="T138" s="62">
        <f t="shared" si="142"/>
        <v>476.29465646955543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2.3738851689074738</v>
      </c>
      <c r="AA138" s="23">
        <f>EXP(-LN(2)/25)*AA137+(1-EXP(-LN(2)/25))/(LN(2)/25)*Calculateur!V138*Calculateur!X138*VLOOKUP('Données projet'!$B$9,Paramètres!$A$1:$I$89,3,0)*0.475*44/12</f>
        <v>0.66980437610869525</v>
      </c>
      <c r="AB138" s="23">
        <f>EXP(-LN(2)/2)*AB137+(1-EXP(-LN(2)/2))/(LN(2)/2)*V138*Y138*VLOOKUP('Données projet'!$B$9,Paramètres!$A$1:$I$89,3,0)*0.475*44/12</f>
        <v>1.3578241037288537E-15</v>
      </c>
      <c r="AC138" s="24">
        <f t="shared" si="111"/>
        <v>3.0436895450161705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310.95287409903602</v>
      </c>
      <c r="AO138" s="62">
        <f t="shared" si="144"/>
        <v>224.10083380795163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382.55387448074327</v>
      </c>
      <c r="T139" s="62">
        <f t="shared" si="142"/>
        <v>476.29465646955543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2.3273347286721804</v>
      </c>
      <c r="AA139" s="23">
        <f>EXP(-LN(2)/25)*AA138+(1-EXP(-LN(2)/25))/(LN(2)/25)*Calculateur!V139*Calculateur!X139*VLOOKUP('Données projet'!$B$9,Paramètres!$A$1:$I$89,3,0)*0.475*44/12</f>
        <v>0.65148854022052172</v>
      </c>
      <c r="AB139" s="23">
        <f>EXP(-LN(2)/2)*AB138+(1-EXP(-LN(2)/2))/(LN(2)/2)*V139*Y139*VLOOKUP('Données projet'!$B$9,Paramètres!$A$1:$I$89,3,0)*0.475*44/12</f>
        <v>9.6012663140521854E-16</v>
      </c>
      <c r="AC139" s="24">
        <f t="shared" si="111"/>
        <v>2.978823268892703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310.95287409903602</v>
      </c>
      <c r="AO139" s="62">
        <f t="shared" si="144"/>
        <v>224.10083380795163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382.55387448074327</v>
      </c>
      <c r="T140" s="62">
        <f t="shared" si="142"/>
        <v>476.29465646955543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2.2816971141769362</v>
      </c>
      <c r="AA140" s="23">
        <f>EXP(-LN(2)/25)*AA139+(1-EXP(-LN(2)/25))/(LN(2)/25)*Calculateur!V140*Calculateur!X140*VLOOKUP('Données projet'!$B$9,Paramètres!$A$1:$I$89,3,0)*0.475*44/12</f>
        <v>0.6336735518278982</v>
      </c>
      <c r="AB140" s="23">
        <f>EXP(-LN(2)/2)*AB139+(1-EXP(-LN(2)/2))/(LN(2)/2)*V140*Y140*VLOOKUP('Données projet'!$B$9,Paramètres!$A$1:$I$89,3,0)*0.475*44/12</f>
        <v>6.7891205186442685E-16</v>
      </c>
      <c r="AC140" s="24">
        <f t="shared" si="111"/>
        <v>2.9153706660048355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310.95287409903602</v>
      </c>
      <c r="AO140" s="62">
        <f t="shared" si="144"/>
        <v>224.10083380795163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382.55387448074327</v>
      </c>
      <c r="T141" s="62">
        <f t="shared" si="142"/>
        <v>476.29465646955543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2.2369544254657474</v>
      </c>
      <c r="AA141" s="23">
        <f>EXP(-LN(2)/25)*AA140+(1-EXP(-LN(2)/25))/(LN(2)/25)*Calculateur!V141*Calculateur!X141*VLOOKUP('Données projet'!$B$9,Paramètres!$A$1:$I$89,3,0)*0.475*44/12</f>
        <v>0.61634571522972048</v>
      </c>
      <c r="AB141" s="23">
        <f>EXP(-LN(2)/2)*AB140+(1-EXP(-LN(2)/2))/(LN(2)/2)*V141*Y141*VLOOKUP('Données projet'!$B$9,Paramètres!$A$1:$I$89,3,0)*0.475*44/12</f>
        <v>4.8006331570260927E-16</v>
      </c>
      <c r="AC141" s="24">
        <f t="shared" si="111"/>
        <v>2.8533001406954681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310.95287409903602</v>
      </c>
      <c r="AO141" s="62">
        <f t="shared" si="144"/>
        <v>224.10083380795163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382.55387448074327</v>
      </c>
      <c r="T142" s="62">
        <f t="shared" si="142"/>
        <v>476.29465646955543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2.1930891135898394</v>
      </c>
      <c r="AA142" s="23">
        <f>EXP(-LN(2)/25)*AA141+(1-EXP(-LN(2)/25))/(LN(2)/25)*Calculateur!V142*Calculateur!X142*VLOOKUP('Données projet'!$B$9,Paramètres!$A$1:$I$89,3,0)*0.475*44/12</f>
        <v>0.59949170923455131</v>
      </c>
      <c r="AB142" s="23">
        <f>EXP(-LN(2)/2)*AB141+(1-EXP(-LN(2)/2))/(LN(2)/2)*V142*Y142*VLOOKUP('Données projet'!$B$9,Paramètres!$A$1:$I$89,3,0)*0.475*44/12</f>
        <v>3.3945602593221342E-16</v>
      </c>
      <c r="AC142" s="24">
        <f t="shared" si="111"/>
        <v>2.7925808228243914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310.95287409903602</v>
      </c>
      <c r="AO142" s="62">
        <f t="shared" si="144"/>
        <v>224.10083380795163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382.55387448074327</v>
      </c>
      <c r="T143" s="62">
        <f t="shared" si="142"/>
        <v>476.29465646955543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2.1500839737246196</v>
      </c>
      <c r="AA143" s="23">
        <f>EXP(-LN(2)/25)*AA142+(1-EXP(-LN(2)/25))/(LN(2)/25)*Calculateur!V143*Calculateur!X143*VLOOKUP('Données projet'!$B$9,Paramètres!$A$1:$I$89,3,0)*0.475*44/12</f>
        <v>0.58309857691963363</v>
      </c>
      <c r="AB143" s="23">
        <f>EXP(-LN(2)/2)*AB142+(1-EXP(-LN(2)/2))/(LN(2)/2)*V143*Y143*VLOOKUP('Données projet'!$B$9,Paramètres!$A$1:$I$89,3,0)*0.475*44/12</f>
        <v>2.4003165785130463E-16</v>
      </c>
      <c r="AC143" s="24">
        <f t="shared" si="111"/>
        <v>2.7331825506442535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310.95287409903602</v>
      </c>
      <c r="AO143" s="62">
        <f t="shared" si="144"/>
        <v>224.10083380795163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382.55387448074327</v>
      </c>
      <c r="T144" s="62">
        <f t="shared" si="142"/>
        <v>476.29465646955543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2.1079221384216118</v>
      </c>
      <c r="AA144" s="23">
        <f>EXP(-LN(2)/25)*AA143+(1-EXP(-LN(2)/25))/(LN(2)/25)*Calculateur!V144*Calculateur!X144*VLOOKUP('Données projet'!$B$9,Paramètres!$A$1:$I$89,3,0)*0.475*44/12</f>
        <v>0.56715371566994477</v>
      </c>
      <c r="AB144" s="23">
        <f>EXP(-LN(2)/2)*AB143+(1-EXP(-LN(2)/2))/(LN(2)/2)*V144*Y144*VLOOKUP('Données projet'!$B$9,Paramètres!$A$1:$I$89,3,0)*0.475*44/12</f>
        <v>1.6972801296610671E-16</v>
      </c>
      <c r="AC144" s="24">
        <f t="shared" si="111"/>
        <v>2.6750758540915567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310.95287409903602</v>
      </c>
      <c r="AO144" s="62">
        <f t="shared" si="144"/>
        <v>224.10083380795163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382.55387448074327</v>
      </c>
      <c r="T145" s="62">
        <f t="shared" si="142"/>
        <v>476.29465646955543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2.0665870709927154</v>
      </c>
      <c r="AA145" s="23">
        <f>EXP(-LN(2)/25)*AA144+(1-EXP(-LN(2)/25))/(LN(2)/25)*Calculateur!V145*Calculateur!X145*VLOOKUP('Données projet'!$B$9,Paramètres!$A$1:$I$89,3,0)*0.475*44/12</f>
        <v>0.55164486748963248</v>
      </c>
      <c r="AB145" s="23">
        <f>EXP(-LN(2)/2)*AB144+(1-EXP(-LN(2)/2))/(LN(2)/2)*V145*Y145*VLOOKUP('Données projet'!$B$9,Paramètres!$A$1:$I$89,3,0)*0.475*44/12</f>
        <v>1.2001582892565232E-16</v>
      </c>
      <c r="AC145" s="24">
        <f t="shared" si="111"/>
        <v>2.618231938482348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310.95287409903602</v>
      </c>
      <c r="AO145" s="62">
        <f t="shared" si="144"/>
        <v>224.10083380795163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382.55387448074327</v>
      </c>
      <c r="T146" s="62">
        <f t="shared" si="142"/>
        <v>476.29465646955543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2.0260625590241981</v>
      </c>
      <c r="AA146" s="23">
        <f>EXP(-LN(2)/25)*AA145+(1-EXP(-LN(2)/25))/(LN(2)/25)*Calculateur!V146*Calculateur!X146*VLOOKUP('Données projet'!$B$9,Paramètres!$A$1:$I$89,3,0)*0.475*44/12</f>
        <v>0.53656010957838574</v>
      </c>
      <c r="AB146" s="23">
        <f>EXP(-LN(2)/2)*AB145+(1-EXP(-LN(2)/2))/(LN(2)/2)*V146*Y146*VLOOKUP('Données projet'!$B$9,Paramètres!$A$1:$I$89,3,0)*0.475*44/12</f>
        <v>8.4864006483053356E-17</v>
      </c>
      <c r="AC146" s="24">
        <f t="shared" si="111"/>
        <v>2.5626226686025837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310.95287409903602</v>
      </c>
      <c r="AO146" s="62">
        <f t="shared" si="144"/>
        <v>224.10083380795163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382.55387448074327</v>
      </c>
      <c r="T147" s="62">
        <f t="shared" si="142"/>
        <v>476.29465646955543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1.9863327080178719</v>
      </c>
      <c r="AA147" s="23">
        <f>EXP(-LN(2)/25)*AA146+(1-EXP(-LN(2)/25))/(LN(2)/25)*Calculateur!V147*Calculateur!X147*VLOOKUP('Données projet'!$B$9,Paramètres!$A$1:$I$89,3,0)*0.475*44/12</f>
        <v>0.52188784516549491</v>
      </c>
      <c r="AB147" s="23">
        <f>EXP(-LN(2)/2)*AB146+(1-EXP(-LN(2)/2))/(LN(2)/2)*V147*Y147*VLOOKUP('Données projet'!$B$9,Paramètres!$A$1:$I$89,3,0)*0.475*44/12</f>
        <v>6.0007914462826159E-17</v>
      </c>
      <c r="AC147" s="24">
        <f t="shared" si="111"/>
        <v>2.5082205531833668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310.95287409903602</v>
      </c>
      <c r="AO147" s="62">
        <f t="shared" si="144"/>
        <v>224.10083380795163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382.55387448074327</v>
      </c>
      <c r="T148" s="62">
        <f t="shared" si="142"/>
        <v>476.29465646955543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1.9473819351569632</v>
      </c>
      <c r="AA148" s="23">
        <f>EXP(-LN(2)/25)*AA147+(1-EXP(-LN(2)/25))/(LN(2)/25)*Calculateur!V148*Calculateur!X148*VLOOKUP('Données projet'!$B$9,Paramètres!$A$1:$I$89,3,0)*0.475*44/12</f>
        <v>0.50761679459455544</v>
      </c>
      <c r="AB148" s="23">
        <f>EXP(-LN(2)/2)*AB147+(1-EXP(-LN(2)/2))/(LN(2)/2)*V148*Y148*VLOOKUP('Données projet'!$B$9,Paramètres!$A$1:$I$89,3,0)*0.475*44/12</f>
        <v>4.2432003241526678E-17</v>
      </c>
      <c r="AC148" s="24">
        <f t="shared" si="111"/>
        <v>2.4549987297515186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310.95287409903602</v>
      </c>
      <c r="AO148" s="62">
        <f t="shared" si="144"/>
        <v>224.10083380795163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382.55387448074327</v>
      </c>
      <c r="T149" s="62">
        <f t="shared" si="142"/>
        <v>476.29465646955543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1.9091949631942315</v>
      </c>
      <c r="AA149" s="23">
        <f>EXP(-LN(2)/25)*AA148+(1-EXP(-LN(2)/25))/(LN(2)/25)*Calculateur!V149*Calculateur!X149*VLOOKUP('Données projet'!$B$9,Paramètres!$A$1:$I$89,3,0)*0.475*44/12</f>
        <v>0.49373598665196028</v>
      </c>
      <c r="AB149" s="23">
        <f>EXP(-LN(2)/2)*AB148+(1-EXP(-LN(2)/2))/(LN(2)/2)*V149*Y149*VLOOKUP('Données projet'!$B$9,Paramètres!$A$1:$I$89,3,0)*0.475*44/12</f>
        <v>3.0003957231413079E-17</v>
      </c>
      <c r="AC149" s="24">
        <f t="shared" si="111"/>
        <v>2.4029309498461919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310.95287409903602</v>
      </c>
      <c r="AO149" s="62">
        <f t="shared" si="144"/>
        <v>224.10083380795163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382.55387448074327</v>
      </c>
      <c r="T150" s="62">
        <f t="shared" si="142"/>
        <v>476.29465646955543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1.8717568144599359</v>
      </c>
      <c r="AA150" s="23">
        <f>EXP(-LN(2)/25)*AA149+(1-EXP(-LN(2)/25))/(LN(2)/25)*Calculateur!V150*Calculateur!X150*VLOOKUP('Données projet'!$B$9,Paramètres!$A$1:$I$89,3,0)*0.475*44/12</f>
        <v>0.48023475013251532</v>
      </c>
      <c r="AB150" s="23">
        <f>EXP(-LN(2)/2)*AB149+(1-EXP(-LN(2)/2))/(LN(2)/2)*V150*Y150*VLOOKUP('Données projet'!$B$9,Paramètres!$A$1:$I$89,3,0)*0.475*44/12</f>
        <v>2.1216001620763339E-17</v>
      </c>
      <c r="AC150" s="24">
        <f t="shared" si="111"/>
        <v>2.3519915645924514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310.95287409903602</v>
      </c>
      <c r="AO150" s="62">
        <f t="shared" si="144"/>
        <v>224.10083380795163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382.55387448074327</v>
      </c>
      <c r="T151" s="62">
        <f t="shared" si="142"/>
        <v>476.29465646955543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1.8350528049873038</v>
      </c>
      <c r="AA151" s="23">
        <f>EXP(-LN(2)/25)*AA150+(1-EXP(-LN(2)/25))/(LN(2)/25)*Calculateur!V151*Calculateur!X151*VLOOKUP('Données projet'!$B$9,Paramètres!$A$1:$I$89,3,0)*0.475*44/12</f>
        <v>0.46710270563569378</v>
      </c>
      <c r="AB151" s="23">
        <f>EXP(-LN(2)/2)*AB150+(1-EXP(-LN(2)/2))/(LN(2)/2)*V151*Y151*VLOOKUP('Données projet'!$B$9,Paramètres!$A$1:$I$89,3,0)*0.475*44/12</f>
        <v>1.500197861570654E-17</v>
      </c>
      <c r="AC151" s="24">
        <f t="shared" si="111"/>
        <v>2.3021555106229976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310.95287409903602</v>
      </c>
      <c r="AO151" s="62">
        <f t="shared" si="144"/>
        <v>224.10083380795163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382.55387448074327</v>
      </c>
      <c r="T152" s="62">
        <f t="shared" si="142"/>
        <v>476.29465646955543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1.7990685387531951</v>
      </c>
      <c r="AA152" s="23">
        <f>EXP(-LN(2)/25)*AA151+(1-EXP(-LN(2)/25))/(LN(2)/25)*Calculateur!V152*Calculateur!X152*VLOOKUP('Données projet'!$B$9,Paramètres!$A$1:$I$89,3,0)*0.475*44/12</f>
        <v>0.45432975758622202</v>
      </c>
      <c r="AB152" s="23">
        <f>EXP(-LN(2)/2)*AB151+(1-EXP(-LN(2)/2))/(LN(2)/2)*V152*Y152*VLOOKUP('Données projet'!$B$9,Paramètres!$A$1:$I$89,3,0)*0.475*44/12</f>
        <v>1.0608000810381669E-17</v>
      </c>
      <c r="AC152" s="24">
        <f t="shared" si="111"/>
        <v>2.2533982963394172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310.95287409903602</v>
      </c>
      <c r="AO152" s="62">
        <f t="shared" si="144"/>
        <v>224.10083380795163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382.55387448074327</v>
      </c>
      <c r="T153" s="62">
        <f t="shared" si="142"/>
        <v>476.29465646955543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1.7637899020317018</v>
      </c>
      <c r="AA153" s="23">
        <f>EXP(-LN(2)/25)*AA152+(1-EXP(-LN(2)/25))/(LN(2)/25)*Calculateur!V153*Calculateur!X153*VLOOKUP('Données projet'!$B$9,Paramètres!$A$1:$I$89,3,0)*0.475*44/12</f>
        <v>0.44190608647286322</v>
      </c>
      <c r="AB153" s="23">
        <f>EXP(-LN(2)/2)*AB152+(1-EXP(-LN(2)/2))/(LN(2)/2)*V153*Y153*VLOOKUP('Données projet'!$B$9,Paramètres!$A$1:$I$89,3,0)*0.475*44/12</f>
        <v>7.5009893078532698E-18</v>
      </c>
      <c r="AC153" s="24">
        <f t="shared" si="111"/>
        <v>2.2056959885045648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310.95287409903602</v>
      </c>
      <c r="AO153" s="62">
        <f t="shared" si="144"/>
        <v>224.10083380795163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382.55387448074327</v>
      </c>
      <c r="T154" s="62">
        <f t="shared" si="142"/>
        <v>476.29465646955543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1.7292030578584734</v>
      </c>
      <c r="AA154" s="23">
        <f>EXP(-LN(2)/25)*AA153+(1-EXP(-LN(2)/25))/(LN(2)/25)*Calculateur!V154*Calculateur!X154*VLOOKUP('Données projet'!$B$9,Paramètres!$A$1:$I$89,3,0)*0.475*44/12</f>
        <v>0.42982214129943169</v>
      </c>
      <c r="AB154" s="23">
        <f>EXP(-LN(2)/2)*AB153+(1-EXP(-LN(2)/2))/(LN(2)/2)*V154*Y154*VLOOKUP('Données projet'!$B$9,Paramètres!$A$1:$I$89,3,0)*0.475*44/12</f>
        <v>5.3040004051908347E-18</v>
      </c>
      <c r="AC154" s="24">
        <f t="shared" ref="AC154:AC203" si="163">SUM(Z154:AB154)</f>
        <v>2.159025199157905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310.95287409903602</v>
      </c>
      <c r="AO154" s="62">
        <f t="shared" si="144"/>
        <v>224.10083380795163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382.55387448074327</v>
      </c>
      <c r="T155" s="62">
        <f t="shared" si="142"/>
        <v>476.29465646955543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1.6952944406035901</v>
      </c>
      <c r="AA155" s="23">
        <f>EXP(-LN(2)/25)*AA154+(1-EXP(-LN(2)/25))/(LN(2)/25)*Calculateur!V155*Calculateur!X155*VLOOKUP('Données projet'!$B$9,Paramètres!$A$1:$I$89,3,0)*0.475*44/12</f>
        <v>0.41806863224223467</v>
      </c>
      <c r="AB155" s="23">
        <f>EXP(-LN(2)/2)*AB154+(1-EXP(-LN(2)/2))/(LN(2)/2)*V155*Y155*VLOOKUP('Données projet'!$B$9,Paramètres!$A$1:$I$89,3,0)*0.475*44/12</f>
        <v>3.7504946539266349E-18</v>
      </c>
      <c r="AC155" s="24">
        <f t="shared" si="163"/>
        <v>2.113363072845825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310.95287409903602</v>
      </c>
      <c r="AO155" s="62">
        <f t="shared" si="144"/>
        <v>224.10083380795163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382.55387448074327</v>
      </c>
      <c r="T156" s="62">
        <f t="shared" si="142"/>
        <v>476.29465646955543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1.6620507506508608</v>
      </c>
      <c r="AA156" s="23">
        <f>EXP(-LN(2)/25)*AA155+(1-EXP(-LN(2)/25))/(LN(2)/25)*Calculateur!V156*Calculateur!X156*VLOOKUP('Données projet'!$B$9,Paramètres!$A$1:$I$89,3,0)*0.475*44/12</f>
        <v>0.40663652350829693</v>
      </c>
      <c r="AB156" s="23">
        <f>EXP(-LN(2)/2)*AB155+(1-EXP(-LN(2)/2))/(LN(2)/2)*V156*Y156*VLOOKUP('Données projet'!$B$9,Paramètres!$A$1:$I$89,3,0)*0.475*44/12</f>
        <v>2.6520002025954174E-18</v>
      </c>
      <c r="AC156" s="24">
        <f t="shared" si="163"/>
        <v>2.0686872741591578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310.95287409903602</v>
      </c>
      <c r="AO156" s="62">
        <f t="shared" si="144"/>
        <v>224.10083380795163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382.55387448074327</v>
      </c>
      <c r="T157" s="62">
        <f t="shared" si="142"/>
        <v>476.29465646955543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1.6294589491814557</v>
      </c>
      <c r="AA157" s="23">
        <f>EXP(-LN(2)/25)*AA156+(1-EXP(-LN(2)/25))/(LN(2)/25)*Calculateur!V157*Calculateur!X157*VLOOKUP('Données projet'!$B$9,Paramètres!$A$1:$I$89,3,0)*0.475*44/12</f>
        <v>0.39551702638887715</v>
      </c>
      <c r="AB157" s="23">
        <f>EXP(-LN(2)/2)*AB156+(1-EXP(-LN(2)/2))/(LN(2)/2)*V157*Y157*VLOOKUP('Données projet'!$B$9,Paramètres!$A$1:$I$89,3,0)*0.475*44/12</f>
        <v>1.8752473269633175E-18</v>
      </c>
      <c r="AC157" s="24">
        <f t="shared" si="163"/>
        <v>2.0249759755703329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310.95287409903602</v>
      </c>
      <c r="AO157" s="62">
        <f t="shared" si="144"/>
        <v>224.10083380795163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382.55387448074327</v>
      </c>
      <c r="T158" s="62">
        <f t="shared" si="142"/>
        <v>476.29465646955543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1.5975062530598296</v>
      </c>
      <c r="AA158" s="23">
        <f>EXP(-LN(2)/25)*AA157+(1-EXP(-LN(2)/25))/(LN(2)/25)*Calculateur!V158*Calculateur!X158*VLOOKUP('Données projet'!$B$9,Paramètres!$A$1:$I$89,3,0)*0.475*44/12</f>
        <v>0.38470159250293684</v>
      </c>
      <c r="AB158" s="23">
        <f>EXP(-LN(2)/2)*AB157+(1-EXP(-LN(2)/2))/(LN(2)/2)*V158*Y158*VLOOKUP('Données projet'!$B$9,Paramètres!$A$1:$I$89,3,0)*0.475*44/12</f>
        <v>1.3260001012977087E-18</v>
      </c>
      <c r="AC158" s="24">
        <f t="shared" si="163"/>
        <v>1.9822078455627665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310.95287409903602</v>
      </c>
      <c r="AO158" s="62">
        <f t="shared" si="144"/>
        <v>224.10083380795163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382.55387448074327</v>
      </c>
      <c r="T159" s="62">
        <f t="shared" si="142"/>
        <v>476.29465646955543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1.5661801298199285</v>
      </c>
      <c r="AA159" s="23">
        <f>EXP(-LN(2)/25)*AA158+(1-EXP(-LN(2)/25))/(LN(2)/25)*Calculateur!V159*Calculateur!X159*VLOOKUP('Données projet'!$B$9,Paramètres!$A$1:$I$89,3,0)*0.475*44/12</f>
        <v>0.37418190722536654</v>
      </c>
      <c r="AB159" s="23">
        <f>EXP(-LN(2)/2)*AB158+(1-EXP(-LN(2)/2))/(LN(2)/2)*V159*Y159*VLOOKUP('Données projet'!$B$9,Paramètres!$A$1:$I$89,3,0)*0.475*44/12</f>
        <v>9.3762366348165873E-19</v>
      </c>
      <c r="AC159" s="24">
        <f t="shared" si="163"/>
        <v>1.940362037045295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310.95287409903602</v>
      </c>
      <c r="AO159" s="62">
        <f t="shared" si="144"/>
        <v>224.10083380795163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382.55387448074327</v>
      </c>
      <c r="T160" s="62">
        <f t="shared" si="142"/>
        <v>476.29465646955543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1.5354682927497132</v>
      </c>
      <c r="AA160" s="23">
        <f>EXP(-LN(2)/25)*AA159+(1-EXP(-LN(2)/25))/(LN(2)/25)*Calculateur!V160*Calculateur!X160*VLOOKUP('Données projet'!$B$9,Paramètres!$A$1:$I$89,3,0)*0.475*44/12</f>
        <v>0.36394988329491762</v>
      </c>
      <c r="AB160" s="23">
        <f>EXP(-LN(2)/2)*AB159+(1-EXP(-LN(2)/2))/(LN(2)/2)*V160*Y160*VLOOKUP('Données projet'!$B$9,Paramètres!$A$1:$I$89,3,0)*0.475*44/12</f>
        <v>6.6300005064885434E-19</v>
      </c>
      <c r="AC160" s="24">
        <f t="shared" si="163"/>
        <v>1.8994181760446307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310.95287409903602</v>
      </c>
      <c r="AO160" s="62">
        <f t="shared" si="144"/>
        <v>224.10083380795163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382.55387448074327</v>
      </c>
      <c r="T161" s="62">
        <f t="shared" si="142"/>
        <v>476.29465646955543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1.505358696072074</v>
      </c>
      <c r="AA161" s="23">
        <f>EXP(-LN(2)/25)*AA160+(1-EXP(-LN(2)/25))/(LN(2)/25)*Calculateur!V161*Calculateur!X161*VLOOKUP('Données projet'!$B$9,Paramètres!$A$1:$I$89,3,0)*0.475*44/12</f>
        <v>0.35399765459692556</v>
      </c>
      <c r="AB161" s="23">
        <f>EXP(-LN(2)/2)*AB160+(1-EXP(-LN(2)/2))/(LN(2)/2)*V161*Y161*VLOOKUP('Données projet'!$B$9,Paramètres!$A$1:$I$89,3,0)*0.475*44/12</f>
        <v>4.6881183174082936E-19</v>
      </c>
      <c r="AC161" s="24">
        <f t="shared" si="163"/>
        <v>1.8593563506689996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310.95287409903602</v>
      </c>
      <c r="AO161" s="62">
        <f t="shared" si="144"/>
        <v>224.10083380795163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382.55387448074327</v>
      </c>
      <c r="T162" s="62">
        <f t="shared" si="142"/>
        <v>476.29465646955543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1.4758395302202427</v>
      </c>
      <c r="AA162" s="23">
        <f>EXP(-LN(2)/25)*AA161+(1-EXP(-LN(2)/25))/(LN(2)/25)*Calculateur!V162*Calculateur!X162*VLOOKUP('Données projet'!$B$9,Paramètres!$A$1:$I$89,3,0)*0.475*44/12</f>
        <v>0.34431757011604502</v>
      </c>
      <c r="AB162" s="23">
        <f>EXP(-LN(2)/2)*AB161+(1-EXP(-LN(2)/2))/(LN(2)/2)*V162*Y162*VLOOKUP('Données projet'!$B$9,Paramètres!$A$1:$I$89,3,0)*0.475*44/12</f>
        <v>3.3150002532442717E-19</v>
      </c>
      <c r="AC162" s="24">
        <f t="shared" si="163"/>
        <v>1.8201571003362877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310.95287409903602</v>
      </c>
      <c r="AO162" s="62">
        <f t="shared" si="144"/>
        <v>224.10083380795163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382.55387448074327</v>
      </c>
      <c r="T163" s="62">
        <f t="shared" si="142"/>
        <v>476.29465646955543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1.4468992172058526</v>
      </c>
      <c r="AA163" s="23">
        <f>EXP(-LN(2)/25)*AA162+(1-EXP(-LN(2)/25))/(LN(2)/25)*Calculateur!V163*Calculateur!X163*VLOOKUP('Données projet'!$B$9,Paramètres!$A$1:$I$89,3,0)*0.475*44/12</f>
        <v>0.33490218805434768</v>
      </c>
      <c r="AB163" s="23">
        <f>EXP(-LN(2)/2)*AB162+(1-EXP(-LN(2)/2))/(LN(2)/2)*V163*Y163*VLOOKUP('Données projet'!$B$9,Paramètres!$A$1:$I$89,3,0)*0.475*44/12</f>
        <v>2.3440591587041468E-19</v>
      </c>
      <c r="AC163" s="24">
        <f t="shared" si="163"/>
        <v>1.7818014052602003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310.95287409903602</v>
      </c>
      <c r="AO163" s="62">
        <f t="shared" si="144"/>
        <v>224.10083380795163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382.55387448074327</v>
      </c>
      <c r="T164" s="62">
        <f t="shared" si="142"/>
        <v>476.29465646955543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1.4185264060778267</v>
      </c>
      <c r="AA164" s="23">
        <f>EXP(-LN(2)/25)*AA163+(1-EXP(-LN(2)/25))/(LN(2)/25)*Calculateur!V164*Calculateur!X164*VLOOKUP('Données projet'!$B$9,Paramètres!$A$1:$I$89,3,0)*0.475*44/12</f>
        <v>0.32574427011026091</v>
      </c>
      <c r="AB164" s="23">
        <f>EXP(-LN(2)/2)*AB163+(1-EXP(-LN(2)/2))/(LN(2)/2)*V164*Y164*VLOOKUP('Données projet'!$B$9,Paramètres!$A$1:$I$89,3,0)*0.475*44/12</f>
        <v>1.6575001266221359E-19</v>
      </c>
      <c r="AC164" s="24">
        <f t="shared" si="163"/>
        <v>1.7442706761880875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310.95287409903602</v>
      </c>
      <c r="AO164" s="62">
        <f t="shared" si="144"/>
        <v>224.10083380795163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382.55387448074327</v>
      </c>
      <c r="T165" s="62">
        <f t="shared" si="142"/>
        <v>476.29465646955543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1.3907099684703152</v>
      </c>
      <c r="AA165" s="23">
        <f>EXP(-LN(2)/25)*AA164+(1-EXP(-LN(2)/25))/(LN(2)/25)*Calculateur!V165*Calculateur!X165*VLOOKUP('Données projet'!$B$9,Paramètres!$A$1:$I$89,3,0)*0.475*44/12</f>
        <v>0.31683677591394915</v>
      </c>
      <c r="AB165" s="23">
        <f>EXP(-LN(2)/2)*AB164+(1-EXP(-LN(2)/2))/(LN(2)/2)*V165*Y165*VLOOKUP('Données projet'!$B$9,Paramètres!$A$1:$I$89,3,0)*0.475*44/12</f>
        <v>1.1720295793520734E-19</v>
      </c>
      <c r="AC165" s="24">
        <f t="shared" si="163"/>
        <v>1.7075467443842645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310.95287409903602</v>
      </c>
      <c r="AO165" s="62">
        <f t="shared" si="144"/>
        <v>224.10083380795163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382.55387448074327</v>
      </c>
      <c r="T166" s="62">
        <f t="shared" si="142"/>
        <v>476.29465646955543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1.3634389942379355</v>
      </c>
      <c r="AA166" s="23">
        <f>EXP(-LN(2)/25)*AA165+(1-EXP(-LN(2)/25))/(LN(2)/25)*Calculateur!V166*Calculateur!X166*VLOOKUP('Données projet'!$B$9,Paramètres!$A$1:$I$89,3,0)*0.475*44/12</f>
        <v>0.3081728576148603</v>
      </c>
      <c r="AB166" s="23">
        <f>EXP(-LN(2)/2)*AB165+(1-EXP(-LN(2)/2))/(LN(2)/2)*V166*Y166*VLOOKUP('Données projet'!$B$9,Paramètres!$A$1:$I$89,3,0)*0.475*44/12</f>
        <v>8.2875006331106793E-20</v>
      </c>
      <c r="AC166" s="24">
        <f t="shared" si="163"/>
        <v>1.6716118518527958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310.95287409903602</v>
      </c>
      <c r="AO166" s="62">
        <f t="shared" si="144"/>
        <v>224.10083380795163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382.55387448074327</v>
      </c>
      <c r="T167" s="62">
        <f t="shared" si="142"/>
        <v>476.29465646955543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1.3367027871766008</v>
      </c>
      <c r="AA167" s="23">
        <f>EXP(-LN(2)/25)*AA166+(1-EXP(-LN(2)/25))/(LN(2)/25)*Calculateur!V167*Calculateur!X167*VLOOKUP('Données projet'!$B$9,Paramètres!$A$1:$I$89,3,0)*0.475*44/12</f>
        <v>0.29974585461727571</v>
      </c>
      <c r="AB167" s="23">
        <f>EXP(-LN(2)/2)*AB166+(1-EXP(-LN(2)/2))/(LN(2)/2)*V167*Y167*VLOOKUP('Données projet'!$B$9,Paramètres!$A$1:$I$89,3,0)*0.475*44/12</f>
        <v>5.8601478967603671E-20</v>
      </c>
      <c r="AC167" s="24">
        <f t="shared" si="163"/>
        <v>1.6364486417938766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310.95287409903602</v>
      </c>
      <c r="AO167" s="62">
        <f t="shared" si="144"/>
        <v>224.10083380795163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382.55387448074327</v>
      </c>
      <c r="T168" s="62">
        <f t="shared" si="142"/>
        <v>476.29465646955543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1.3104908608282628</v>
      </c>
      <c r="AA168" s="23">
        <f>EXP(-LN(2)/25)*AA167+(1-EXP(-LN(2)/25))/(LN(2)/25)*Calculateur!V168*Calculateur!X168*VLOOKUP('Données projet'!$B$9,Paramètres!$A$1:$I$89,3,0)*0.475*44/12</f>
        <v>0.29154928845981687</v>
      </c>
      <c r="AB168" s="23">
        <f>EXP(-LN(2)/2)*AB167+(1-EXP(-LN(2)/2))/(LN(2)/2)*V168*Y168*VLOOKUP('Données projet'!$B$9,Paramètres!$A$1:$I$89,3,0)*0.475*44/12</f>
        <v>4.1437503165553396E-20</v>
      </c>
      <c r="AC168" s="24">
        <f t="shared" si="163"/>
        <v>1.6020401492880798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310.95287409903602</v>
      </c>
      <c r="AO168" s="62">
        <f t="shared" si="144"/>
        <v>224.10083380795163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382.55387448074327</v>
      </c>
      <c r="T169" s="62">
        <f t="shared" si="142"/>
        <v>476.29465646955543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1.2847929343679194</v>
      </c>
      <c r="AA169" s="23">
        <f>EXP(-LN(2)/25)*AA168+(1-EXP(-LN(2)/25))/(LN(2)/25)*Calculateur!V169*Calculateur!X169*VLOOKUP('Données projet'!$B$9,Paramètres!$A$1:$I$89,3,0)*0.475*44/12</f>
        <v>0.28357685783497244</v>
      </c>
      <c r="AB169" s="23">
        <f>EXP(-LN(2)/2)*AB168+(1-EXP(-LN(2)/2))/(LN(2)/2)*V169*Y169*VLOOKUP('Données projet'!$B$9,Paramètres!$A$1:$I$89,3,0)*0.475*44/12</f>
        <v>2.9300739483801835E-20</v>
      </c>
      <c r="AC169" s="24">
        <f t="shared" si="163"/>
        <v>1.5683697922028919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310.95287409903602</v>
      </c>
      <c r="AO169" s="62">
        <f t="shared" si="144"/>
        <v>224.10083380795163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382.55387448074327</v>
      </c>
      <c r="T170" s="62">
        <f t="shared" si="142"/>
        <v>476.29465646955543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1.2595989285712759</v>
      </c>
      <c r="AA170" s="23">
        <f>EXP(-LN(2)/25)*AA169+(1-EXP(-LN(2)/25))/(LN(2)/25)*Calculateur!V170*Calculateur!X170*VLOOKUP('Données projet'!$B$9,Paramètres!$A$1:$I$89,3,0)*0.475*44/12</f>
        <v>0.2758224337448163</v>
      </c>
      <c r="AB170" s="23">
        <f>EXP(-LN(2)/2)*AB169+(1-EXP(-LN(2)/2))/(LN(2)/2)*V170*Y170*VLOOKUP('Données projet'!$B$9,Paramètres!$A$1:$I$89,3,0)*0.475*44/12</f>
        <v>2.0718751582776698E-20</v>
      </c>
      <c r="AC170" s="24">
        <f t="shared" si="163"/>
        <v>1.5354213623160922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310.95287409903602</v>
      </c>
      <c r="AO170" s="62">
        <f t="shared" si="144"/>
        <v>224.10083380795163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382.55387448074327</v>
      </c>
      <c r="T171" s="62">
        <f t="shared" si="142"/>
        <v>476.29465646955543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1.2348989618614783</v>
      </c>
      <c r="AA171" s="23">
        <f>EXP(-LN(2)/25)*AA170+(1-EXP(-LN(2)/25))/(LN(2)/25)*Calculateur!V171*Calculateur!X171*VLOOKUP('Données projet'!$B$9,Paramètres!$A$1:$I$89,3,0)*0.475*44/12</f>
        <v>0.26828005478919292</v>
      </c>
      <c r="AB171" s="23">
        <f>EXP(-LN(2)/2)*AB170+(1-EXP(-LN(2)/2))/(LN(2)/2)*V171*Y171*VLOOKUP('Données projet'!$B$9,Paramètres!$A$1:$I$89,3,0)*0.475*44/12</f>
        <v>1.4650369741900918E-20</v>
      </c>
      <c r="AC171" s="24">
        <f t="shared" si="163"/>
        <v>1.5031790166506713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310.95287409903602</v>
      </c>
      <c r="AO171" s="62">
        <f t="shared" si="144"/>
        <v>224.10083380795163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382.55387448074327</v>
      </c>
      <c r="T172" s="62">
        <f t="shared" si="142"/>
        <v>476.29465646955543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1.2106833464333677</v>
      </c>
      <c r="AA172" s="23">
        <f>EXP(-LN(2)/25)*AA171+(1-EXP(-LN(2)/25))/(LN(2)/25)*Calculateur!V172*Calculateur!X172*VLOOKUP('Données projet'!$B$9,Paramètres!$A$1:$I$89,3,0)*0.475*44/12</f>
        <v>0.26094392258274751</v>
      </c>
      <c r="AB172" s="23">
        <f>EXP(-LN(2)/2)*AB171+(1-EXP(-LN(2)/2))/(LN(2)/2)*V172*Y172*VLOOKUP('Données projet'!$B$9,Paramètres!$A$1:$I$89,3,0)*0.475*44/12</f>
        <v>1.0359375791388349E-20</v>
      </c>
      <c r="AC172" s="24">
        <f t="shared" si="163"/>
        <v>1.4716272690161152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310.95287409903602</v>
      </c>
      <c r="AO172" s="62">
        <f t="shared" si="144"/>
        <v>224.10083380795163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382.55387448074327</v>
      </c>
      <c r="T173" s="62">
        <f t="shared" si="142"/>
        <v>476.29465646955543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1.1869425844537353</v>
      </c>
      <c r="AA173" s="23">
        <f>EXP(-LN(2)/25)*AA172+(1-EXP(-LN(2)/25))/(LN(2)/25)*Calculateur!V173*Calculateur!X173*VLOOKUP('Données projet'!$B$9,Paramètres!$A$1:$I$89,3,0)*0.475*44/12</f>
        <v>0.25380839729727778</v>
      </c>
      <c r="AB173" s="23">
        <f>EXP(-LN(2)/2)*AB172+(1-EXP(-LN(2)/2))/(LN(2)/2)*V173*Y173*VLOOKUP('Données projet'!$B$9,Paramètres!$A$1:$I$89,3,0)*0.475*44/12</f>
        <v>7.3251848709504588E-21</v>
      </c>
      <c r="AC173" s="24">
        <f t="shared" si="163"/>
        <v>1.4407509817510131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310.95287409903602</v>
      </c>
      <c r="AO173" s="62">
        <f t="shared" si="144"/>
        <v>224.10083380795163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382.55387448074327</v>
      </c>
      <c r="T174" s="62">
        <f t="shared" si="142"/>
        <v>476.29465646955543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1.1636673643360886</v>
      </c>
      <c r="AA174" s="23">
        <f>EXP(-LN(2)/25)*AA173+(1-EXP(-LN(2)/25))/(LN(2)/25)*Calculateur!V174*Calculateur!X174*VLOOKUP('Données projet'!$B$9,Paramètres!$A$1:$I$89,3,0)*0.475*44/12</f>
        <v>0.2468679933259802</v>
      </c>
      <c r="AB174" s="23">
        <f>EXP(-LN(2)/2)*AB173+(1-EXP(-LN(2)/2))/(LN(2)/2)*V174*Y174*VLOOKUP('Données projet'!$B$9,Paramètres!$A$1:$I$89,3,0)*0.475*44/12</f>
        <v>5.1796878956941745E-21</v>
      </c>
      <c r="AC174" s="24">
        <f t="shared" si="163"/>
        <v>1.4105353576620687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310.95287409903602</v>
      </c>
      <c r="AO174" s="62">
        <f t="shared" si="144"/>
        <v>224.10083380795163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382.55387448074327</v>
      </c>
      <c r="T175" s="62">
        <f t="shared" si="142"/>
        <v>476.29465646955543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1.1408485570884666</v>
      </c>
      <c r="AA175" s="23">
        <f>EXP(-LN(2)/25)*AA174+(1-EXP(-LN(2)/25))/(LN(2)/25)*Calculateur!V175*Calculateur!X175*VLOOKUP('Données projet'!$B$9,Paramètres!$A$1:$I$89,3,0)*0.475*44/12</f>
        <v>0.24011737506625772</v>
      </c>
      <c r="AB175" s="23">
        <f>EXP(-LN(2)/2)*AB174+(1-EXP(-LN(2)/2))/(LN(2)/2)*V175*Y175*VLOOKUP('Données projet'!$B$9,Paramètres!$A$1:$I$89,3,0)*0.475*44/12</f>
        <v>3.6625924354752294E-21</v>
      </c>
      <c r="AC175" s="24">
        <f t="shared" si="163"/>
        <v>1.3809659321547243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310.95287409903602</v>
      </c>
      <c r="AO175" s="62">
        <f t="shared" si="144"/>
        <v>224.10083380795163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382.55387448074327</v>
      </c>
      <c r="T176" s="62">
        <f t="shared" si="142"/>
        <v>476.29465646955543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1.1184772127328722</v>
      </c>
      <c r="AA176" s="23">
        <f>EXP(-LN(2)/25)*AA175+(1-EXP(-LN(2)/25))/(LN(2)/25)*Calculateur!V176*Calculateur!X176*VLOOKUP('Données projet'!$B$9,Paramètres!$A$1:$I$89,3,0)*0.475*44/12</f>
        <v>0.23355135281784695</v>
      </c>
      <c r="AB176" s="23">
        <f>EXP(-LN(2)/2)*AB175+(1-EXP(-LN(2)/2))/(LN(2)/2)*V176*Y176*VLOOKUP('Données projet'!$B$9,Paramètres!$A$1:$I$89,3,0)*0.475*44/12</f>
        <v>2.5898439478470873E-21</v>
      </c>
      <c r="AC176" s="24">
        <f t="shared" si="163"/>
        <v>1.3520285655507192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310.95287409903602</v>
      </c>
      <c r="AO176" s="62">
        <f t="shared" si="144"/>
        <v>224.10083380795163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382.55387448074327</v>
      </c>
      <c r="T177" s="62">
        <f t="shared" si="142"/>
        <v>476.29465646955543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1.0965445567949184</v>
      </c>
      <c r="AA177" s="23">
        <f>EXP(-LN(2)/25)*AA176+(1-EXP(-LN(2)/25))/(LN(2)/25)*Calculateur!V177*Calculateur!X177*VLOOKUP('Données projet'!$B$9,Paramètres!$A$1:$I$89,3,0)*0.475*44/12</f>
        <v>0.22716487879311106</v>
      </c>
      <c r="AB177" s="23">
        <f>EXP(-LN(2)/2)*AB176+(1-EXP(-LN(2)/2))/(LN(2)/2)*V177*Y177*VLOOKUP('Données projet'!$B$9,Paramètres!$A$1:$I$89,3,0)*0.475*44/12</f>
        <v>1.8312962177376147E-21</v>
      </c>
      <c r="AC177" s="24">
        <f t="shared" si="163"/>
        <v>1.3237094355880294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310.95287409903602</v>
      </c>
      <c r="AO177" s="62">
        <f t="shared" si="144"/>
        <v>224.10083380795163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382.55387448074327</v>
      </c>
      <c r="T178" s="62">
        <f t="shared" si="142"/>
        <v>476.29465646955543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1.0750419868623085</v>
      </c>
      <c r="AA178" s="23">
        <f>EXP(-LN(2)/25)*AA177+(1-EXP(-LN(2)/25))/(LN(2)/25)*Calculateur!V178*Calculateur!X178*VLOOKUP('Données projet'!$B$9,Paramètres!$A$1:$I$89,3,0)*0.475*44/12</f>
        <v>0.22095304323643167</v>
      </c>
      <c r="AB178" s="23">
        <f>EXP(-LN(2)/2)*AB177+(1-EXP(-LN(2)/2))/(LN(2)/2)*V178*Y178*VLOOKUP('Données projet'!$B$9,Paramètres!$A$1:$I$89,3,0)*0.475*44/12</f>
        <v>1.2949219739235436E-21</v>
      </c>
      <c r="AC178" s="24">
        <f t="shared" si="163"/>
        <v>1.2959950300987402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310.95287409903602</v>
      </c>
      <c r="AO178" s="62">
        <f t="shared" si="144"/>
        <v>224.10083380795163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382.55387448074327</v>
      </c>
      <c r="T179" s="62">
        <f t="shared" si="142"/>
        <v>476.29465646955543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1.0539610692108046</v>
      </c>
      <c r="AA179" s="23">
        <f>EXP(-LN(2)/25)*AA178+(1-EXP(-LN(2)/25))/(LN(2)/25)*Calculateur!V179*Calculateur!X179*VLOOKUP('Données projet'!$B$9,Paramètres!$A$1:$I$89,3,0)*0.475*44/12</f>
        <v>0.2149110706497159</v>
      </c>
      <c r="AB179" s="23">
        <f>EXP(-LN(2)/2)*AB178+(1-EXP(-LN(2)/2))/(LN(2)/2)*V179*Y179*VLOOKUP('Données projet'!$B$9,Paramètres!$A$1:$I$89,3,0)*0.475*44/12</f>
        <v>9.1564810886880735E-22</v>
      </c>
      <c r="AC179" s="24">
        <f t="shared" si="163"/>
        <v>1.2688721398605205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310.95287409903602</v>
      </c>
      <c r="AO179" s="62">
        <f t="shared" si="144"/>
        <v>224.10083380795163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382.55387448074327</v>
      </c>
      <c r="T180" s="62">
        <f t="shared" si="142"/>
        <v>476.29465646955543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1.0332935354963564</v>
      </c>
      <c r="AA180" s="23">
        <f>EXP(-LN(2)/25)*AA179+(1-EXP(-LN(2)/25))/(LN(2)/25)*Calculateur!V180*Calculateur!X180*VLOOKUP('Données projet'!$B$9,Paramètres!$A$1:$I$89,3,0)*0.475*44/12</f>
        <v>0.20903431612111739</v>
      </c>
      <c r="AB180" s="23">
        <f>EXP(-LN(2)/2)*AB179+(1-EXP(-LN(2)/2))/(LN(2)/2)*V180*Y180*VLOOKUP('Données projet'!$B$9,Paramètres!$A$1:$I$89,3,0)*0.475*44/12</f>
        <v>6.4746098696177182E-22</v>
      </c>
      <c r="AC180" s="24">
        <f t="shared" si="163"/>
        <v>1.2423278516174738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310.95287409903602</v>
      </c>
      <c r="AO180" s="62">
        <f t="shared" si="144"/>
        <v>224.10083380795163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382.55387448074327</v>
      </c>
      <c r="T181" s="62">
        <f t="shared" si="142"/>
        <v>476.29465646955543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1.0130312795120977</v>
      </c>
      <c r="AA181" s="23">
        <f>EXP(-LN(2)/25)*AA180+(1-EXP(-LN(2)/25))/(LN(2)/25)*Calculateur!V181*Calculateur!X181*VLOOKUP('Données projet'!$B$9,Paramètres!$A$1:$I$89,3,0)*0.475*44/12</f>
        <v>0.20331826175414849</v>
      </c>
      <c r="AB181" s="23">
        <f>EXP(-LN(2)/2)*AB180+(1-EXP(-LN(2)/2))/(LN(2)/2)*V181*Y181*VLOOKUP('Données projet'!$B$9,Paramètres!$A$1:$I$89,3,0)*0.475*44/12</f>
        <v>4.5782405443440368E-22</v>
      </c>
      <c r="AC181" s="24">
        <f t="shared" si="163"/>
        <v>1.2163495412662462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310.95287409903602</v>
      </c>
      <c r="AO181" s="62">
        <f t="shared" si="144"/>
        <v>224.10083380795163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382.55387448074327</v>
      </c>
      <c r="T182" s="62">
        <f t="shared" si="142"/>
        <v>476.29465646955543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0.9931663540089346</v>
      </c>
      <c r="AA182" s="23">
        <f>EXP(-LN(2)/25)*AA181+(1-EXP(-LN(2)/25))/(LN(2)/25)*Calculateur!V182*Calculateur!X182*VLOOKUP('Données projet'!$B$9,Paramètres!$A$1:$I$89,3,0)*0.475*44/12</f>
        <v>0.1977585131944386</v>
      </c>
      <c r="AB182" s="23">
        <f>EXP(-LN(2)/2)*AB181+(1-EXP(-LN(2)/2))/(LN(2)/2)*V182*Y182*VLOOKUP('Données projet'!$B$9,Paramètres!$A$1:$I$89,3,0)*0.475*44/12</f>
        <v>3.2373049348088591E-22</v>
      </c>
      <c r="AC182" s="24">
        <f t="shared" si="163"/>
        <v>1.1909248672033732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310.95287409903602</v>
      </c>
      <c r="AO182" s="62">
        <f t="shared" si="144"/>
        <v>224.10083380795163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382.55387448074327</v>
      </c>
      <c r="T183" s="62">
        <f t="shared" si="142"/>
        <v>476.29465646955543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0.97369096757848039</v>
      </c>
      <c r="AA183" s="23">
        <f>EXP(-LN(2)/25)*AA182+(1-EXP(-LN(2)/25))/(LN(2)/25)*Calculateur!V183*Calculateur!X183*VLOOKUP('Données projet'!$B$9,Paramètres!$A$1:$I$89,3,0)*0.475*44/12</f>
        <v>0.19235079625146845</v>
      </c>
      <c r="AB183" s="23">
        <f>EXP(-LN(2)/2)*AB182+(1-EXP(-LN(2)/2))/(LN(2)/2)*V183*Y183*VLOOKUP('Données projet'!$B$9,Paramètres!$A$1:$I$89,3,0)*0.475*44/12</f>
        <v>2.2891202721720184E-22</v>
      </c>
      <c r="AC183" s="24">
        <f t="shared" si="163"/>
        <v>1.166041763829949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310.95287409903602</v>
      </c>
      <c r="AO183" s="62">
        <f t="shared" si="144"/>
        <v>224.10083380795163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382.55387448074327</v>
      </c>
      <c r="T184" s="62">
        <f t="shared" si="142"/>
        <v>476.29465646955543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0.95459748159711455</v>
      </c>
      <c r="AA184" s="23">
        <f>EXP(-LN(2)/25)*AA183+(1-EXP(-LN(2)/25))/(LN(2)/25)*Calculateur!V184*Calculateur!X184*VLOOKUP('Données projet'!$B$9,Paramètres!$A$1:$I$89,3,0)*0.475*44/12</f>
        <v>0.1870909536126833</v>
      </c>
      <c r="AB184" s="23">
        <f>EXP(-LN(2)/2)*AB183+(1-EXP(-LN(2)/2))/(LN(2)/2)*V184*Y184*VLOOKUP('Données projet'!$B$9,Paramètres!$A$1:$I$89,3,0)*0.475*44/12</f>
        <v>1.6186524674044295E-22</v>
      </c>
      <c r="AC184" s="24">
        <f t="shared" si="163"/>
        <v>1.1416884352097978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310.95287409903602</v>
      </c>
      <c r="AO184" s="62">
        <f t="shared" si="144"/>
        <v>224.10083380795163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382.55387448074327</v>
      </c>
      <c r="T185" s="62">
        <f t="shared" si="142"/>
        <v>476.29465646955543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0.93587840722996685</v>
      </c>
      <c r="AA185" s="23">
        <f>EXP(-LN(2)/25)*AA184+(1-EXP(-LN(2)/25))/(LN(2)/25)*Calculateur!V185*Calculateur!X185*VLOOKUP('Données projet'!$B$9,Paramètres!$A$1:$I$89,3,0)*0.475*44/12</f>
        <v>0.18197494164745884</v>
      </c>
      <c r="AB185" s="23">
        <f>EXP(-LN(2)/2)*AB184+(1-EXP(-LN(2)/2))/(LN(2)/2)*V185*Y185*VLOOKUP('Données projet'!$B$9,Paramètres!$A$1:$I$89,3,0)*0.475*44/12</f>
        <v>1.1445601360860092E-22</v>
      </c>
      <c r="AC185" s="24">
        <f t="shared" si="163"/>
        <v>1.1178533488774256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310.95287409903602</v>
      </c>
      <c r="AO185" s="62">
        <f t="shared" si="144"/>
        <v>224.10083380795163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382.55387448074327</v>
      </c>
      <c r="T186" s="62">
        <f t="shared" si="142"/>
        <v>476.29465646955543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0.91752640249365092</v>
      </c>
      <c r="AA186" s="23">
        <f>EXP(-LN(2)/25)*AA185+(1-EXP(-LN(2)/25))/(LN(2)/25)*Calculateur!V186*Calculateur!X186*VLOOKUP('Données projet'!$B$9,Paramètres!$A$1:$I$89,3,0)*0.475*44/12</f>
        <v>0.17699882729846281</v>
      </c>
      <c r="AB186" s="23">
        <f>EXP(-LN(2)/2)*AB185+(1-EXP(-LN(2)/2))/(LN(2)/2)*V186*Y186*VLOOKUP('Données projet'!$B$9,Paramètres!$A$1:$I$89,3,0)*0.475*44/12</f>
        <v>8.0932623370221477E-23</v>
      </c>
      <c r="AC186" s="24">
        <f t="shared" si="163"/>
        <v>1.0945252297921138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310.95287409903602</v>
      </c>
      <c r="AO186" s="62">
        <f t="shared" si="144"/>
        <v>224.10083380795163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382.55387448074327</v>
      </c>
      <c r="T187" s="62">
        <f t="shared" si="142"/>
        <v>476.29465646955543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0.89953426937659653</v>
      </c>
      <c r="AA187" s="23">
        <f>EXP(-LN(2)/25)*AA186+(1-EXP(-LN(2)/25))/(LN(2)/25)*Calculateur!V187*Calculateur!X187*VLOOKUP('Données projet'!$B$9,Paramètres!$A$1:$I$89,3,0)*0.475*44/12</f>
        <v>0.17215878505802254</v>
      </c>
      <c r="AB187" s="23">
        <f>EXP(-LN(2)/2)*AB186+(1-EXP(-LN(2)/2))/(LN(2)/2)*V187*Y187*VLOOKUP('Données projet'!$B$9,Paramètres!$A$1:$I$89,3,0)*0.475*44/12</f>
        <v>5.722800680430046E-23</v>
      </c>
      <c r="AC187" s="24">
        <f t="shared" si="163"/>
        <v>1.071693054434619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310.95287409903602</v>
      </c>
      <c r="AO187" s="62">
        <f t="shared" si="144"/>
        <v>224.10083380795163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382.55387448074327</v>
      </c>
      <c r="T188" s="62">
        <f t="shared" si="142"/>
        <v>476.29465646955543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0.88189495101584991</v>
      </c>
      <c r="AA188" s="23">
        <f>EXP(-LN(2)/25)*AA187+(1-EXP(-LN(2)/25))/(LN(2)/25)*Calculateur!V188*Calculateur!X188*VLOOKUP('Données projet'!$B$9,Paramètres!$A$1:$I$89,3,0)*0.475*44/12</f>
        <v>0.16745109402717387</v>
      </c>
      <c r="AB188" s="23">
        <f>EXP(-LN(2)/2)*AB187+(1-EXP(-LN(2)/2))/(LN(2)/2)*V188*Y188*VLOOKUP('Données projet'!$B$9,Paramètres!$A$1:$I$89,3,0)*0.475*44/12</f>
        <v>4.0466311685110739E-23</v>
      </c>
      <c r="AC188" s="24">
        <f t="shared" si="163"/>
        <v>1.0493460450430239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310.95287409903602</v>
      </c>
      <c r="AO188" s="62">
        <f t="shared" si="144"/>
        <v>224.10083380795163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382.55387448074327</v>
      </c>
      <c r="T189" s="62">
        <f t="shared" si="142"/>
        <v>476.29465646955543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0.8646015289292357</v>
      </c>
      <c r="AA189" s="23">
        <f>EXP(-LN(2)/25)*AA188+(1-EXP(-LN(2)/25))/(LN(2)/25)*Calculateur!V189*Calculateur!X189*VLOOKUP('Données projet'!$B$9,Paramètres!$A$1:$I$89,3,0)*0.475*44/12</f>
        <v>0.16287213505513048</v>
      </c>
      <c r="AB189" s="23">
        <f>EXP(-LN(2)/2)*AB188+(1-EXP(-LN(2)/2))/(LN(2)/2)*V189*Y189*VLOOKUP('Données projet'!$B$9,Paramètres!$A$1:$I$89,3,0)*0.475*44/12</f>
        <v>2.861400340215023E-23</v>
      </c>
      <c r="AC189" s="24">
        <f t="shared" si="163"/>
        <v>1.0274736639843662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310.95287409903602</v>
      </c>
      <c r="AO189" s="62">
        <f t="shared" si="144"/>
        <v>224.10083380795163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382.55387448074327</v>
      </c>
      <c r="T190" s="62">
        <f t="shared" si="142"/>
        <v>476.29465646955543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0.84764722030179407</v>
      </c>
      <c r="AA190" s="23">
        <f>EXP(-LN(2)/25)*AA189+(1-EXP(-LN(2)/25))/(LN(2)/25)*Calculateur!V190*Calculateur!X190*VLOOKUP('Données projet'!$B$9,Paramètres!$A$1:$I$89,3,0)*0.475*44/12</f>
        <v>0.1584183879569746</v>
      </c>
      <c r="AB190" s="23">
        <f>EXP(-LN(2)/2)*AB189+(1-EXP(-LN(2)/2))/(LN(2)/2)*V190*Y190*VLOOKUP('Données projet'!$B$9,Paramètres!$A$1:$I$89,3,0)*0.475*44/12</f>
        <v>2.0233155842555369E-23</v>
      </c>
      <c r="AC190" s="24">
        <f t="shared" si="163"/>
        <v>1.0060656082587687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310.95287409903602</v>
      </c>
      <c r="AO190" s="62">
        <f t="shared" si="144"/>
        <v>224.10083380795163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382.55387448074327</v>
      </c>
      <c r="T191" s="62">
        <f t="shared" si="142"/>
        <v>476.29465646955543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0.83102537532542942</v>
      </c>
      <c r="AA191" s="23">
        <f>EXP(-LN(2)/25)*AA190+(1-EXP(-LN(2)/25))/(LN(2)/25)*Calculateur!V191*Calculateur!X191*VLOOKUP('Données projet'!$B$9,Paramètres!$A$1:$I$89,3,0)*0.475*44/12</f>
        <v>0.15408642880743018</v>
      </c>
      <c r="AB191" s="23">
        <f>EXP(-LN(2)/2)*AB190+(1-EXP(-LN(2)/2))/(LN(2)/2)*V191*Y191*VLOOKUP('Données projet'!$B$9,Paramètres!$A$1:$I$89,3,0)*0.475*44/12</f>
        <v>1.4307001701075115E-23</v>
      </c>
      <c r="AC191" s="24">
        <f t="shared" si="163"/>
        <v>0.98511180413285959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310.95287409903602</v>
      </c>
      <c r="AO191" s="62">
        <f t="shared" si="144"/>
        <v>224.10083380795163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382.55387448074327</v>
      </c>
      <c r="T192" s="62">
        <f t="shared" si="142"/>
        <v>476.29465646955543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0.81472947459072687</v>
      </c>
      <c r="AA192" s="23">
        <f>EXP(-LN(2)/25)*AA191+(1-EXP(-LN(2)/25))/(LN(2)/25)*Calculateur!V192*Calculateur!X192*VLOOKUP('Données projet'!$B$9,Paramètres!$A$1:$I$89,3,0)*0.475*44/12</f>
        <v>0.14987292730863788</v>
      </c>
      <c r="AB192" s="23">
        <f>EXP(-LN(2)/2)*AB191+(1-EXP(-LN(2)/2))/(LN(2)/2)*V192*Y192*VLOOKUP('Données projet'!$B$9,Paramètres!$A$1:$I$89,3,0)*0.475*44/12</f>
        <v>1.0116577921277685E-23</v>
      </c>
      <c r="AC192" s="24">
        <f t="shared" si="163"/>
        <v>0.96460240189936475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310.95287409903602</v>
      </c>
      <c r="AO192" s="62">
        <f t="shared" si="144"/>
        <v>224.10083380795163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382.55387448074327</v>
      </c>
      <c r="T193" s="62">
        <f t="shared" si="142"/>
        <v>476.29465646955543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0.79875312652991382</v>
      </c>
      <c r="AA193" s="23">
        <f>EXP(-LN(2)/25)*AA192+(1-EXP(-LN(2)/25))/(LN(2)/25)*Calculateur!V193*Calculateur!X193*VLOOKUP('Données projet'!$B$9,Paramètres!$A$1:$I$89,3,0)*0.475*44/12</f>
        <v>0.14577464422990846</v>
      </c>
      <c r="AB193" s="23">
        <f>EXP(-LN(2)/2)*AB192+(1-EXP(-LN(2)/2))/(LN(2)/2)*V193*Y193*VLOOKUP('Données projet'!$B$9,Paramètres!$A$1:$I$89,3,0)*0.475*44/12</f>
        <v>7.1535008505375574E-24</v>
      </c>
      <c r="AC193" s="24">
        <f t="shared" si="163"/>
        <v>0.9445277707598223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310.95287409903602</v>
      </c>
      <c r="AO193" s="62">
        <f t="shared" si="144"/>
        <v>224.10083380795163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382.55387448074327</v>
      </c>
      <c r="T194" s="62">
        <f t="shared" si="142"/>
        <v>476.29465646955543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0.78309006490996325</v>
      </c>
      <c r="AA194" s="23">
        <f>EXP(-LN(2)/25)*AA193+(1-EXP(-LN(2)/25))/(LN(2)/25)*Calculateur!V194*Calculateur!X194*VLOOKUP('Données projet'!$B$9,Paramètres!$A$1:$I$89,3,0)*0.475*44/12</f>
        <v>0.14178842891748625</v>
      </c>
      <c r="AB194" s="23">
        <f>EXP(-LN(2)/2)*AB193+(1-EXP(-LN(2)/2))/(LN(2)/2)*V194*Y194*VLOOKUP('Données projet'!$B$9,Paramètres!$A$1:$I$89,3,0)*0.475*44/12</f>
        <v>5.0582889606388423E-24</v>
      </c>
      <c r="AC194" s="24">
        <f t="shared" si="163"/>
        <v>0.92487849382744947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310.95287409903602</v>
      </c>
      <c r="AO194" s="62">
        <f t="shared" si="144"/>
        <v>224.10083380795163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382.55387448074327</v>
      </c>
      <c r="T195" s="62">
        <f t="shared" si="142"/>
        <v>476.29465646955543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0.7677341463748556</v>
      </c>
      <c r="AA195" s="23">
        <f>EXP(-LN(2)/25)*AA194+(1-EXP(-LN(2)/25))/(LN(2)/25)*Calculateur!V195*Calculateur!X195*VLOOKUP('Données projet'!$B$9,Paramètres!$A$1:$I$89,3,0)*0.475*44/12</f>
        <v>0.13791121687240818</v>
      </c>
      <c r="AB195" s="23">
        <f>EXP(-LN(2)/2)*AB194+(1-EXP(-LN(2)/2))/(LN(2)/2)*V195*Y195*VLOOKUP('Données projet'!$B$9,Paramètres!$A$1:$I$89,3,0)*0.475*44/12</f>
        <v>3.5767504252687787E-24</v>
      </c>
      <c r="AC195" s="24">
        <f t="shared" si="163"/>
        <v>0.90564536324726375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310.95287409903602</v>
      </c>
      <c r="AO195" s="62">
        <f t="shared" si="144"/>
        <v>224.10083380795163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382.55387448074327</v>
      </c>
      <c r="T196" s="62">
        <f t="shared" si="142"/>
        <v>476.29465646955543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0.75267934803603598</v>
      </c>
      <c r="AA196" s="23">
        <f>EXP(-LN(2)/25)*AA195+(1-EXP(-LN(2)/25))/(LN(2)/25)*Calculateur!V196*Calculateur!X196*VLOOKUP('Données projet'!$B$9,Paramètres!$A$1:$I$89,3,0)*0.475*44/12</f>
        <v>0.13414002739459649</v>
      </c>
      <c r="AB196" s="23">
        <f>EXP(-LN(2)/2)*AB195+(1-EXP(-LN(2)/2))/(LN(2)/2)*V196*Y196*VLOOKUP('Données projet'!$B$9,Paramètres!$A$1:$I$89,3,0)*0.475*44/12</f>
        <v>2.5291444803194212E-24</v>
      </c>
      <c r="AC196" s="24">
        <f t="shared" si="163"/>
        <v>0.88681937543063249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310.95287409903602</v>
      </c>
      <c r="AO196" s="62">
        <f t="shared" si="144"/>
        <v>224.10083380795163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382.55387448074327</v>
      </c>
      <c r="T197" s="62">
        <f t="shared" ref="T197:T203" si="204">$T$3</f>
        <v>476.29465646955543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0.73791976511012036</v>
      </c>
      <c r="AA197" s="23">
        <f>EXP(-LN(2)/25)*AA196+(1-EXP(-LN(2)/25))/(LN(2)/25)*Calculateur!V197*Calculateur!X197*VLOOKUP('Données projet'!$B$9,Paramètres!$A$1:$I$89,3,0)*0.475*44/12</f>
        <v>0.13047196129137378</v>
      </c>
      <c r="AB197" s="23">
        <f>EXP(-LN(2)/2)*AB196+(1-EXP(-LN(2)/2))/(LN(2)/2)*V197*Y197*VLOOKUP('Données projet'!$B$9,Paramètres!$A$1:$I$89,3,0)*0.475*44/12</f>
        <v>1.7883752126343894E-24</v>
      </c>
      <c r="AC197" s="24">
        <f t="shared" si="163"/>
        <v>0.8683917264014942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310.95287409903602</v>
      </c>
      <c r="AO197" s="62">
        <f t="shared" ref="AO197:AO203" si="205">$AO$3</f>
        <v>224.10083380795163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382.55387448074327</v>
      </c>
      <c r="T198" s="62">
        <f t="shared" si="204"/>
        <v>476.29465646955543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0.72344960860292529</v>
      </c>
      <c r="AA198" s="23">
        <f>EXP(-LN(2)/25)*AA197+(1-EXP(-LN(2)/25))/(LN(2)/25)*Calculateur!V198*Calculateur!X198*VLOOKUP('Données projet'!$B$9,Paramètres!$A$1:$I$89,3,0)*0.475*44/12</f>
        <v>0.12690419864863892</v>
      </c>
      <c r="AB198" s="23">
        <f>EXP(-LN(2)/2)*AB197+(1-EXP(-LN(2)/2))/(LN(2)/2)*V198*Y198*VLOOKUP('Données projet'!$B$9,Paramètres!$A$1:$I$89,3,0)*0.475*44/12</f>
        <v>1.2645722401597106E-24</v>
      </c>
      <c r="AC198" s="24">
        <f t="shared" si="163"/>
        <v>0.85035380725156418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310.95287409903602</v>
      </c>
      <c r="AO198" s="62">
        <f t="shared" si="205"/>
        <v>224.10083380795163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382.55387448074327</v>
      </c>
      <c r="T199" s="62">
        <f t="shared" si="204"/>
        <v>476.29465646955543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0.70926320303891233</v>
      </c>
      <c r="AA199" s="23">
        <f>EXP(-LN(2)/25)*AA198+(1-EXP(-LN(2)/25))/(LN(2)/25)*Calculateur!V199*Calculateur!X199*VLOOKUP('Données projet'!$B$9,Paramètres!$A$1:$I$89,3,0)*0.475*44/12</f>
        <v>0.12343399666299013</v>
      </c>
      <c r="AB199" s="23">
        <f>EXP(-LN(2)/2)*AB198+(1-EXP(-LN(2)/2))/(LN(2)/2)*V199*Y199*VLOOKUP('Données projet'!$B$9,Paramètres!$A$1:$I$89,3,0)*0.475*44/12</f>
        <v>8.9418760631719468E-25</v>
      </c>
      <c r="AC199" s="24">
        <f t="shared" si="163"/>
        <v>0.83269719970190248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310.95287409903602</v>
      </c>
      <c r="AO199" s="62">
        <f t="shared" si="205"/>
        <v>224.10083380795163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382.55387448074327</v>
      </c>
      <c r="T200" s="62">
        <f t="shared" si="204"/>
        <v>476.29465646955543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0.69535498423515663</v>
      </c>
      <c r="AA200" s="23">
        <f>EXP(-LN(2)/25)*AA199+(1-EXP(-LN(2)/25))/(LN(2)/25)*Calculateur!V200*Calculateur!X200*VLOOKUP('Données projet'!$B$9,Paramètres!$A$1:$I$89,3,0)*0.475*44/12</f>
        <v>0.12005868753312889</v>
      </c>
      <c r="AB200" s="23">
        <f>EXP(-LN(2)/2)*AB199+(1-EXP(-LN(2)/2))/(LN(2)/2)*V200*Y200*VLOOKUP('Données projet'!$B$9,Paramètres!$A$1:$I$89,3,0)*0.475*44/12</f>
        <v>6.3228612007985529E-25</v>
      </c>
      <c r="AC200" s="24">
        <f t="shared" si="163"/>
        <v>0.8154136717682855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310.95287409903602</v>
      </c>
      <c r="AO200" s="62">
        <f t="shared" si="205"/>
        <v>224.10083380795163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382.55387448074327</v>
      </c>
      <c r="T201" s="62">
        <f t="shared" si="204"/>
        <v>476.29465646955543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0.68171949711896673</v>
      </c>
      <c r="AA201" s="23">
        <f>EXP(-LN(2)/25)*AA200+(1-EXP(-LN(2)/25))/(LN(2)/25)*Calculateur!V201*Calculateur!X201*VLOOKUP('Données projet'!$B$9,Paramètres!$A$1:$I$89,3,0)*0.475*44/12</f>
        <v>0.1167756764089235</v>
      </c>
      <c r="AB201" s="23">
        <f>EXP(-LN(2)/2)*AB200+(1-EXP(-LN(2)/2))/(LN(2)/2)*V201*Y201*VLOOKUP('Données projet'!$B$9,Paramètres!$A$1:$I$89,3,0)*0.475*44/12</f>
        <v>4.4709380315859734E-25</v>
      </c>
      <c r="AC201" s="24">
        <f t="shared" si="163"/>
        <v>0.79849517352789023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310.95287409903602</v>
      </c>
      <c r="AO201" s="62">
        <f t="shared" si="205"/>
        <v>224.10083380795163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382.55387448074327</v>
      </c>
      <c r="T202" s="62">
        <f t="shared" si="204"/>
        <v>476.29465646955543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0.66835139358829943</v>
      </c>
      <c r="AA202" s="23">
        <f>EXP(-LN(2)/25)*AA201+(1-EXP(-LN(2)/25))/(LN(2)/25)*Calculateur!V202*Calculateur!X202*VLOOKUP('Données projet'!$B$9,Paramètres!$A$1:$I$89,3,0)*0.475*44/12</f>
        <v>0.11358243939655556</v>
      </c>
      <c r="AB202" s="23">
        <f>EXP(-LN(2)/2)*AB201+(1-EXP(-LN(2)/2))/(LN(2)/2)*V202*Y202*VLOOKUP('Données projet'!$B$9,Paramètres!$A$1:$I$89,3,0)*0.475*44/12</f>
        <v>3.1614306003992765E-25</v>
      </c>
      <c r="AC202" s="24">
        <f t="shared" si="163"/>
        <v>0.78193383298485497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310.95287409903602</v>
      </c>
      <c r="AO202" s="62">
        <f t="shared" si="205"/>
        <v>224.10083380795163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382.55387448074327</v>
      </c>
      <c r="T203" s="62">
        <f t="shared" si="204"/>
        <v>476.29465646955543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0.65524543041413041</v>
      </c>
      <c r="AA203" s="23">
        <f>EXP(-LN(2)/25)*AA202+(1-EXP(-LN(2)/25))/(LN(2)/25)*Calculateur!V203*Calculateur!X203*VLOOKUP('Données projet'!$B$9,Paramètres!$A$1:$I$89,3,0)*0.475*44/12</f>
        <v>0.11047652161821586</v>
      </c>
      <c r="AB203" s="23">
        <f>EXP(-LN(2)/2)*AB202+(1-EXP(-LN(2)/2))/(LN(2)/2)*V203*Y203*VLOOKUP('Données projet'!$B$9,Paramètres!$A$1:$I$89,3,0)*0.475*44/12</f>
        <v>2.2354690157929867E-25</v>
      </c>
      <c r="AC203" s="24">
        <f t="shared" si="163"/>
        <v>0.76572195203234628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310.95287409903602</v>
      </c>
      <c r="AO203" s="62">
        <f t="shared" si="205"/>
        <v>224.10083380795163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O18" sqref="O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2.35</v>
      </c>
      <c r="C6" s="156">
        <f ca="1">IF(OR('Données projet'!B9="",'Données projet'!C9="",'Données projet'!C9=0%),0,Calculateur!S3)</f>
        <v>382.55387448074327</v>
      </c>
      <c r="D6" s="156">
        <f>IF(OR('Données projet'!B9="",'Données projet'!C9="",'Données projet'!C9=0%),0,Calculateur!T3)</f>
        <v>476.29465646955543</v>
      </c>
      <c r="E6" s="156">
        <f ca="1">MIN(C6,D6)</f>
        <v>382.55387448074327</v>
      </c>
      <c r="F6" s="156">
        <f ca="1">E6*B6</f>
        <v>899.00160502974677</v>
      </c>
      <c r="G6" s="156">
        <f ca="1">F6*(100%-'Données projet'!$C$24)*(100%-'Données projet'!$C$25)*(100%-'Données projet'!$C$26)*(100%-'Données projet'!$C$27)</f>
        <v>687.73622784775625</v>
      </c>
      <c r="H6" s="157">
        <f>IF(OR('Données projet'!B9="",'Données projet'!C9="",'Données projet'!C9=0%),0,AVERAGE(Calculateur!$AC$3:$AC$33)*B6)</f>
        <v>10.785513278084983</v>
      </c>
      <c r="I6" s="158">
        <f>H6*(100%-'Données projet'!$C$24)*(100%-'Données projet'!$C$25)*(100%-'Données projet'!$C$26)*(100%-'Données projet'!$C$27)</f>
        <v>8.2509176577350125</v>
      </c>
      <c r="J6" s="159">
        <f>IF(OR('Données projet'!B9="",'Données projet'!C9="",'Données projet'!C9=0%),0,SUM(Calculateur!$V$3:$V$33)*VLOOKUP('Données projet'!$B$9,Paramètres!$A$1:$I$89,9,0)*B6)</f>
        <v>109.134</v>
      </c>
      <c r="K6" s="160">
        <f>J6*(100%-'Données projet'!$C$24)*(100%-'Données projet'!$C$25)*(100%-'Données projet'!$C$26)*(100%-'Données projet'!$C$27)</f>
        <v>83.48751</v>
      </c>
      <c r="L6" s="161">
        <f ca="1">G6+I6+K6</f>
        <v>779.47465550549134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2.35</v>
      </c>
      <c r="C7" s="156">
        <f ca="1">IF(OR('Données projet'!B10="",'Données projet'!C10="",'Données projet'!C10=0%),0,Calculateur!AN3)</f>
        <v>310.95287409903602</v>
      </c>
      <c r="D7" s="156">
        <f>IF(OR('Données projet'!B10="",'Données projet'!C10="",'Données projet'!C10=0%),0,Calculateur!AO3)</f>
        <v>224.10083380795163</v>
      </c>
      <c r="E7" s="156">
        <f t="shared" ref="E7:E15" ca="1" si="0">MIN(C7,D7)</f>
        <v>224.10083380795163</v>
      </c>
      <c r="F7" s="156">
        <f t="shared" ref="F7:F15" ca="1" si="1">E7*B7</f>
        <v>526.6369594486863</v>
      </c>
      <c r="G7" s="156">
        <f ca="1">F7*(100%-'Données projet'!$C$24)*(100%-'Données projet'!$C$25)*(100%-'Données projet'!$C$26)*(100%-'Données projet'!$C$27)</f>
        <v>402.877273978245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402.877273978245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1425.6385644784332</v>
      </c>
      <c r="G16" s="175">
        <f t="shared" ca="1" si="3"/>
        <v>1090.6135018260013</v>
      </c>
      <c r="H16" s="176">
        <f t="shared" si="3"/>
        <v>10.785513278084983</v>
      </c>
      <c r="I16" s="176">
        <f t="shared" si="3"/>
        <v>8.2509176577350125</v>
      </c>
      <c r="J16" s="177">
        <f t="shared" si="3"/>
        <v>109.134</v>
      </c>
      <c r="K16" s="177">
        <f t="shared" si="3"/>
        <v>83.48751</v>
      </c>
      <c r="L16" s="178">
        <f t="shared" ca="1" si="3"/>
        <v>1182.3519294837363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4" zoomScale="90" zoomScaleNormal="90" workbookViewId="0">
      <selection activeCell="D29" sqref="D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8" t="s">
        <v>315</v>
      </c>
      <c r="I4" s="328"/>
      <c r="K4" s="325" t="s">
        <v>253</v>
      </c>
      <c r="L4" s="326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6" t="s">
        <v>310</v>
      </c>
      <c r="S7" s="337"/>
      <c r="T7" s="337"/>
      <c r="U7" s="337"/>
      <c r="V7" s="33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5803.4265982967217</v>
      </c>
      <c r="U10" s="190">
        <f>'Données projet'!D9</f>
        <v>2.35</v>
      </c>
      <c r="V10" s="189">
        <f>U10*T10</f>
        <v>13638.052505997297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1073.3775350824558</v>
      </c>
      <c r="U11" s="190">
        <f>'Données projet'!D10</f>
        <v>2.35</v>
      </c>
      <c r="V11" s="189">
        <f t="shared" ref="V11" si="0">U11*T11</f>
        <v>2522.4372074437711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9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9"/>
      <c r="H16" s="203"/>
      <c r="I16" s="204"/>
      <c r="J16" s="216"/>
      <c r="K16" s="225"/>
      <c r="L16" s="325" t="s">
        <v>254</v>
      </c>
      <c r="M16" s="326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9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60.000000000000085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9"/>
      <c r="J18" s="216"/>
      <c r="K18" s="225"/>
      <c r="L18" s="296" t="s">
        <v>255</v>
      </c>
      <c r="M18" s="298"/>
      <c r="N18" s="205">
        <v>35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9"/>
      <c r="H19" s="232" t="s">
        <v>178</v>
      </c>
      <c r="I19" s="232" t="s">
        <v>287</v>
      </c>
      <c r="J19" s="260"/>
      <c r="K19" s="183"/>
      <c r="L19" s="325" t="s">
        <v>288</v>
      </c>
      <c r="M19" s="326"/>
      <c r="N19" s="191">
        <f>N17*N18</f>
        <v>2100.0000000000032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9"/>
      <c r="H20" s="203">
        <v>0</v>
      </c>
      <c r="I20" s="204">
        <v>5622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615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1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92">
        <v>0</v>
      </c>
      <c r="D23" s="194">
        <f>B23*C23</f>
        <v>0</v>
      </c>
      <c r="E23" s="206"/>
      <c r="F23" s="261"/>
      <c r="H23" s="203">
        <v>2</v>
      </c>
      <c r="I23" s="204">
        <v>714</v>
      </c>
      <c r="K23" s="225"/>
      <c r="L23" s="327" t="s">
        <v>260</v>
      </c>
      <c r="M23" s="327"/>
      <c r="N23" s="327"/>
      <c r="O23" s="25"/>
      <c r="P23" s="25"/>
      <c r="Q23" s="265"/>
      <c r="R23" s="25"/>
      <c r="S23" s="185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-22662.94309291305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54</v>
      </c>
      <c r="C24" s="293">
        <v>15</v>
      </c>
      <c r="D24" s="194">
        <f t="shared" ref="D24:D42" si="2">B24*C24</f>
        <v>810</v>
      </c>
      <c r="E24" s="206"/>
      <c r="F24" s="264"/>
      <c r="H24" s="203">
        <v>3</v>
      </c>
      <c r="I24" s="204">
        <v>774</v>
      </c>
      <c r="K24" s="225"/>
      <c r="O24" s="25"/>
      <c r="P24" s="25"/>
      <c r="Q24" s="265"/>
      <c r="R24" s="25"/>
      <c r="S24" s="185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703.62251173090351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54</v>
      </c>
      <c r="C25" s="293">
        <v>20</v>
      </c>
      <c r="D25" s="194">
        <f t="shared" si="2"/>
        <v>1080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3">
        <f ca="1">T23-T24</f>
        <v>-23366.565604643954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69</v>
      </c>
      <c r="C26" s="293">
        <v>28</v>
      </c>
      <c r="D26" s="194">
        <f t="shared" si="2"/>
        <v>1932</v>
      </c>
      <c r="E26" s="206"/>
      <c r="F26" s="264"/>
      <c r="G26" s="259"/>
      <c r="H26" s="203"/>
      <c r="I26" s="204"/>
      <c r="K26" s="225"/>
      <c r="L26" s="330" t="s">
        <v>258</v>
      </c>
      <c r="M26" s="331"/>
      <c r="N26" s="331"/>
      <c r="O26" s="331"/>
      <c r="P26" s="332"/>
      <c r="Q26" s="265"/>
      <c r="R26" s="25"/>
      <c r="S26" s="198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72</v>
      </c>
      <c r="C27" s="293">
        <v>28</v>
      </c>
      <c r="D27" s="194">
        <f t="shared" si="2"/>
        <v>2016</v>
      </c>
      <c r="E27" s="206"/>
      <c r="F27" s="264"/>
      <c r="G27" s="259"/>
      <c r="H27" s="203"/>
      <c r="I27" s="204"/>
      <c r="K27" s="225"/>
      <c r="L27" s="333"/>
      <c r="M27" s="334"/>
      <c r="N27" s="334"/>
      <c r="O27" s="334"/>
      <c r="P27" s="335"/>
      <c r="Q27" s="265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66</v>
      </c>
      <c r="C28" s="293">
        <v>35</v>
      </c>
      <c r="D28" s="194">
        <f t="shared" si="2"/>
        <v>2310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48</v>
      </c>
      <c r="C29" s="293">
        <v>40</v>
      </c>
      <c r="D29" s="194">
        <f t="shared" si="2"/>
        <v>1920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35</v>
      </c>
      <c r="C30" s="293">
        <v>50</v>
      </c>
      <c r="D30" s="194">
        <f t="shared" si="2"/>
        <v>1750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666</v>
      </c>
      <c r="C31" s="293">
        <v>80</v>
      </c>
      <c r="D31" s="194">
        <f t="shared" si="2"/>
        <v>53280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92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2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93">
        <v>15</v>
      </c>
      <c r="D56" s="191">
        <f t="shared" si="4"/>
        <v>1320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92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93">
        <v>18</v>
      </c>
      <c r="D58" s="191">
        <f t="shared" si="4"/>
        <v>1836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93">
        <v>20</v>
      </c>
      <c r="D59" s="191">
        <f t="shared" si="4"/>
        <v>2260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93">
        <v>25</v>
      </c>
      <c r="D60" s="191">
        <f t="shared" si="4"/>
        <v>3100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93">
        <v>30</v>
      </c>
      <c r="D61" s="191">
        <f t="shared" si="4"/>
        <v>4050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93">
        <v>50</v>
      </c>
      <c r="D62" s="191">
        <f t="shared" si="4"/>
        <v>36150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2024-02-28T13:56:53Z</dcterms:modified>
</cp:coreProperties>
</file>