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13_Reboisement Treecolore_Dommeck Cazaux_Belin-Béliet 13\Dossier d_instruction\"/>
    </mc:Choice>
  </mc:AlternateContent>
  <xr:revisionPtr revIDLastSave="0" documentId="13_ncr:1_{90A74F37-46C3-4FA5-AC6E-D86002B4C73C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<sst xmlns="http://schemas.openxmlformats.org/spreadsheetml/2006/main" count="1173" uniqueCount="325">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</sst>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C6" sqref="C6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71" t="s">
        <v>190</v>
      </c>
      <c r="D1" s="271"/>
      <c r="E1" s="27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7" t="s">
        <v>231</v>
      </c>
      <c r="B5" s="277"/>
      <c r="C5" s="24">
        <v>11.32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1" t="s">
        <v>36</v>
      </c>
      <c r="C9" s="262">
        <v>0.97799999999999998</v>
      </c>
      <c r="D9" s="33">
        <f t="shared" ref="D9:D18" si="0">C9*$C$5</f>
        <v>11.070959999999999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1" t="s">
        <v>10</v>
      </c>
      <c r="C10" s="262">
        <v>2.1999999999999999E-2</v>
      </c>
      <c r="D10" s="33">
        <f t="shared" si="0"/>
        <v>0.24903999999999998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11.32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67" t="s">
        <v>186</v>
      </c>
      <c r="D34" s="267"/>
      <c r="E34" s="268" t="s">
        <v>187</v>
      </c>
      <c r="F34" s="269"/>
      <c r="G34" s="269"/>
      <c r="H34" s="270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67" t="s">
        <v>186</v>
      </c>
      <c r="D60" s="267"/>
      <c r="E60" s="268" t="s">
        <v>187</v>
      </c>
      <c r="F60" s="269"/>
      <c r="G60" s="269"/>
      <c r="H60" s="270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67" t="s">
        <v>186</v>
      </c>
      <c r="D86" s="267"/>
      <c r="E86" s="268" t="s">
        <v>187</v>
      </c>
      <c r="F86" s="269"/>
      <c r="G86" s="269"/>
      <c r="H86" s="270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67" t="s">
        <v>186</v>
      </c>
      <c r="D112" s="267"/>
      <c r="E112" s="268" t="s">
        <v>187</v>
      </c>
      <c r="F112" s="269"/>
      <c r="G112" s="269"/>
      <c r="H112" s="270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67" t="s">
        <v>186</v>
      </c>
      <c r="D138" s="267"/>
      <c r="E138" s="268" t="s">
        <v>187</v>
      </c>
      <c r="F138" s="269"/>
      <c r="G138" s="269"/>
      <c r="H138" s="270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67" t="s">
        <v>186</v>
      </c>
      <c r="D164" s="267"/>
      <c r="E164" s="268" t="s">
        <v>187</v>
      </c>
      <c r="F164" s="269"/>
      <c r="G164" s="269"/>
      <c r="H164" s="270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67" t="s">
        <v>186</v>
      </c>
      <c r="D190" s="267"/>
      <c r="E190" s="268" t="s">
        <v>187</v>
      </c>
      <c r="F190" s="269"/>
      <c r="G190" s="269"/>
      <c r="H190" s="270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67" t="s">
        <v>186</v>
      </c>
      <c r="D216" s="267"/>
      <c r="E216" s="268" t="s">
        <v>187</v>
      </c>
      <c r="F216" s="269"/>
      <c r="G216" s="269"/>
      <c r="H216" s="270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67" t="s">
        <v>186</v>
      </c>
      <c r="D242" s="267"/>
      <c r="E242" s="268" t="s">
        <v>187</v>
      </c>
      <c r="F242" s="269"/>
      <c r="G242" s="269"/>
      <c r="H242" s="270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67" t="s">
        <v>186</v>
      </c>
      <c r="D268" s="267"/>
      <c r="E268" s="268" t="s">
        <v>187</v>
      </c>
      <c r="F268" s="269"/>
      <c r="G268" s="269"/>
      <c r="H268" s="270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Pin maritime</v>
      </c>
      <c r="B6" s="144">
        <f>'Données projet'!D9</f>
        <v>11.070959999999999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1642.8893791447324</v>
      </c>
      <c r="G6" s="145">
        <f ca="1">F6*(100%-'Données projet'!$C$24)*(100%-'Données projet'!$C$25)*(100%-'Données projet'!$C$26)*(100%-'Données projet'!$C$27)</f>
        <v>1005.4483000365764</v>
      </c>
      <c r="H6" s="146">
        <f>IF(OR('Données projet'!B9="",'Données projet'!C9="",'Données projet'!C9=0%),0,AVERAGE(Calculateur!$AC$3:$AC$33)*B6)</f>
        <v>191.15930024236829</v>
      </c>
      <c r="I6" s="147">
        <f>H6*(100%-'Données projet'!$C$24)*(100%-'Données projet'!$C$25)*(100%-'Données projet'!$C$26)*(100%-'Données projet'!$C$27)</f>
        <v>116.98949174832939</v>
      </c>
      <c r="J6" s="148">
        <f>IF(OR('Données projet'!B9="",'Données projet'!C9="",'Données projet'!C9=0%),0,SUM(Calculateur!$V$3:$V$33)*VLOOKUP('Données projet'!$B$9,Paramètres!$A$1:$I$89,9,0)*B6)</f>
        <v>2887.0849487999994</v>
      </c>
      <c r="K6" s="149">
        <f>J6*(100%-'Données projet'!$C$24)*(100%-'Données projet'!$C$25)*(100%-'Données projet'!$C$26)*(100%-'Données projet'!$C$27)</f>
        <v>1766.8959886655996</v>
      </c>
      <c r="L6" s="150">
        <f ca="1">G6+I6+K6</f>
        <v>2889.3337804505054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Chêne-liège</v>
      </c>
      <c r="B7" s="152">
        <f>'Données projet'!D10</f>
        <v>0.24903999999999998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50.884046654137016</v>
      </c>
      <c r="G7" s="145">
        <f ca="1">F7*(100%-'Données projet'!$C$24)*(100%-'Données projet'!$C$25)*(100%-'Données projet'!$C$26)*(100%-'Données projet'!$C$27)</f>
        <v>31.141036552331855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31.141036552331855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1693.7734257988693</v>
      </c>
      <c r="G16" s="164">
        <f t="shared" ca="1" si="3"/>
        <v>1036.5893365889083</v>
      </c>
      <c r="H16" s="165">
        <f t="shared" si="3"/>
        <v>191.15930024236829</v>
      </c>
      <c r="I16" s="165">
        <f t="shared" si="3"/>
        <v>116.98949174832939</v>
      </c>
      <c r="J16" s="166">
        <f t="shared" si="3"/>
        <v>2887.0849487999994</v>
      </c>
      <c r="K16" s="166">
        <f t="shared" si="3"/>
        <v>1766.8959886655996</v>
      </c>
      <c r="L16" s="167">
        <f t="shared" ca="1" si="3"/>
        <v>2920.4748170028374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6" zoomScale="90" zoomScaleNormal="90" workbookViewId="0">
      <selection activeCell="I16" sqref="I1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71" t="s">
        <v>315</v>
      </c>
      <c r="I4" s="271"/>
      <c r="K4" s="295" t="s">
        <v>253</v>
      </c>
      <c r="L4" s="296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5" t="s">
        <v>310</v>
      </c>
      <c r="S7" s="306"/>
      <c r="T7" s="306"/>
      <c r="U7" s="306"/>
      <c r="V7" s="30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11.070959999999999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0.24903999999999998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298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298"/>
      <c r="H16" s="188"/>
      <c r="I16" s="189"/>
      <c r="J16" s="200"/>
      <c r="K16" s="206"/>
      <c r="L16" s="295" t="s">
        <v>254</v>
      </c>
      <c r="M16" s="296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298"/>
      <c r="J17" s="200"/>
      <c r="K17" s="206"/>
      <c r="L17" s="268" t="s">
        <v>289</v>
      </c>
      <c r="M17" s="270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298"/>
      <c r="J18" s="200"/>
      <c r="K18" s="206"/>
      <c r="L18" s="268" t="s">
        <v>255</v>
      </c>
      <c r="M18" s="270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298"/>
      <c r="H19" s="210" t="s">
        <v>178</v>
      </c>
      <c r="I19" s="210" t="s">
        <v>287</v>
      </c>
      <c r="J19" s="91"/>
      <c r="K19" s="171"/>
      <c r="L19" s="295" t="s">
        <v>288</v>
      </c>
      <c r="M19" s="296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298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297" t="s">
        <v>260</v>
      </c>
      <c r="M23" s="297"/>
      <c r="N23" s="297"/>
      <c r="O23" s="23"/>
      <c r="P23" s="23"/>
      <c r="Q23" s="232"/>
      <c r="R23" s="23"/>
      <c r="S23" s="36" t="s">
        <v>264</v>
      </c>
      <c r="T23" s="31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10"/>
      <c r="V23" s="310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1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11"/>
      <c r="V24" s="311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12">
        <f ca="1">T23-T24</f>
        <v>0</v>
      </c>
      <c r="U25" s="312"/>
      <c r="V25" s="312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9" t="s">
        <v>258</v>
      </c>
      <c r="M26" s="300"/>
      <c r="N26" s="300"/>
      <c r="O26" s="300"/>
      <c r="P26" s="301"/>
      <c r="Q26" s="232"/>
      <c r="R26" s="23"/>
      <c r="S26" s="184" t="s">
        <v>265</v>
      </c>
      <c r="T26" s="309" t="str">
        <f ca="1">IF(T25&lt;0,"Votre projet est additionnel","Votre projet n'est pas additionnel")</f>
        <v>Votre projet n'est pas additionnel</v>
      </c>
      <c r="U26" s="309"/>
      <c r="V26" s="309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2"/>
      <c r="M27" s="303"/>
      <c r="N27" s="303"/>
      <c r="O27" s="303"/>
      <c r="P27" s="304"/>
      <c r="Q27" s="232"/>
      <c r="R27" s="23"/>
      <c r="S27" s="308" t="s">
        <v>267</v>
      </c>
      <c r="T27" s="308"/>
      <c r="U27" s="308"/>
      <c r="V27" s="308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2023-12-08T15:14:08Z</dcterms:modified>
</cp:coreProperties>
</file>