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delfourgautier/Downloads/"/>
    </mc:Choice>
  </mc:AlternateContent>
  <xr:revisionPtr revIDLastSave="0" documentId="8_{BBE6B2BE-8301-7843-BACA-5AA9B76CC644}" xr6:coauthVersionLast="47" xr6:coauthVersionMax="47" xr10:uidLastSave="{00000000-0000-0000-0000-000000000000}"/>
  <bookViews>
    <workbookView xWindow="0" yWindow="0" windowWidth="28800" windowHeight="1800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EC4" i="2"/>
  <c r="FR4" i="2"/>
  <c r="FQ4" i="2"/>
  <c r="GL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C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B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FS18" i="2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HG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CM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H38" i="2" l="1"/>
  <c r="EA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X45" i="2"/>
  <c r="EB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FS57" i="2"/>
  <c r="HI57" i="2"/>
  <c r="EB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B62" i="2"/>
  <c r="EA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HH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G85" i="2"/>
  <c r="HH85" i="2"/>
  <c r="EC85" i="2"/>
  <c r="EV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HG107" i="2"/>
  <c r="EC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B113" i="2"/>
  <c r="HG113" i="2"/>
  <c r="EC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FQ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EC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X128" i="2"/>
  <c r="EB128" i="2"/>
  <c r="EV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I130" i="2"/>
  <c r="FS130" i="2"/>
  <c r="HH130" i="2"/>
  <c r="EX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W133" i="2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HH140" i="2"/>
  <c r="EC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FS141" i="2"/>
  <c r="EB141" i="2"/>
  <c r="HG141" i="2"/>
  <c r="HH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H144" i="2"/>
  <c r="HG144" i="2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H145" i="2" l="1"/>
  <c r="EX145" i="2"/>
  <c r="FR145" i="2"/>
  <c r="EB145" i="2"/>
  <c r="EA145" i="2"/>
  <c r="HG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H146" i="2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Y154" i="2" s="1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W155" i="2"/>
  <c r="HG155" i="2"/>
  <c r="EX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FS156" i="2" l="1"/>
  <c r="HG156" i="2"/>
  <c r="DH156" i="2"/>
  <c r="EX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H159" i="2"/>
  <c r="EA159" i="2"/>
  <c r="EC159" i="2"/>
  <c r="HI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HG160" i="2"/>
  <c r="HH160" i="2"/>
  <c r="ED159" i="2"/>
  <c r="FS160" i="2"/>
  <c r="EC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A161" i="2" l="1"/>
  <c r="HH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HG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HG164" i="2"/>
  <c r="FR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X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B167" i="2"/>
  <c r="HH167" i="2"/>
  <c r="EC167" i="2"/>
  <c r="HI167" i="2"/>
  <c r="FR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EW168" i="2"/>
  <c r="HI168" i="2"/>
  <c r="DG168" i="2"/>
  <c r="EV168" i="2"/>
  <c r="EY168" i="2" s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B169" i="2"/>
  <c r="EX169" i="2"/>
  <c r="EA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A172" i="2"/>
  <c r="HI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HH173" i="2"/>
  <c r="HJ172" i="2"/>
  <c r="EB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HH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HI175" i="2" l="1"/>
  <c r="EB175" i="2"/>
  <c r="EW175" i="2"/>
  <c r="FS175" i="2"/>
  <c r="EA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G178" i="2"/>
  <c r="FS178" i="2"/>
  <c r="HH178" i="2"/>
  <c r="FQ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HH179" i="2"/>
  <c r="EV179" i="2"/>
  <c r="EB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H185" i="2" l="1"/>
  <c r="HI185" i="2"/>
  <c r="EW185" i="2"/>
  <c r="EA185" i="2"/>
  <c r="EV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FR186" i="2"/>
  <c r="EA186" i="2"/>
  <c r="HG186" i="2"/>
  <c r="HH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EB189" i="2"/>
  <c r="HH189" i="2"/>
  <c r="AA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V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EW191" i="2"/>
  <c r="HG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HI192" i="2"/>
  <c r="EV192" i="2"/>
  <c r="HH192" i="2"/>
  <c r="EB192" i="2"/>
  <c r="EW192" i="2"/>
  <c r="HG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FQ193" i="2" l="1"/>
  <c r="HI193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FQ194" i="2" l="1"/>
  <c r="HG194" i="2"/>
  <c r="EB194" i="2"/>
  <c r="EA194" i="2"/>
  <c r="ED194" i="2" s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HI195" i="2"/>
  <c r="AA195" i="2"/>
  <c r="EA195" i="2"/>
  <c r="HG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FS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EA201" i="2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W202" i="2" l="1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64" i="2" a="1"/>
  <c r="BC164" i="2" s="1"/>
  <c r="BC143" i="2" a="1"/>
  <c r="BC143" i="2" s="1"/>
  <c r="BC185" i="2" a="1"/>
  <c r="BC185" i="2" s="1"/>
  <c r="BC83" i="2" a="1"/>
  <c r="BC83" i="2" s="1"/>
  <c r="BC38" i="2" a="1"/>
  <c r="BC3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HG203" i="2"/>
  <c r="BC82" i="2" a="1"/>
  <c r="BC82" i="2" s="1"/>
  <c r="BC18" i="2" a="1"/>
  <c r="BC18" i="2" s="1"/>
  <c r="BC7" i="2" a="1"/>
  <c r="BC7" i="2" s="1"/>
  <c r="BC84" i="2" a="1"/>
  <c r="BC84" i="2" s="1"/>
  <c r="BC55" i="2" a="1"/>
  <c r="BC55" i="2" s="1"/>
  <c r="BC114" i="2" a="1"/>
  <c r="BC114" i="2" s="1"/>
  <c r="BC68" i="2" a="1"/>
  <c r="BC68" i="2" s="1"/>
  <c r="BC32" i="2" a="1"/>
  <c r="BC32" i="2" s="1"/>
  <c r="BC130" i="2" a="1"/>
  <c r="BC130" i="2" s="1"/>
  <c r="BC117" i="2" a="1"/>
  <c r="BC117" i="2" s="1"/>
  <c r="BC126" i="2" a="1"/>
  <c r="BC126" i="2" s="1"/>
  <c r="BC58" i="2" a="1"/>
  <c r="BC58" i="2" s="1"/>
  <c r="BC151" i="2" a="1"/>
  <c r="BC151" i="2" s="1"/>
  <c r="BC31" i="2" a="1"/>
  <c r="BC31" i="2" s="1"/>
  <c r="BC192" i="2" a="1"/>
  <c r="BC192" i="2" s="1"/>
  <c r="BC65" i="2" a="1"/>
  <c r="BC65" i="2" s="1"/>
  <c r="BC47" i="2" a="1"/>
  <c r="BC4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AN159" i="2" l="1"/>
  <c r="AN32" i="2"/>
  <c r="AN100" i="2"/>
  <c r="AN193" i="2"/>
  <c r="AN27" i="2"/>
  <c r="AN127" i="2"/>
  <c r="AN54" i="2"/>
  <c r="AN16" i="2"/>
  <c r="AN91" i="2"/>
  <c r="AN26" i="2"/>
  <c r="AN19" i="2"/>
  <c r="AN64" i="2"/>
  <c r="AN172" i="2"/>
  <c r="AN57" i="2"/>
  <c r="AN92" i="2"/>
  <c r="AN62" i="2"/>
  <c r="AN72" i="2"/>
  <c r="AN168" i="2"/>
  <c r="AN67" i="2"/>
  <c r="AN135" i="2"/>
  <c r="AN163" i="2"/>
  <c r="AN180" i="2"/>
  <c r="AN189" i="2"/>
  <c r="AN6" i="2"/>
  <c r="AN22" i="2"/>
  <c r="AN185" i="2"/>
  <c r="AN33" i="2"/>
  <c r="AN53" i="2"/>
  <c r="AN101" i="2"/>
  <c r="AN183" i="2"/>
  <c r="AN119" i="2"/>
  <c r="AN31" i="2"/>
  <c r="AN56" i="2"/>
  <c r="AN39" i="2"/>
  <c r="AN35" i="2"/>
  <c r="AN161" i="2"/>
  <c r="AN199" i="2"/>
  <c r="AN95" i="2"/>
  <c r="AN77" i="2"/>
  <c r="AN48" i="2"/>
  <c r="AN79" i="2"/>
  <c r="AN30" i="2"/>
  <c r="AN90" i="2"/>
  <c r="AN156" i="2"/>
  <c r="AN18" i="2"/>
  <c r="AN12" i="2"/>
  <c r="AN45" i="2"/>
  <c r="AN84" i="2"/>
  <c r="AN196" i="2"/>
  <c r="AN15" i="2"/>
  <c r="AN78" i="2"/>
  <c r="AN60" i="2"/>
  <c r="AN98" i="2"/>
  <c r="AN120" i="2"/>
  <c r="AN23" i="2"/>
  <c r="AN195" i="2"/>
  <c r="AN136" i="2"/>
  <c r="AN139" i="2"/>
  <c r="AN47" i="2"/>
  <c r="AN167" i="2"/>
  <c r="AN125" i="2"/>
  <c r="AN187" i="2"/>
  <c r="AN52" i="2"/>
  <c r="AN75" i="2"/>
  <c r="AN110" i="2"/>
  <c r="AN59" i="2"/>
  <c r="AN113" i="2"/>
  <c r="AN73" i="2"/>
  <c r="AN36" i="2"/>
  <c r="AN124" i="2"/>
  <c r="AN70" i="2"/>
  <c r="AN179" i="2"/>
  <c r="AN83" i="2"/>
  <c r="AN152" i="2"/>
  <c r="AN28" i="2"/>
  <c r="AN17" i="2"/>
  <c r="AN37" i="2"/>
  <c r="AN105" i="2"/>
  <c r="AN93" i="2"/>
  <c r="AN138" i="2"/>
  <c r="AN142" i="2"/>
  <c r="AN202" i="2"/>
  <c r="AN99" i="2"/>
  <c r="AN58" i="2"/>
  <c r="AN147" i="2"/>
  <c r="AN191" i="2"/>
  <c r="AN66" i="2"/>
  <c r="AN149" i="2"/>
  <c r="AN121" i="2"/>
  <c r="AN190" i="2"/>
  <c r="AN38" i="2"/>
  <c r="AN203" i="2"/>
  <c r="AN160" i="2"/>
  <c r="AN63" i="2"/>
  <c r="AN87" i="2"/>
  <c r="AN164" i="2"/>
  <c r="AN46" i="2"/>
  <c r="AN108" i="2"/>
  <c r="AN85" i="2"/>
  <c r="AN128" i="2"/>
  <c r="AN42" i="2"/>
  <c r="AN143" i="2"/>
  <c r="AN122" i="2"/>
  <c r="AN25" i="2"/>
  <c r="AN9" i="2"/>
  <c r="AN10" i="2"/>
  <c r="AN192" i="2"/>
  <c r="AN14" i="2"/>
  <c r="AN5" i="2"/>
  <c r="AN40" i="2"/>
  <c r="AN141" i="2"/>
  <c r="AN103" i="2"/>
  <c r="AN137" i="2"/>
  <c r="AN174" i="2"/>
  <c r="AN7" i="2"/>
  <c r="AN41" i="2"/>
  <c r="AN111" i="2"/>
  <c r="AN112" i="2"/>
  <c r="AN133" i="2"/>
  <c r="AN184" i="2"/>
  <c r="AN80" i="2"/>
  <c r="AN61" i="2"/>
  <c r="AN107" i="2"/>
  <c r="AN200" i="2"/>
  <c r="AN140" i="2"/>
  <c r="AN182" i="2"/>
  <c r="AN55" i="2"/>
  <c r="AN166" i="2"/>
  <c r="AN44" i="2"/>
  <c r="AN151" i="2"/>
  <c r="AN165" i="2"/>
  <c r="AN11" i="2"/>
  <c r="AN102" i="2"/>
  <c r="AN126" i="2"/>
  <c r="AN76" i="2"/>
  <c r="AN201" i="2"/>
  <c r="AN186" i="2"/>
  <c r="AN115" i="2"/>
  <c r="AN69" i="2"/>
  <c r="AN88" i="2"/>
  <c r="AN176" i="2"/>
  <c r="AN170" i="2"/>
  <c r="AN74" i="2"/>
  <c r="AN169" i="2"/>
  <c r="AN20" i="2"/>
  <c r="AN173" i="2"/>
  <c r="AN13" i="2"/>
  <c r="AN21" i="2"/>
  <c r="AN65" i="2"/>
  <c r="AN154" i="2"/>
  <c r="AN150" i="2"/>
  <c r="AN178" i="2"/>
  <c r="AN8" i="2"/>
  <c r="AN24" i="2"/>
  <c r="AN181" i="2"/>
  <c r="AN109" i="2"/>
  <c r="AN162" i="2"/>
  <c r="AN134" i="2"/>
  <c r="AN129" i="2"/>
  <c r="AN71" i="2"/>
  <c r="AN123" i="2"/>
  <c r="AN117" i="2"/>
  <c r="AN145" i="2"/>
  <c r="AN177" i="2"/>
  <c r="AN146" i="2"/>
  <c r="AN118" i="2"/>
  <c r="AN94" i="2"/>
  <c r="AN114" i="2"/>
  <c r="AN82" i="2"/>
  <c r="AN116" i="2"/>
  <c r="AN198" i="2"/>
  <c r="AN171" i="2"/>
  <c r="AN106" i="2"/>
  <c r="AN50" i="2"/>
  <c r="AN3" i="2"/>
  <c r="C7" i="4" s="1"/>
  <c r="E7" i="4" s="1"/>
  <c r="F7" i="4" s="1"/>
  <c r="G7" i="4" s="1"/>
  <c r="L7" i="4" s="1"/>
  <c r="AN131" i="2"/>
  <c r="AN86" i="2"/>
  <c r="AN158" i="2"/>
  <c r="AN43" i="2"/>
  <c r="AN188" i="2"/>
  <c r="AN130" i="2"/>
  <c r="AN29" i="2"/>
  <c r="AN97" i="2"/>
  <c r="AN34" i="2"/>
  <c r="AN104" i="2"/>
  <c r="AN132" i="2"/>
  <c r="AN153" i="2"/>
  <c r="AN197" i="2"/>
  <c r="AN144" i="2"/>
  <c r="AN68" i="2"/>
  <c r="AN148" i="2"/>
  <c r="AN51" i="2"/>
  <c r="AN49" i="2"/>
  <c r="AN175" i="2"/>
  <c r="AN81" i="2"/>
  <c r="AN157" i="2"/>
  <c r="AN4" i="2"/>
  <c r="AN96" i="2"/>
  <c r="AN155" i="2"/>
  <c r="AN89" i="2"/>
  <c r="AN194" i="2"/>
  <c r="FE186" i="2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<sst xmlns="http://schemas.openxmlformats.org/spreadsheetml/2006/main" count="1173" uniqueCount="324">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</sst>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2.6731252674607617</c:v>
                </c:pt>
                <c:pt idx="2">
                  <c:v>3.092751419677064</c:v>
                </c:pt>
                <c:pt idx="3">
                  <c:v>3.5784879243737713</c:v>
                </c:pt>
                <c:pt idx="4">
                  <c:v>4.1407855631756627</c:v>
                </c:pt>
                <c:pt idx="5">
                  <c:v>4.7917524328641123</c:v>
                </c:pt>
                <c:pt idx="6">
                  <c:v>5.5454175427942696</c:v>
                </c:pt>
                <c:pt idx="7">
                  <c:v>6.4180364520015232</c:v>
                </c:pt>
                <c:pt idx="8">
                  <c:v>7.4284456674662875</c:v>
                </c:pt>
                <c:pt idx="9">
                  <c:v>8.5984736021213788</c:v>
                </c:pt>
                <c:pt idx="10">
                  <c:v>9.9534171412686181</c:v>
                </c:pt>
                <c:pt idx="11">
                  <c:v>11.52259431694929</c:v>
                </c:pt>
                <c:pt idx="12">
                  <c:v>13.339985273799526</c:v>
                </c:pt>
                <c:pt idx="13">
                  <c:v>15.444975664538328</c:v>
                </c:pt>
                <c:pt idx="14">
                  <c:v>17.88321888205445</c:v>
                </c:pt>
                <c:pt idx="15">
                  <c:v>20.707636168675801</c:v>
                </c:pt>
                <c:pt idx="16">
                  <c:v>23.979576700381447</c:v>
                </c:pt>
                <c:pt idx="17">
                  <c:v>27.770163292689119</c:v>
                </c:pt>
                <c:pt idx="18">
                  <c:v>32.161853494970522</c:v>
                </c:pt>
                <c:pt idx="19">
                  <c:v>37.250250623052032</c:v>
                </c:pt>
                <c:pt idx="20">
                  <c:v>43.14620483304671</c:v>
                </c:pt>
                <c:pt idx="21">
                  <c:v>49.97825078659028</c:v>
                </c:pt>
                <c:pt idx="22">
                  <c:v>57.895435943224925</c:v>
                </c:pt>
                <c:pt idx="23">
                  <c:v>67.070602207084463</c:v>
                </c:pt>
                <c:pt idx="24">
                  <c:v>77.704193746839209</c:v>
                </c:pt>
                <c:pt idx="25">
                  <c:v>90.028675526043557</c:v>
                </c:pt>
                <c:pt idx="26">
                  <c:v>107.47161352372881</c:v>
                </c:pt>
                <c:pt idx="27">
                  <c:v>124.84468774734019</c:v>
                </c:pt>
                <c:pt idx="28">
                  <c:v>142.15901237515257</c:v>
                </c:pt>
                <c:pt idx="29">
                  <c:v>159.42276064300106</c:v>
                </c:pt>
                <c:pt idx="30">
                  <c:v>176.64218537331237</c:v>
                </c:pt>
                <c:pt idx="31">
                  <c:v>193.82221794796783</c:v>
                </c:pt>
                <c:pt idx="32">
                  <c:v>210.9668426767233</c:v>
                </c:pt>
                <c:pt idx="33">
                  <c:v>228.07934260803117</c:v>
                </c:pt>
                <c:pt idx="34">
                  <c:v>245.16246747498204</c:v>
                </c:pt>
                <c:pt idx="35">
                  <c:v>262.21855226539924</c:v>
                </c:pt>
                <c:pt idx="36">
                  <c:v>279.249603267917</c:v>
                </c:pt>
                <c:pt idx="37">
                  <c:v>296.25736199631319</c:v>
                </c:pt>
                <c:pt idx="38">
                  <c:v>313.76606634685521</c:v>
                </c:pt>
                <c:pt idx="39">
                  <c:v>331.25311347344604</c:v>
                </c:pt>
                <c:pt idx="40">
                  <c:v>348.71980728811997</c:v>
                </c:pt>
                <c:pt idx="41">
                  <c:v>366.16731043656142</c:v>
                </c:pt>
                <c:pt idx="42">
                  <c:v>383.59666574500778</c:v>
                </c:pt>
                <c:pt idx="43">
                  <c:v>401.00881356469722</c:v>
                </c:pt>
                <c:pt idx="44">
                  <c:v>418.40460594621049</c:v>
                </c:pt>
                <c:pt idx="45">
                  <c:v>435.78481833345126</c:v>
                </c:pt>
                <c:pt idx="46">
                  <c:v>453.15015929488186</c:v>
                </c:pt>
                <c:pt idx="47">
                  <c:v>470.50127868552664</c:v>
                </c:pt>
                <c:pt idx="48">
                  <c:v>487.83877454247846</c:v>
                </c:pt>
                <c:pt idx="49">
                  <c:v>505.16319894934622</c:v>
                </c:pt>
                <c:pt idx="50">
                  <c:v>512.64108700778877</c:v>
                </c:pt>
                <c:pt idx="51">
                  <c:v>528.25361103240186</c:v>
                </c:pt>
                <c:pt idx="52">
                  <c:v>543.85642345881774</c:v>
                </c:pt>
                <c:pt idx="53">
                  <c:v>559.44984201206989</c:v>
                </c:pt>
                <c:pt idx="54">
                  <c:v>575.03416527016714</c:v>
                </c:pt>
                <c:pt idx="55">
                  <c:v>590.60967431630468</c:v>
                </c:pt>
                <c:pt idx="56">
                  <c:v>606.17663420780912</c:v>
                </c:pt>
                <c:pt idx="57">
                  <c:v>621.73529528642314</c:v>
                </c:pt>
                <c:pt idx="58">
                  <c:v>637.28589435068773</c:v>
                </c:pt>
                <c:pt idx="59">
                  <c:v>652.82865570801573</c:v>
                </c:pt>
                <c:pt idx="60">
                  <c:v>668.36379212142401</c:v>
                </c:pt>
                <c:pt idx="61">
                  <c:v>683.89150566373166</c:v>
                </c:pt>
                <c:pt idx="62">
                  <c:v>680.31969959468279</c:v>
                </c:pt>
                <c:pt idx="63">
                  <c:v>694.2636077321331</c:v>
                </c:pt>
                <c:pt idx="64">
                  <c:v>708.20178060295518</c:v>
                </c:pt>
                <c:pt idx="65">
                  <c:v>722.13434691404029</c:v>
                </c:pt>
                <c:pt idx="66">
                  <c:v>736.06143000429972</c:v>
                </c:pt>
                <c:pt idx="67">
                  <c:v>749.98314816797722</c:v>
                </c:pt>
                <c:pt idx="68">
                  <c:v>763.89961495273008</c:v>
                </c:pt>
                <c:pt idx="69">
                  <c:v>777.81093943487406</c:v>
                </c:pt>
                <c:pt idx="70">
                  <c:v>791.71722647393233</c:v>
                </c:pt>
                <c:pt idx="71">
                  <c:v>805.61857694838443</c:v>
                </c:pt>
                <c:pt idx="72">
                  <c:v>819.51508797431052</c:v>
                </c:pt>
                <c:pt idx="73">
                  <c:v>833.40685310845163</c:v>
                </c:pt>
                <c:pt idx="74">
                  <c:v>821.18759678416097</c:v>
                </c:pt>
                <c:pt idx="75">
                  <c:v>833.85250063308888</c:v>
                </c:pt>
                <c:pt idx="76">
                  <c:v>846.51353700548816</c:v>
                </c:pt>
                <c:pt idx="77">
                  <c:v>859.17077185125015</c:v>
                </c:pt>
                <c:pt idx="78">
                  <c:v>871.8242690203092</c:v>
                </c:pt>
                <c:pt idx="79">
                  <c:v>884.47409035964836</c:v>
                </c:pt>
                <c:pt idx="80">
                  <c:v>897.1202958044687</c:v>
                </c:pt>
                <c:pt idx="81">
                  <c:v>909.76294346396116</c:v>
                </c:pt>
                <c:pt idx="82">
                  <c:v>922.40208970206197</c:v>
                </c:pt>
                <c:pt idx="83">
                  <c:v>935.03778921356115</c:v>
                </c:pt>
                <c:pt idx="84">
                  <c:v>947.6700950958849</c:v>
                </c:pt>
                <c:pt idx="85">
                  <c:v>960.29905891685576</c:v>
                </c:pt>
                <c:pt idx="86">
                  <c:v>942.06613675721292</c:v>
                </c:pt>
                <c:pt idx="87">
                  <c:v>954.49326797972265</c:v>
                </c:pt>
                <c:pt idx="88">
                  <c:v>966.91719026049179</c:v>
                </c:pt>
                <c:pt idx="89">
                  <c:v>979.33795060130342</c:v>
                </c:pt>
                <c:pt idx="90">
                  <c:v>991.75559471570614</c:v>
                </c:pt>
                <c:pt idx="91">
                  <c:v>1004.1701670803408</c:v>
                </c:pt>
                <c:pt idx="92">
                  <c:v>1016.5817109835999</c:v>
                </c:pt>
                <c:pt idx="93">
                  <c:v>1028.9902685717943</c:v>
                </c:pt>
                <c:pt idx="94">
                  <c:v>1041.3958808929749</c:v>
                </c:pt>
                <c:pt idx="95">
                  <c:v>1053.7985879385615</c:v>
                </c:pt>
                <c:pt idx="96">
                  <c:v>1066.1984286829156</c:v>
                </c:pt>
                <c:pt idx="97">
                  <c:v>1078.5954411209734</c:v>
                </c:pt>
                <c:pt idx="98">
                  <c:v>1054.5111370097459</c:v>
                </c:pt>
                <c:pt idx="99">
                  <c:v>1066.1512505028561</c:v>
                </c:pt>
                <c:pt idx="100">
                  <c:v>1077.7888714997653</c:v>
                </c:pt>
                <c:pt idx="101">
                  <c:v>1089.4240306767881</c:v>
                </c:pt>
                <c:pt idx="102">
                  <c:v>1101.0567580023014</c:v>
                </c:pt>
                <c:pt idx="103">
                  <c:v>1112.6870827605405</c:v>
                </c:pt>
                <c:pt idx="104">
                  <c:v>1124.3150335743501</c:v>
                </c:pt>
                <c:pt idx="105">
                  <c:v>1135.940638426951</c:v>
                </c:pt>
                <c:pt idx="106">
                  <c:v>1147.563924682765</c:v>
                </c:pt>
                <c:pt idx="107">
                  <c:v>1159.1849191073591</c:v>
                </c:pt>
                <c:pt idx="108">
                  <c:v>1170.8036478865436</c:v>
                </c:pt>
                <c:pt idx="109">
                  <c:v>1182.4201366446762</c:v>
                </c:pt>
                <c:pt idx="110">
                  <c:v>1154.3647047135785</c:v>
                </c:pt>
                <c:pt idx="111">
                  <c:v>1166.0769918453423</c:v>
                </c:pt>
                <c:pt idx="112">
                  <c:v>1177.7869925743837</c:v>
                </c:pt>
                <c:pt idx="113">
                  <c:v>1189.4947328080846</c:v>
                </c:pt>
                <c:pt idx="114">
                  <c:v>1201.2002379029</c:v>
                </c:pt>
                <c:pt idx="115">
                  <c:v>1212.9035326814403</c:v>
                </c:pt>
                <c:pt idx="116">
                  <c:v>1224.6046414488553</c:v>
                </c:pt>
                <c:pt idx="117">
                  <c:v>1236.3035880085656</c:v>
                </c:pt>
                <c:pt idx="118">
                  <c:v>1248.0003956773662</c:v>
                </c:pt>
                <c:pt idx="119">
                  <c:v>1259.6950872999344</c:v>
                </c:pt>
                <c:pt idx="120">
                  <c:v>1271.3876852627745</c:v>
                </c:pt>
                <c:pt idx="121">
                  <c:v>1283.0782115076204</c:v>
                </c:pt>
                <c:pt idx="122">
                  <c:v>1251.8351070561264</c:v>
                </c:pt>
                <c:pt idx="123">
                  <c:v>1264.0400868034569</c:v>
                </c:pt>
                <c:pt idx="124">
                  <c:v>1276.2427948416678</c:v>
                </c:pt>
                <c:pt idx="125">
                  <c:v>1288.4432559218374</c:v>
                </c:pt>
                <c:pt idx="126">
                  <c:v>1300.6414942887518</c:v>
                </c:pt>
                <c:pt idx="127">
                  <c:v>1312.837533696008</c:v>
                </c:pt>
                <c:pt idx="128">
                  <c:v>1325.0313974205283</c:v>
                </c:pt>
                <c:pt idx="129">
                  <c:v>1337.223108276514</c:v>
                </c:pt>
                <c:pt idx="130">
                  <c:v>1349.4126886288645</c:v>
                </c:pt>
                <c:pt idx="131">
                  <c:v>1361.6001604060857</c:v>
                </c:pt>
                <c:pt idx="132">
                  <c:v>1373.7855451127152</c:v>
                </c:pt>
                <c:pt idx="133">
                  <c:v>1385.9688638412829</c:v>
                </c:pt>
                <c:pt idx="134">
                  <c:v>1351.1737875838362</c:v>
                </c:pt>
                <c:pt idx="135">
                  <c:v>1363.4626900349103</c:v>
                </c:pt>
                <c:pt idx="136">
                  <c:v>1375.7494737269205</c:v>
                </c:pt>
                <c:pt idx="137">
                  <c:v>1388.0341602198657</c:v>
                </c:pt>
                <c:pt idx="138">
                  <c:v>1400.3167706615893</c:v>
                </c:pt>
                <c:pt idx="139">
                  <c:v>1412.5973257992821</c:v>
                </c:pt>
                <c:pt idx="140">
                  <c:v>1424.8758459905564</c:v>
                </c:pt>
                <c:pt idx="141">
                  <c:v>1437.1523512141246</c:v>
                </c:pt>
                <c:pt idx="142">
                  <c:v>1449.4268610800934</c:v>
                </c:pt>
                <c:pt idx="143">
                  <c:v>1461.6993948398904</c:v>
                </c:pt>
                <c:pt idx="144">
                  <c:v>1473.9699713958425</c:v>
                </c:pt>
                <c:pt idx="145">
                  <c:v>1486.2386093104187</c:v>
                </c:pt>
                <c:pt idx="146">
                  <c:v>1446.3408317116116</c:v>
                </c:pt>
                <c:pt idx="147">
                  <c:v>1456.8600213386135</c:v>
                </c:pt>
                <c:pt idx="148">
                  <c:v>1467.3777677631133</c:v>
                </c:pt>
                <c:pt idx="149">
                  <c:v>1477.8940827711342</c:v>
                </c:pt>
                <c:pt idx="150">
                  <c:v>1488.4089779675562</c:v>
                </c:pt>
                <c:pt idx="151">
                  <c:v>1498.9224647801846</c:v>
                </c:pt>
                <c:pt idx="152">
                  <c:v>1509.4345544637019</c:v>
                </c:pt>
                <c:pt idx="153">
                  <c:v>1519.9452581035011</c:v>
                </c:pt>
                <c:pt idx="154">
                  <c:v>1530.4545866194085</c:v>
                </c:pt>
                <c:pt idx="155">
                  <c:v>1540.9625507693011</c:v>
                </c:pt>
                <c:pt idx="156">
                  <c:v>1551.4691611526168</c:v>
                </c:pt>
                <c:pt idx="157">
                  <c:v>1561.9744282137683</c:v>
                </c:pt>
                <c:pt idx="158">
                  <c:v>1512.516525246423</c:v>
                </c:pt>
                <c:pt idx="159">
                  <c:v>1515.3219056704556</c:v>
                </c:pt>
                <c:pt idx="160">
                  <c:v>1518.1271877935844</c:v>
                </c:pt>
                <c:pt idx="161">
                  <c:v>1520.9323718228261</c:v>
                </c:pt>
                <c:pt idx="162">
                  <c:v>1523.7374579643738</c:v>
                </c:pt>
                <c:pt idx="163">
                  <c:v>1526.5424464236</c:v>
                </c:pt>
                <c:pt idx="164">
                  <c:v>1529.3473374050611</c:v>
                </c:pt>
                <c:pt idx="165">
                  <c:v>1532.1521311125045</c:v>
                </c:pt>
                <c:pt idx="166">
                  <c:v>1534.95682774887</c:v>
                </c:pt>
                <c:pt idx="167">
                  <c:v>1537.761427516298</c:v>
                </c:pt>
                <c:pt idx="168">
                  <c:v>1540.5659306161308</c:v>
                </c:pt>
                <c:pt idx="169">
                  <c:v>1543.3703372489201</c:v>
                </c:pt>
                <c:pt idx="170">
                  <c:v>1496.8320658896691</c:v>
                </c:pt>
                <c:pt idx="171">
                  <c:v>1499.1943063150973</c:v>
                </c:pt>
                <c:pt idx="172">
                  <c:v>1501.5564762151944</c:v>
                </c:pt>
                <c:pt idx="173">
                  <c:v>1503.9185757164087</c:v>
                </c:pt>
                <c:pt idx="174">
                  <c:v>1506.2806049447593</c:v>
                </c:pt>
                <c:pt idx="175">
                  <c:v>1508.6425640258387</c:v>
                </c:pt>
                <c:pt idx="176">
                  <c:v>1511.0044530848154</c:v>
                </c:pt>
                <c:pt idx="177">
                  <c:v>1513.3662722464323</c:v>
                </c:pt>
                <c:pt idx="178">
                  <c:v>1515.7280216350148</c:v>
                </c:pt>
                <c:pt idx="179">
                  <c:v>1518.0897013744682</c:v>
                </c:pt>
                <c:pt idx="180">
                  <c:v>1520.4513115882817</c:v>
                </c:pt>
                <c:pt idx="181">
                  <c:v>1522.8128523995301</c:v>
                </c:pt>
                <c:pt idx="182">
                  <c:v>1477.2189809332697</c:v>
                </c:pt>
                <c:pt idx="183">
                  <c:v>1477.2189809332697</c:v>
                </c:pt>
                <c:pt idx="184">
                  <c:v>1477.2189809332697</c:v>
                </c:pt>
                <c:pt idx="185">
                  <c:v>1477.2189809332697</c:v>
                </c:pt>
                <c:pt idx="186">
                  <c:v>1477.2189809332697</c:v>
                </c:pt>
                <c:pt idx="187">
                  <c:v>1477.2189809332697</c:v>
                </c:pt>
                <c:pt idx="188">
                  <c:v>1477.2189809332697</c:v>
                </c:pt>
                <c:pt idx="189">
                  <c:v>1477.2189809332697</c:v>
                </c:pt>
                <c:pt idx="190">
                  <c:v>1477.2189809332697</c:v>
                </c:pt>
                <c:pt idx="191">
                  <c:v>1477.2189809332697</c:v>
                </c:pt>
                <c:pt idx="192">
                  <c:v>1477.2189809332697</c:v>
                </c:pt>
                <c:pt idx="193">
                  <c:v>1477.2189809332697</c:v>
                </c:pt>
                <c:pt idx="194">
                  <c:v>1477.2189809332697</c:v>
                </c:pt>
                <c:pt idx="195">
                  <c:v>1477.2189809332697</c:v>
                </c:pt>
                <c:pt idx="196">
                  <c:v>1477.2189809332697</c:v>
                </c:pt>
                <c:pt idx="197">
                  <c:v>1477.2189809332697</c:v>
                </c:pt>
                <c:pt idx="198">
                  <c:v>1477.2189809332697</c:v>
                </c:pt>
                <c:pt idx="199">
                  <c:v>1477.2189809332697</c:v>
                </c:pt>
                <c:pt idx="200">
                  <c:v>1477.2189809332697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3.09212383418958</c:v>
                </c:pt>
                <c:pt idx="2">
                  <c:v>3.7082912927695841</c:v>
                </c:pt>
                <c:pt idx="3">
                  <c:v>4.4476967521323791</c:v>
                </c:pt>
                <c:pt idx="4">
                  <c:v>5.3350743985142683</c:v>
                </c:pt>
                <c:pt idx="5">
                  <c:v>6.4001387337229838</c:v>
                </c:pt>
                <c:pt idx="6">
                  <c:v>7.6785903940304507</c:v>
                </c:pt>
                <c:pt idx="7">
                  <c:v>9.2133256658108102</c:v>
                </c:pt>
                <c:pt idx="8">
                  <c:v>11.055891054956049</c:v>
                </c:pt>
                <c:pt idx="9">
                  <c:v>13.268232683349153</c:v>
                </c:pt>
                <c:pt idx="10">
                  <c:v>15.924800418244359</c:v>
                </c:pt>
                <c:pt idx="11">
                  <c:v>19.115078839968529</c:v>
                </c:pt>
                <c:pt idx="12">
                  <c:v>22.946631842360656</c:v>
                </c:pt>
                <c:pt idx="13">
                  <c:v>27.5487653477348</c:v>
                </c:pt>
                <c:pt idx="14">
                  <c:v>33.076933917023361</c:v>
                </c:pt>
                <c:pt idx="15">
                  <c:v>39.718042684859192</c:v>
                </c:pt>
                <c:pt idx="16">
                  <c:v>47.69682693875356</c:v>
                </c:pt>
                <c:pt idx="17">
                  <c:v>57.283528863690329</c:v>
                </c:pt>
                <c:pt idx="18">
                  <c:v>68.803135780672662</c:v>
                </c:pt>
                <c:pt idx="19">
                  <c:v>82.646498177265883</c:v>
                </c:pt>
                <c:pt idx="20">
                  <c:v>99.283710836548167</c:v>
                </c:pt>
                <c:pt idx="21">
                  <c:v>119.2802186795973</c:v>
                </c:pt>
                <c:pt idx="22">
                  <c:v>143.31620327114697</c:v>
                </c:pt>
                <c:pt idx="23">
                  <c:v>172.20991958306172</c:v>
                </c:pt>
                <c:pt idx="24">
                  <c:v>206.94578952469467</c:v>
                </c:pt>
                <c:pt idx="25">
                  <c:v>248.70822370462375</c:v>
                </c:pt>
                <c:pt idx="26">
                  <c:v>234.13154752033196</c:v>
                </c:pt>
                <c:pt idx="27">
                  <c:v>243.8473071022344</c:v>
                </c:pt>
                <c:pt idx="28">
                  <c:v>253.55426821969374</c:v>
                </c:pt>
                <c:pt idx="29">
                  <c:v>263.25281547625713</c:v>
                </c:pt>
                <c:pt idx="30">
                  <c:v>272.94330279838613</c:v>
                </c:pt>
                <c:pt idx="31">
                  <c:v>282.62605690836614</c:v>
                </c:pt>
                <c:pt idx="32">
                  <c:v>292.30138029600039</c:v>
                </c:pt>
                <c:pt idx="33">
                  <c:v>301.96955377596834</c:v>
                </c:pt>
                <c:pt idx="34">
                  <c:v>311.63083870031045</c:v>
                </c:pt>
                <c:pt idx="35">
                  <c:v>321.28547888202183</c:v>
                </c:pt>
                <c:pt idx="36">
                  <c:v>330.93370227520433</c:v>
                </c:pt>
                <c:pt idx="37">
                  <c:v>340.5757224489335</c:v>
                </c:pt>
                <c:pt idx="38">
                  <c:v>316.94974190835291</c:v>
                </c:pt>
                <c:pt idx="39">
                  <c:v>326.59720749476764</c:v>
                </c:pt>
                <c:pt idx="40">
                  <c:v>336.23838026300643</c:v>
                </c:pt>
                <c:pt idx="41">
                  <c:v>345.87346619864508</c:v>
                </c:pt>
                <c:pt idx="42">
                  <c:v>355.50265886756142</c:v>
                </c:pt>
                <c:pt idx="43">
                  <c:v>365.12614048817818</c:v>
                </c:pt>
                <c:pt idx="44">
                  <c:v>374.74408288471363</c:v>
                </c:pt>
                <c:pt idx="45">
                  <c:v>384.35664833742277</c:v>
                </c:pt>
                <c:pt idx="46">
                  <c:v>393.96399034331262</c:v>
                </c:pt>
                <c:pt idx="47">
                  <c:v>403.56625429875675</c:v>
                </c:pt>
                <c:pt idx="48">
                  <c:v>413.16357811373427</c:v>
                </c:pt>
                <c:pt idx="49">
                  <c:v>422.75609276600397</c:v>
                </c:pt>
                <c:pt idx="50">
                  <c:v>391.02421084842427</c:v>
                </c:pt>
                <c:pt idx="51">
                  <c:v>400.63161062246098</c:v>
                </c:pt>
                <c:pt idx="52">
                  <c:v>410.23402512717826</c:v>
                </c:pt>
                <c:pt idx="53">
                  <c:v>419.83158755217192</c:v>
                </c:pt>
                <c:pt idx="54">
                  <c:v>429.42442449838791</c:v>
                </c:pt>
                <c:pt idx="55">
                  <c:v>439.01265644712913</c:v>
                </c:pt>
                <c:pt idx="56">
                  <c:v>448.59639818594525</c:v>
                </c:pt>
                <c:pt idx="57">
                  <c:v>458.17575919622487</c:v>
                </c:pt>
                <c:pt idx="58">
                  <c:v>467.75084400667805</c:v>
                </c:pt>
                <c:pt idx="59">
                  <c:v>477.32175251636551</c:v>
                </c:pt>
                <c:pt idx="60">
                  <c:v>486.88858029046446</c:v>
                </c:pt>
                <c:pt idx="61">
                  <c:v>496.45141883157822</c:v>
                </c:pt>
                <c:pt idx="62">
                  <c:v>457.47104027238191</c:v>
                </c:pt>
                <c:pt idx="63">
                  <c:v>467.04285144332943</c:v>
                </c:pt>
                <c:pt idx="64">
                  <c:v>476.61048221007246</c:v>
                </c:pt>
                <c:pt idx="65">
                  <c:v>486.17402834182843</c:v>
                </c:pt>
                <c:pt idx="66">
                  <c:v>495.73358153197188</c:v>
                </c:pt>
                <c:pt idx="67">
                  <c:v>505.28922964844145</c:v>
                </c:pt>
                <c:pt idx="68">
                  <c:v>514.84105696421568</c:v>
                </c:pt>
                <c:pt idx="69">
                  <c:v>524.38914436979587</c:v>
                </c:pt>
                <c:pt idx="70">
                  <c:v>533.93356956940568</c:v>
                </c:pt>
                <c:pt idx="71">
                  <c:v>543.47440726243542</c:v>
                </c:pt>
                <c:pt idx="72">
                  <c:v>553.01172931147983</c:v>
                </c:pt>
                <c:pt idx="73">
                  <c:v>562.54560489818311</c:v>
                </c:pt>
                <c:pt idx="74">
                  <c:v>517.06432730711788</c:v>
                </c:pt>
                <c:pt idx="75">
                  <c:v>526.613343130918</c:v>
                </c:pt>
                <c:pt idx="76">
                  <c:v>536.15871305053679</c:v>
                </c:pt>
                <c:pt idx="77">
                  <c:v>545.70051113117518</c:v>
                </c:pt>
                <c:pt idx="78">
                  <c:v>555.23880863653005</c:v>
                </c:pt>
                <c:pt idx="79">
                  <c:v>564.77367418209769</c:v>
                </c:pt>
                <c:pt idx="80">
                  <c:v>574.30517387758675</c:v>
                </c:pt>
                <c:pt idx="81">
                  <c:v>583.83337145938651</c:v>
                </c:pt>
                <c:pt idx="82">
                  <c:v>593.35832841393892</c:v>
                </c:pt>
                <c:pt idx="83">
                  <c:v>602.88010409277751</c:v>
                </c:pt>
                <c:pt idx="84">
                  <c:v>612.39875581992362</c:v>
                </c:pt>
                <c:pt idx="85">
                  <c:v>621.91433899225763</c:v>
                </c:pt>
                <c:pt idx="86">
                  <c:v>570.57864702052768</c:v>
                </c:pt>
                <c:pt idx="87">
                  <c:v>580.10812832369368</c:v>
                </c:pt>
                <c:pt idx="88">
                  <c:v>589.63434521808017</c:v>
                </c:pt>
                <c:pt idx="89">
                  <c:v>599.15735787680012</c:v>
                </c:pt>
                <c:pt idx="90">
                  <c:v>608.67722440432965</c:v>
                </c:pt>
                <c:pt idx="91">
                  <c:v>618.19400093955699</c:v>
                </c:pt>
                <c:pt idx="92">
                  <c:v>627.70774175215638</c:v>
                </c:pt>
                <c:pt idx="93">
                  <c:v>637.2184993328176</c:v>
                </c:pt>
                <c:pt idx="94">
                  <c:v>646.72632447780836</c:v>
                </c:pt>
                <c:pt idx="95">
                  <c:v>656.23126636830955</c:v>
                </c:pt>
                <c:pt idx="96">
                  <c:v>665.7333726449142</c:v>
                </c:pt>
                <c:pt idx="97">
                  <c:v>675.23268947765348</c:v>
                </c:pt>
                <c:pt idx="98">
                  <c:v>618.66441407401521</c:v>
                </c:pt>
                <c:pt idx="99">
                  <c:v>628.17800618187289</c:v>
                </c:pt>
                <c:pt idx="100">
                  <c:v>637.68861760820948</c:v>
                </c:pt>
                <c:pt idx="101">
                  <c:v>647.19629906762373</c:v>
                </c:pt>
                <c:pt idx="102">
                  <c:v>656.70109966342</c:v>
                </c:pt>
                <c:pt idx="103">
                  <c:v>666.20306696187924</c:v>
                </c:pt>
                <c:pt idx="104">
                  <c:v>675.70224706207284</c:v>
                </c:pt>
                <c:pt idx="105">
                  <c:v>685.19868466154833</c:v>
                </c:pt>
                <c:pt idx="106">
                  <c:v>694.69242311818618</c:v>
                </c:pt>
                <c:pt idx="107">
                  <c:v>704.18350450849994</c:v>
                </c:pt>
                <c:pt idx="108">
                  <c:v>713.6719696826309</c:v>
                </c:pt>
                <c:pt idx="109">
                  <c:v>723.15785831626829</c:v>
                </c:pt>
                <c:pt idx="110">
                  <c:v>661.86881012095898</c:v>
                </c:pt>
                <c:pt idx="111">
                  <c:v>671.36925605744852</c:v>
                </c:pt>
                <c:pt idx="112">
                  <c:v>680.86693927291356</c:v>
                </c:pt>
                <c:pt idx="113">
                  <c:v>690.36190372892452</c:v>
                </c:pt>
                <c:pt idx="114">
                  <c:v>699.85419207951236</c:v>
                </c:pt>
                <c:pt idx="115">
                  <c:v>709.34384572764554</c:v>
                </c:pt>
                <c:pt idx="116">
                  <c:v>718.83090487852132</c:v>
                </c:pt>
                <c:pt idx="117">
                  <c:v>728.31540858990627</c:v>
                </c:pt>
                <c:pt idx="118">
                  <c:v>737.79739481971285</c:v>
                </c:pt>
                <c:pt idx="119">
                  <c:v>747.27690047101044</c:v>
                </c:pt>
                <c:pt idx="120">
                  <c:v>756.7539614346291</c:v>
                </c:pt>
                <c:pt idx="121">
                  <c:v>766.22861262952335</c:v>
                </c:pt>
                <c:pt idx="122">
                  <c:v>700.70730181849569</c:v>
                </c:pt>
                <c:pt idx="123">
                  <c:v>710.19672062624159</c:v>
                </c:pt>
                <c:pt idx="124">
                  <c:v>719.6835484937493</c:v>
                </c:pt>
                <c:pt idx="125">
                  <c:v>729.16782437801464</c:v>
                </c:pt>
                <c:pt idx="126">
                  <c:v>738.64958614032946</c:v>
                </c:pt>
                <c:pt idx="127">
                  <c:v>748.12887059106617</c:v>
                </c:pt>
                <c:pt idx="128">
                  <c:v>757.60571353207695</c:v>
                </c:pt>
                <c:pt idx="129">
                  <c:v>767.08014979686129</c:v>
                </c:pt>
                <c:pt idx="130">
                  <c:v>776.55221328864707</c:v>
                </c:pt>
                <c:pt idx="131">
                  <c:v>786.02193701651925</c:v>
                </c:pt>
                <c:pt idx="132">
                  <c:v>795.48935312971707</c:v>
                </c:pt>
                <c:pt idx="133">
                  <c:v>804.95449295021399</c:v>
                </c:pt>
                <c:pt idx="134">
                  <c:v>735.62421617571636</c:v>
                </c:pt>
                <c:pt idx="135">
                  <c:v>745.10428720257823</c:v>
                </c:pt>
                <c:pt idx="136">
                  <c:v>754.58190540237808</c:v>
                </c:pt>
                <c:pt idx="137">
                  <c:v>764.05710591338391</c:v>
                </c:pt>
                <c:pt idx="138">
                  <c:v>773.52992293165846</c:v>
                </c:pt>
                <c:pt idx="139">
                  <c:v>783.00038974779864</c:v>
                </c:pt>
                <c:pt idx="140">
                  <c:v>792.46853878180093</c:v>
                </c:pt>
                <c:pt idx="141">
                  <c:v>801.93440161618139</c:v>
                </c:pt>
                <c:pt idx="142">
                  <c:v>811.39800902744639</c:v>
                </c:pt>
                <c:pt idx="143">
                  <c:v>820.85939101602196</c:v>
                </c:pt>
                <c:pt idx="144">
                  <c:v>830.31857683473254</c:v>
                </c:pt>
                <c:pt idx="145">
                  <c:v>839.77559501591497</c:v>
                </c:pt>
                <c:pt idx="146">
                  <c:v>767.01628517460324</c:v>
                </c:pt>
                <c:pt idx="147">
                  <c:v>776.48836455110984</c:v>
                </c:pt>
                <c:pt idx="148">
                  <c:v>785.95810394408647</c:v>
                </c:pt>
                <c:pt idx="149">
                  <c:v>795.42553550845741</c:v>
                </c:pt>
                <c:pt idx="150">
                  <c:v>804.89069057166819</c:v>
                </c:pt>
                <c:pt idx="151">
                  <c:v>814.35359966466478</c:v>
                </c:pt>
                <c:pt idx="152">
                  <c:v>823.81429255136015</c:v>
                </c:pt>
                <c:pt idx="153">
                  <c:v>833.27279825667711</c:v>
                </c:pt>
                <c:pt idx="154">
                  <c:v>842.72914509325381</c:v>
                </c:pt>
                <c:pt idx="155">
                  <c:v>852.18336068688757</c:v>
                </c:pt>
                <c:pt idx="156">
                  <c:v>861.63547200079211</c:v>
                </c:pt>
                <c:pt idx="157">
                  <c:v>871.08550535873746</c:v>
                </c:pt>
                <c:pt idx="158">
                  <c:v>795.25358195841989</c:v>
                </c:pt>
                <c:pt idx="159">
                  <c:v>804.71700580179186</c:v>
                </c:pt>
                <c:pt idx="160">
                  <c:v>814.17818396298071</c:v>
                </c:pt>
                <c:pt idx="161">
                  <c:v>823.63714620306234</c:v>
                </c:pt>
                <c:pt idx="162">
                  <c:v>833.09392154416912</c:v>
                </c:pt>
                <c:pt idx="163">
                  <c:v>842.54853829619435</c:v>
                </c:pt>
                <c:pt idx="164">
                  <c:v>852.00102408223495</c:v>
                </c:pt>
                <c:pt idx="165">
                  <c:v>861.45140586284845</c:v>
                </c:pt>
                <c:pt idx="166">
                  <c:v>870.89970995919123</c:v>
                </c:pt>
                <c:pt idx="167">
                  <c:v>880.34596207510003</c:v>
                </c:pt>
                <c:pt idx="168">
                  <c:v>889.79018731817825</c:v>
                </c:pt>
                <c:pt idx="169">
                  <c:v>899.23241021994102</c:v>
                </c:pt>
                <c:pt idx="170">
                  <c:v>820.62554074953903</c:v>
                </c:pt>
                <c:pt idx="171">
                  <c:v>830.08478050875192</c:v>
                </c:pt>
                <c:pt idx="172">
                  <c:v>839.54185193361991</c:v>
                </c:pt>
                <c:pt idx="173">
                  <c:v>848.9967828786921</c:v>
                </c:pt>
                <c:pt idx="174">
                  <c:v>858.4496005278852</c:v>
                </c:pt>
                <c:pt idx="175">
                  <c:v>867.90033141799302</c:v>
                </c:pt>
                <c:pt idx="176">
                  <c:v>877.34900146111875</c:v>
                </c:pt>
                <c:pt idx="177">
                  <c:v>886.79563596608978</c:v>
                </c:pt>
                <c:pt idx="178">
                  <c:v>896.24025965891599</c:v>
                </c:pt>
                <c:pt idx="179">
                  <c:v>905.68289670233969</c:v>
                </c:pt>
                <c:pt idx="180">
                  <c:v>915.12357071452834</c:v>
                </c:pt>
                <c:pt idx="181">
                  <c:v>924.56230478695852</c:v>
                </c:pt>
                <c:pt idx="182">
                  <c:v>834.01663373076417</c:v>
                </c:pt>
                <c:pt idx="183">
                  <c:v>834.01663373076417</c:v>
                </c:pt>
                <c:pt idx="184">
                  <c:v>834.01663373076417</c:v>
                </c:pt>
                <c:pt idx="185">
                  <c:v>834.01663373076417</c:v>
                </c:pt>
                <c:pt idx="186">
                  <c:v>834.01663373076417</c:v>
                </c:pt>
                <c:pt idx="187">
                  <c:v>834.01663373076417</c:v>
                </c:pt>
                <c:pt idx="188">
                  <c:v>834.01663373076417</c:v>
                </c:pt>
                <c:pt idx="189">
                  <c:v>834.01663373076417</c:v>
                </c:pt>
                <c:pt idx="190">
                  <c:v>834.01663373076417</c:v>
                </c:pt>
                <c:pt idx="191">
                  <c:v>834.01663373076417</c:v>
                </c:pt>
                <c:pt idx="192">
                  <c:v>834.01663373076417</c:v>
                </c:pt>
                <c:pt idx="193">
                  <c:v>834.01663373076417</c:v>
                </c:pt>
                <c:pt idx="194">
                  <c:v>834.01663373076417</c:v>
                </c:pt>
                <c:pt idx="195">
                  <c:v>834.01663373076417</c:v>
                </c:pt>
                <c:pt idx="196">
                  <c:v>834.01663373076417</c:v>
                </c:pt>
                <c:pt idx="197">
                  <c:v>834.01663373076417</c:v>
                </c:pt>
                <c:pt idx="198">
                  <c:v>834.01663373076417</c:v>
                </c:pt>
                <c:pt idx="199">
                  <c:v>834.01663373076417</c:v>
                </c:pt>
                <c:pt idx="200">
                  <c:v>834.01663373076417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1.8563234254576677</c:v>
                </c:pt>
                <c:pt idx="2">
                  <c:v>2.2218464091509178</c:v>
                </c:pt>
                <c:pt idx="3">
                  <c:v>2.6596163390157175</c:v>
                </c:pt>
                <c:pt idx="4">
                  <c:v>3.1839641314733886</c:v>
                </c:pt>
                <c:pt idx="5">
                  <c:v>3.8120728965834445</c:v>
                </c:pt>
                <c:pt idx="6">
                  <c:v>4.5645473581998059</c:v>
                </c:pt>
                <c:pt idx="7">
                  <c:v>5.4660972815265216</c:v>
                </c:pt>
                <c:pt idx="8">
                  <c:v>6.546357794520592</c:v>
                </c:pt>
                <c:pt idx="9">
                  <c:v>7.840874095021209</c:v>
                </c:pt>
                <c:pt idx="10">
                  <c:v>9.3922835696991225</c:v>
                </c:pt>
                <c:pt idx="11">
                  <c:v>11.251735001598353</c:v>
                </c:pt>
                <c:pt idx="12">
                  <c:v>13.480592535858461</c:v>
                </c:pt>
                <c:pt idx="13">
                  <c:v>16.152481679530108</c:v>
                </c:pt>
                <c:pt idx="14">
                  <c:v>19.355746157563352</c:v>
                </c:pt>
                <c:pt idx="15">
                  <c:v>23.196398325506618</c:v>
                </c:pt>
                <c:pt idx="16">
                  <c:v>27.80166252218072</c:v>
                </c:pt>
                <c:pt idx="17">
                  <c:v>33.324230800235398</c:v>
                </c:pt>
                <c:pt idx="18">
                  <c:v>39.947374581790157</c:v>
                </c:pt>
                <c:pt idx="19">
                  <c:v>47.891084771505511</c:v>
                </c:pt>
                <c:pt idx="20">
                  <c:v>57.419447708194959</c:v>
                </c:pt>
                <c:pt idx="21">
                  <c:v>68.849506236663132</c:v>
                </c:pt>
                <c:pt idx="22">
                  <c:v>82.561905563160636</c:v>
                </c:pt>
                <c:pt idx="23">
                  <c:v>99.013684140141194</c:v>
                </c:pt>
                <c:pt idx="24">
                  <c:v>118.753642677456</c:v>
                </c:pt>
                <c:pt idx="25">
                  <c:v>142.4408119863696</c:v>
                </c:pt>
                <c:pt idx="26">
                  <c:v>141.28969633792249</c:v>
                </c:pt>
                <c:pt idx="27">
                  <c:v>154.00505908891253</c:v>
                </c:pt>
                <c:pt idx="28">
                  <c:v>166.69545582214516</c:v>
                </c:pt>
                <c:pt idx="29">
                  <c:v>179.36305639474145</c:v>
                </c:pt>
                <c:pt idx="30">
                  <c:v>192.00969870204051</c:v>
                </c:pt>
                <c:pt idx="31">
                  <c:v>204.63695846851894</c:v>
                </c:pt>
                <c:pt idx="32">
                  <c:v>217.24620087129213</c:v>
                </c:pt>
                <c:pt idx="33">
                  <c:v>229.83861952770917</c:v>
                </c:pt>
                <c:pt idx="34">
                  <c:v>242.41526647732564</c:v>
                </c:pt>
                <c:pt idx="35">
                  <c:v>254.97707560747958</c:v>
                </c:pt>
                <c:pt idx="36">
                  <c:v>267.52488121529041</c:v>
                </c:pt>
                <c:pt idx="37">
                  <c:v>280.0594329013212</c:v>
                </c:pt>
                <c:pt idx="38">
                  <c:v>265.47982695338072</c:v>
                </c:pt>
                <c:pt idx="39">
                  <c:v>278.25276744876169</c:v>
                </c:pt>
                <c:pt idx="40">
                  <c:v>291.01255491191324</c:v>
                </c:pt>
                <c:pt idx="41">
                  <c:v>303.75984747610613</c:v>
                </c:pt>
                <c:pt idx="42">
                  <c:v>316.49524350727853</c:v>
                </c:pt>
                <c:pt idx="43">
                  <c:v>329.21928926949414</c:v>
                </c:pt>
                <c:pt idx="44">
                  <c:v>341.93248534282247</c:v>
                </c:pt>
                <c:pt idx="45">
                  <c:v>354.63529203646993</c:v>
                </c:pt>
                <c:pt idx="46">
                  <c:v>367.32813398555118</c:v>
                </c:pt>
                <c:pt idx="47">
                  <c:v>380.01140407914323</c:v>
                </c:pt>
                <c:pt idx="48">
                  <c:v>392.68546683643359</c:v>
                </c:pt>
                <c:pt idx="49">
                  <c:v>405.35066132417859</c:v>
                </c:pt>
                <c:pt idx="50">
                  <c:v>365.7246589503506</c:v>
                </c:pt>
                <c:pt idx="51">
                  <c:v>365.7246589503506</c:v>
                </c:pt>
                <c:pt idx="52">
                  <c:v>365.7246589503506</c:v>
                </c:pt>
                <c:pt idx="53">
                  <c:v>365.7246589503506</c:v>
                </c:pt>
                <c:pt idx="54">
                  <c:v>365.7246589503506</c:v>
                </c:pt>
                <c:pt idx="55">
                  <c:v>365.7246589503506</c:v>
                </c:pt>
                <c:pt idx="56">
                  <c:v>365.7246589503506</c:v>
                </c:pt>
                <c:pt idx="57">
                  <c:v>365.7246589503506</c:v>
                </c:pt>
                <c:pt idx="58">
                  <c:v>365.7246589503506</c:v>
                </c:pt>
                <c:pt idx="59">
                  <c:v>365.7246589503506</c:v>
                </c:pt>
                <c:pt idx="60">
                  <c:v>365.7246589503506</c:v>
                </c:pt>
                <c:pt idx="61">
                  <c:v>365.7246589503506</c:v>
                </c:pt>
                <c:pt idx="62">
                  <c:v>365.7246589503506</c:v>
                </c:pt>
                <c:pt idx="63">
                  <c:v>365.7246589503506</c:v>
                </c:pt>
                <c:pt idx="64">
                  <c:v>365.7246589503506</c:v>
                </c:pt>
                <c:pt idx="65">
                  <c:v>365.7246589503506</c:v>
                </c:pt>
                <c:pt idx="66">
                  <c:v>365.7246589503506</c:v>
                </c:pt>
                <c:pt idx="67">
                  <c:v>365.7246589503506</c:v>
                </c:pt>
                <c:pt idx="68">
                  <c:v>365.7246589503506</c:v>
                </c:pt>
                <c:pt idx="69">
                  <c:v>365.7246589503506</c:v>
                </c:pt>
                <c:pt idx="70">
                  <c:v>365.7246589503506</c:v>
                </c:pt>
                <c:pt idx="71">
                  <c:v>365.7246589503506</c:v>
                </c:pt>
                <c:pt idx="72">
                  <c:v>365.7246589503506</c:v>
                </c:pt>
                <c:pt idx="73">
                  <c:v>365.7246589503506</c:v>
                </c:pt>
                <c:pt idx="74">
                  <c:v>365.7246589503506</c:v>
                </c:pt>
                <c:pt idx="75">
                  <c:v>365.7246589503506</c:v>
                </c:pt>
                <c:pt idx="76">
                  <c:v>365.7246589503506</c:v>
                </c:pt>
                <c:pt idx="77">
                  <c:v>365.7246589503506</c:v>
                </c:pt>
                <c:pt idx="78">
                  <c:v>365.7246589503506</c:v>
                </c:pt>
                <c:pt idx="79">
                  <c:v>365.7246589503506</c:v>
                </c:pt>
                <c:pt idx="80">
                  <c:v>365.7246589503506</c:v>
                </c:pt>
                <c:pt idx="81">
                  <c:v>365.7246589503506</c:v>
                </c:pt>
                <c:pt idx="82">
                  <c:v>365.7246589503506</c:v>
                </c:pt>
                <c:pt idx="83">
                  <c:v>365.7246589503506</c:v>
                </c:pt>
                <c:pt idx="84">
                  <c:v>365.7246589503506</c:v>
                </c:pt>
                <c:pt idx="85">
                  <c:v>365.7246589503506</c:v>
                </c:pt>
                <c:pt idx="86">
                  <c:v>365.7246589503506</c:v>
                </c:pt>
                <c:pt idx="87">
                  <c:v>365.7246589503506</c:v>
                </c:pt>
                <c:pt idx="88">
                  <c:v>365.7246589503506</c:v>
                </c:pt>
                <c:pt idx="89">
                  <c:v>365.7246589503506</c:v>
                </c:pt>
                <c:pt idx="90">
                  <c:v>365.7246589503506</c:v>
                </c:pt>
                <c:pt idx="91">
                  <c:v>365.7246589503506</c:v>
                </c:pt>
                <c:pt idx="92">
                  <c:v>365.7246589503506</c:v>
                </c:pt>
                <c:pt idx="93">
                  <c:v>365.7246589503506</c:v>
                </c:pt>
                <c:pt idx="94">
                  <c:v>365.7246589503506</c:v>
                </c:pt>
                <c:pt idx="95">
                  <c:v>365.7246589503506</c:v>
                </c:pt>
                <c:pt idx="96">
                  <c:v>365.7246589503506</c:v>
                </c:pt>
                <c:pt idx="97">
                  <c:v>365.7246589503506</c:v>
                </c:pt>
                <c:pt idx="98">
                  <c:v>365.7246589503506</c:v>
                </c:pt>
                <c:pt idx="99">
                  <c:v>365.7246589503506</c:v>
                </c:pt>
                <c:pt idx="100">
                  <c:v>365.7246589503506</c:v>
                </c:pt>
                <c:pt idx="101">
                  <c:v>365.7246589503506</c:v>
                </c:pt>
                <c:pt idx="102">
                  <c:v>365.7246589503506</c:v>
                </c:pt>
                <c:pt idx="103">
                  <c:v>365.7246589503506</c:v>
                </c:pt>
                <c:pt idx="104">
                  <c:v>365.7246589503506</c:v>
                </c:pt>
                <c:pt idx="105">
                  <c:v>365.7246589503506</c:v>
                </c:pt>
                <c:pt idx="106">
                  <c:v>365.7246589503506</c:v>
                </c:pt>
                <c:pt idx="107">
                  <c:v>365.7246589503506</c:v>
                </c:pt>
                <c:pt idx="108">
                  <c:v>365.7246589503506</c:v>
                </c:pt>
                <c:pt idx="109">
                  <c:v>365.7246589503506</c:v>
                </c:pt>
                <c:pt idx="110">
                  <c:v>365.7246589503506</c:v>
                </c:pt>
                <c:pt idx="111">
                  <c:v>365.7246589503506</c:v>
                </c:pt>
                <c:pt idx="112">
                  <c:v>365.7246589503506</c:v>
                </c:pt>
                <c:pt idx="113">
                  <c:v>365.7246589503506</c:v>
                </c:pt>
                <c:pt idx="114">
                  <c:v>365.7246589503506</c:v>
                </c:pt>
                <c:pt idx="115">
                  <c:v>365.7246589503506</c:v>
                </c:pt>
                <c:pt idx="116">
                  <c:v>365.7246589503506</c:v>
                </c:pt>
                <c:pt idx="117">
                  <c:v>365.7246589503506</c:v>
                </c:pt>
                <c:pt idx="118">
                  <c:v>365.7246589503506</c:v>
                </c:pt>
                <c:pt idx="119">
                  <c:v>365.7246589503506</c:v>
                </c:pt>
                <c:pt idx="120">
                  <c:v>365.7246589503506</c:v>
                </c:pt>
                <c:pt idx="121">
                  <c:v>365.7246589503506</c:v>
                </c:pt>
                <c:pt idx="122">
                  <c:v>365.7246589503506</c:v>
                </c:pt>
                <c:pt idx="123">
                  <c:v>365.7246589503506</c:v>
                </c:pt>
                <c:pt idx="124">
                  <c:v>365.7246589503506</c:v>
                </c:pt>
                <c:pt idx="125">
                  <c:v>365.7246589503506</c:v>
                </c:pt>
                <c:pt idx="126">
                  <c:v>365.7246589503506</c:v>
                </c:pt>
                <c:pt idx="127">
                  <c:v>365.7246589503506</c:v>
                </c:pt>
                <c:pt idx="128">
                  <c:v>365.7246589503506</c:v>
                </c:pt>
                <c:pt idx="129">
                  <c:v>365.7246589503506</c:v>
                </c:pt>
                <c:pt idx="130">
                  <c:v>365.7246589503506</c:v>
                </c:pt>
                <c:pt idx="131">
                  <c:v>365.7246589503506</c:v>
                </c:pt>
                <c:pt idx="132">
                  <c:v>365.7246589503506</c:v>
                </c:pt>
                <c:pt idx="133">
                  <c:v>365.7246589503506</c:v>
                </c:pt>
                <c:pt idx="134">
                  <c:v>365.7246589503506</c:v>
                </c:pt>
                <c:pt idx="135">
                  <c:v>365.7246589503506</c:v>
                </c:pt>
                <c:pt idx="136">
                  <c:v>365.7246589503506</c:v>
                </c:pt>
                <c:pt idx="137">
                  <c:v>365.7246589503506</c:v>
                </c:pt>
                <c:pt idx="138">
                  <c:v>365.7246589503506</c:v>
                </c:pt>
                <c:pt idx="139">
                  <c:v>365.7246589503506</c:v>
                </c:pt>
                <c:pt idx="140">
                  <c:v>365.7246589503506</c:v>
                </c:pt>
                <c:pt idx="141">
                  <c:v>365.7246589503506</c:v>
                </c:pt>
                <c:pt idx="142">
                  <c:v>365.7246589503506</c:v>
                </c:pt>
                <c:pt idx="143">
                  <c:v>365.7246589503506</c:v>
                </c:pt>
                <c:pt idx="144">
                  <c:v>365.7246589503506</c:v>
                </c:pt>
                <c:pt idx="145">
                  <c:v>365.7246589503506</c:v>
                </c:pt>
                <c:pt idx="146">
                  <c:v>365.7246589503506</c:v>
                </c:pt>
                <c:pt idx="147">
                  <c:v>365.7246589503506</c:v>
                </c:pt>
                <c:pt idx="148">
                  <c:v>365.7246589503506</c:v>
                </c:pt>
                <c:pt idx="149">
                  <c:v>365.7246589503506</c:v>
                </c:pt>
                <c:pt idx="150">
                  <c:v>365.7246589503506</c:v>
                </c:pt>
                <c:pt idx="151">
                  <c:v>365.7246589503506</c:v>
                </c:pt>
                <c:pt idx="152">
                  <c:v>365.7246589503506</c:v>
                </c:pt>
                <c:pt idx="153">
                  <c:v>365.7246589503506</c:v>
                </c:pt>
                <c:pt idx="154">
                  <c:v>365.7246589503506</c:v>
                </c:pt>
                <c:pt idx="155">
                  <c:v>365.7246589503506</c:v>
                </c:pt>
                <c:pt idx="156">
                  <c:v>365.7246589503506</c:v>
                </c:pt>
                <c:pt idx="157">
                  <c:v>365.7246589503506</c:v>
                </c:pt>
                <c:pt idx="158">
                  <c:v>365.7246589503506</c:v>
                </c:pt>
                <c:pt idx="159">
                  <c:v>365.7246589503506</c:v>
                </c:pt>
                <c:pt idx="160">
                  <c:v>365.7246589503506</c:v>
                </c:pt>
                <c:pt idx="161">
                  <c:v>365.7246589503506</c:v>
                </c:pt>
                <c:pt idx="162">
                  <c:v>365.7246589503506</c:v>
                </c:pt>
                <c:pt idx="163">
                  <c:v>365.7246589503506</c:v>
                </c:pt>
                <c:pt idx="164">
                  <c:v>365.7246589503506</c:v>
                </c:pt>
                <c:pt idx="165">
                  <c:v>365.7246589503506</c:v>
                </c:pt>
                <c:pt idx="166">
                  <c:v>365.7246589503506</c:v>
                </c:pt>
                <c:pt idx="167">
                  <c:v>365.7246589503506</c:v>
                </c:pt>
                <c:pt idx="168">
                  <c:v>365.7246589503506</c:v>
                </c:pt>
                <c:pt idx="169">
                  <c:v>365.7246589503506</c:v>
                </c:pt>
                <c:pt idx="170">
                  <c:v>365.7246589503506</c:v>
                </c:pt>
                <c:pt idx="171">
                  <c:v>365.7246589503506</c:v>
                </c:pt>
                <c:pt idx="172">
                  <c:v>365.7246589503506</c:v>
                </c:pt>
                <c:pt idx="173">
                  <c:v>365.7246589503506</c:v>
                </c:pt>
                <c:pt idx="174">
                  <c:v>365.7246589503506</c:v>
                </c:pt>
                <c:pt idx="175">
                  <c:v>365.7246589503506</c:v>
                </c:pt>
                <c:pt idx="176">
                  <c:v>365.7246589503506</c:v>
                </c:pt>
                <c:pt idx="177">
                  <c:v>365.7246589503506</c:v>
                </c:pt>
                <c:pt idx="178">
                  <c:v>365.7246589503506</c:v>
                </c:pt>
                <c:pt idx="179">
                  <c:v>365.7246589503506</c:v>
                </c:pt>
                <c:pt idx="180">
                  <c:v>365.7246589503506</c:v>
                </c:pt>
                <c:pt idx="181">
                  <c:v>365.7246589503506</c:v>
                </c:pt>
                <c:pt idx="182">
                  <c:v>365.7246589503506</c:v>
                </c:pt>
                <c:pt idx="183">
                  <c:v>365.7246589503506</c:v>
                </c:pt>
                <c:pt idx="184">
                  <c:v>365.7246589503506</c:v>
                </c:pt>
                <c:pt idx="185">
                  <c:v>365.7246589503506</c:v>
                </c:pt>
                <c:pt idx="186">
                  <c:v>365.7246589503506</c:v>
                </c:pt>
                <c:pt idx="187">
                  <c:v>365.7246589503506</c:v>
                </c:pt>
                <c:pt idx="188">
                  <c:v>365.7246589503506</c:v>
                </c:pt>
                <c:pt idx="189">
                  <c:v>365.7246589503506</c:v>
                </c:pt>
                <c:pt idx="190">
                  <c:v>365.7246589503506</c:v>
                </c:pt>
                <c:pt idx="191">
                  <c:v>365.7246589503506</c:v>
                </c:pt>
                <c:pt idx="192">
                  <c:v>365.7246589503506</c:v>
                </c:pt>
                <c:pt idx="193">
                  <c:v>365.7246589503506</c:v>
                </c:pt>
                <c:pt idx="194">
                  <c:v>365.7246589503506</c:v>
                </c:pt>
                <c:pt idx="195">
                  <c:v>365.7246589503506</c:v>
                </c:pt>
                <c:pt idx="196">
                  <c:v>365.7246589503506</c:v>
                </c:pt>
                <c:pt idx="197">
                  <c:v>365.7246589503506</c:v>
                </c:pt>
                <c:pt idx="198">
                  <c:v>365.7246589503506</c:v>
                </c:pt>
                <c:pt idx="199">
                  <c:v>365.7246589503506</c:v>
                </c:pt>
                <c:pt idx="200">
                  <c:v>365.7246589503506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1.4438919440085618</c:v>
                </c:pt>
                <c:pt idx="2">
                  <c:v>1.7014312818954369</c:v>
                </c:pt>
                <c:pt idx="3">
                  <c:v>2.005080378493179</c:v>
                </c:pt>
                <c:pt idx="4">
                  <c:v>2.3631242234221728</c:v>
                </c:pt>
                <c:pt idx="5">
                  <c:v>2.7853414430042061</c:v>
                </c:pt>
                <c:pt idx="6">
                  <c:v>3.2832744177877129</c:v>
                </c:pt>
                <c:pt idx="7">
                  <c:v>3.8705483909395162</c:v>
                </c:pt>
                <c:pt idx="8">
                  <c:v>4.5632484765770789</c:v>
                </c:pt>
                <c:pt idx="9">
                  <c:v>5.3803651011968761</c:v>
                </c:pt>
                <c:pt idx="10">
                  <c:v>6.344320332156407</c:v>
                </c:pt>
                <c:pt idx="11">
                  <c:v>7.4815898190097627</c:v>
                </c:pt>
                <c:pt idx="12">
                  <c:v>8.8234377606620988</c:v>
                </c:pt>
                <c:pt idx="13">
                  <c:v>10.406785489872162</c:v>
                </c:pt>
                <c:pt idx="14">
                  <c:v>12.275238026628708</c:v>
                </c:pt>
                <c:pt idx="15">
                  <c:v>14.480297399915884</c:v>
                </c:pt>
                <c:pt idx="16">
                  <c:v>17.082796799486381</c:v>
                </c:pt>
                <c:pt idx="17">
                  <c:v>20.154595844761818</c:v>
                </c:pt>
                <c:pt idx="18">
                  <c:v>23.78058462357718</c:v>
                </c:pt>
                <c:pt idx="19">
                  <c:v>28.061052868343921</c:v>
                </c:pt>
                <c:pt idx="20">
                  <c:v>33.114490948922338</c:v>
                </c:pt>
                <c:pt idx="21">
                  <c:v>39.08090156317266</c:v>
                </c:pt>
                <c:pt idx="22">
                  <c:v>46.125715444786771</c:v>
                </c:pt>
                <c:pt idx="23">
                  <c:v>54.444421494379675</c:v>
                </c:pt>
                <c:pt idx="24">
                  <c:v>64.268041960286766</c:v>
                </c:pt>
                <c:pt idx="25">
                  <c:v>75.869607225878511</c:v>
                </c:pt>
                <c:pt idx="26">
                  <c:v>75.425920441089247</c:v>
                </c:pt>
                <c:pt idx="27">
                  <c:v>82.360448921526029</c:v>
                </c:pt>
                <c:pt idx="28">
                  <c:v>89.280220373738985</c:v>
                </c:pt>
                <c:pt idx="29">
                  <c:v>96.186542490255093</c:v>
                </c:pt>
                <c:pt idx="30">
                  <c:v>103.08051926573523</c:v>
                </c:pt>
                <c:pt idx="31">
                  <c:v>109.96309454814745</c:v>
                </c:pt>
                <c:pt idx="32">
                  <c:v>116.83508407291838</c:v>
                </c:pt>
                <c:pt idx="33">
                  <c:v>123.69719953911083</c:v>
                </c:pt>
                <c:pt idx="34">
                  <c:v>130.55006704614104</c:v>
                </c:pt>
                <c:pt idx="35">
                  <c:v>137.39424144519688</c:v>
                </c:pt>
                <c:pt idx="36">
                  <c:v>144.23021767347248</c:v>
                </c:pt>
                <c:pt idx="37">
                  <c:v>151.05843982160147</c:v>
                </c:pt>
                <c:pt idx="38">
                  <c:v>148.59360846570593</c:v>
                </c:pt>
                <c:pt idx="39">
                  <c:v>160.83717690335394</c:v>
                </c:pt>
                <c:pt idx="40">
                  <c:v>173.05867607105014</c:v>
                </c:pt>
                <c:pt idx="41">
                  <c:v>185.25988528502953</c:v>
                </c:pt>
                <c:pt idx="42">
                  <c:v>197.4423300434845</c:v>
                </c:pt>
                <c:pt idx="43">
                  <c:v>209.60733200594518</c:v>
                </c:pt>
                <c:pt idx="44">
                  <c:v>221.75604673904505</c:v>
                </c:pt>
                <c:pt idx="45">
                  <c:v>233.88949274341462</c:v>
                </c:pt>
                <c:pt idx="46">
                  <c:v>246.00857413296686</c:v>
                </c:pt>
                <c:pt idx="47">
                  <c:v>258.11409860550435</c:v>
                </c:pt>
                <c:pt idx="48">
                  <c:v>270.20679186182912</c:v>
                </c:pt>
                <c:pt idx="49">
                  <c:v>282.28730930604883</c:v>
                </c:pt>
                <c:pt idx="50">
                  <c:v>267.08010164090109</c:v>
                </c:pt>
                <c:pt idx="51">
                  <c:v>279.44314171952914</c:v>
                </c:pt>
                <c:pt idx="52">
                  <c:v>291.79391700308008</c:v>
                </c:pt>
                <c:pt idx="53">
                  <c:v>304.13301995045384</c:v>
                </c:pt>
                <c:pt idx="54">
                  <c:v>316.46099100238791</c:v>
                </c:pt>
                <c:pt idx="55">
                  <c:v>328.77832504040913</c:v>
                </c:pt>
                <c:pt idx="56">
                  <c:v>341.08547682680484</c:v>
                </c:pt>
                <c:pt idx="57">
                  <c:v>353.38286561809059</c:v>
                </c:pt>
                <c:pt idx="58">
                  <c:v>365.67087910252485</c:v>
                </c:pt>
                <c:pt idx="59">
                  <c:v>377.94987678056106</c:v>
                </c:pt>
                <c:pt idx="60">
                  <c:v>390.22019288295377</c:v>
                </c:pt>
                <c:pt idx="61">
                  <c:v>402.4821389026028</c:v>
                </c:pt>
                <c:pt idx="62">
                  <c:v>374.48488386275477</c:v>
                </c:pt>
                <c:pt idx="63">
                  <c:v>385.8314376126616</c:v>
                </c:pt>
                <c:pt idx="64">
                  <c:v>397.1707443905496</c:v>
                </c:pt>
                <c:pt idx="65">
                  <c:v>408.50304030623039</c:v>
                </c:pt>
                <c:pt idx="66">
                  <c:v>419.82854729815932</c:v>
                </c:pt>
                <c:pt idx="67">
                  <c:v>431.14747435150304</c:v>
                </c:pt>
                <c:pt idx="68">
                  <c:v>442.46001858161043</c:v>
                </c:pt>
                <c:pt idx="69">
                  <c:v>453.76636620089522</c:v>
                </c:pt>
                <c:pt idx="70">
                  <c:v>465.06669338432306</c:v>
                </c:pt>
                <c:pt idx="71">
                  <c:v>476.36116704639863</c:v>
                </c:pt>
                <c:pt idx="72">
                  <c:v>487.64994554062349</c:v>
                </c:pt>
                <c:pt idx="73">
                  <c:v>498.93317929081536</c:v>
                </c:pt>
                <c:pt idx="74">
                  <c:v>460.50176066757302</c:v>
                </c:pt>
                <c:pt idx="75">
                  <c:v>470.87139249068264</c:v>
                </c:pt>
                <c:pt idx="76">
                  <c:v>481.23616194513329</c:v>
                </c:pt>
                <c:pt idx="77">
                  <c:v>491.59618853190563</c:v>
                </c:pt>
                <c:pt idx="78">
                  <c:v>501.95158630384714</c:v>
                </c:pt>
                <c:pt idx="79">
                  <c:v>512.30246422373159</c:v>
                </c:pt>
                <c:pt idx="80">
                  <c:v>522.64892649187311</c:v>
                </c:pt>
                <c:pt idx="81">
                  <c:v>532.99107284645049</c:v>
                </c:pt>
                <c:pt idx="82">
                  <c:v>543.32899883931077</c:v>
                </c:pt>
                <c:pt idx="83">
                  <c:v>553.66279608969012</c:v>
                </c:pt>
                <c:pt idx="84">
                  <c:v>563.99255251801208</c:v>
                </c:pt>
                <c:pt idx="85">
                  <c:v>574.31835256166653</c:v>
                </c:pt>
                <c:pt idx="86">
                  <c:v>518.12752924405402</c:v>
                </c:pt>
                <c:pt idx="87">
                  <c:v>518.12752924405402</c:v>
                </c:pt>
                <c:pt idx="88">
                  <c:v>518.12752924405402</c:v>
                </c:pt>
                <c:pt idx="89">
                  <c:v>518.12752924405402</c:v>
                </c:pt>
                <c:pt idx="90">
                  <c:v>518.12752924405402</c:v>
                </c:pt>
                <c:pt idx="91">
                  <c:v>518.12752924405402</c:v>
                </c:pt>
                <c:pt idx="92">
                  <c:v>518.12752924405402</c:v>
                </c:pt>
                <c:pt idx="93">
                  <c:v>518.12752924405402</c:v>
                </c:pt>
                <c:pt idx="94">
                  <c:v>518.12752924405402</c:v>
                </c:pt>
                <c:pt idx="95">
                  <c:v>518.12752924405402</c:v>
                </c:pt>
                <c:pt idx="96">
                  <c:v>518.12752924405402</c:v>
                </c:pt>
                <c:pt idx="97">
                  <c:v>518.12752924405402</c:v>
                </c:pt>
                <c:pt idx="98">
                  <c:v>518.12752924405402</c:v>
                </c:pt>
                <c:pt idx="99">
                  <c:v>518.12752924405402</c:v>
                </c:pt>
                <c:pt idx="100">
                  <c:v>518.12752924405402</c:v>
                </c:pt>
                <c:pt idx="101">
                  <c:v>518.12752924405402</c:v>
                </c:pt>
                <c:pt idx="102">
                  <c:v>518.12752924405402</c:v>
                </c:pt>
                <c:pt idx="103">
                  <c:v>518.12752924405402</c:v>
                </c:pt>
                <c:pt idx="104">
                  <c:v>518.12752924405402</c:v>
                </c:pt>
                <c:pt idx="105">
                  <c:v>518.12752924405402</c:v>
                </c:pt>
                <c:pt idx="106">
                  <c:v>518.12752924405402</c:v>
                </c:pt>
                <c:pt idx="107">
                  <c:v>518.12752924405402</c:v>
                </c:pt>
                <c:pt idx="108">
                  <c:v>518.12752924405402</c:v>
                </c:pt>
                <c:pt idx="109">
                  <c:v>518.12752924405402</c:v>
                </c:pt>
                <c:pt idx="110">
                  <c:v>518.12752924405402</c:v>
                </c:pt>
                <c:pt idx="111">
                  <c:v>518.12752924405402</c:v>
                </c:pt>
                <c:pt idx="112">
                  <c:v>518.12752924405402</c:v>
                </c:pt>
                <c:pt idx="113">
                  <c:v>518.12752924405402</c:v>
                </c:pt>
                <c:pt idx="114">
                  <c:v>518.12752924405402</c:v>
                </c:pt>
                <c:pt idx="115">
                  <c:v>518.12752924405402</c:v>
                </c:pt>
                <c:pt idx="116">
                  <c:v>518.12752924405402</c:v>
                </c:pt>
                <c:pt idx="117">
                  <c:v>518.12752924405402</c:v>
                </c:pt>
                <c:pt idx="118">
                  <c:v>518.12752924405402</c:v>
                </c:pt>
                <c:pt idx="119">
                  <c:v>518.12752924405402</c:v>
                </c:pt>
                <c:pt idx="120">
                  <c:v>518.12752924405402</c:v>
                </c:pt>
                <c:pt idx="121">
                  <c:v>518.12752924405402</c:v>
                </c:pt>
                <c:pt idx="122">
                  <c:v>518.12752924405402</c:v>
                </c:pt>
                <c:pt idx="123">
                  <c:v>518.12752924405402</c:v>
                </c:pt>
                <c:pt idx="124">
                  <c:v>518.12752924405402</c:v>
                </c:pt>
                <c:pt idx="125">
                  <c:v>518.12752924405402</c:v>
                </c:pt>
                <c:pt idx="126">
                  <c:v>518.12752924405402</c:v>
                </c:pt>
                <c:pt idx="127">
                  <c:v>518.12752924405402</c:v>
                </c:pt>
                <c:pt idx="128">
                  <c:v>518.12752924405402</c:v>
                </c:pt>
                <c:pt idx="129">
                  <c:v>518.12752924405402</c:v>
                </c:pt>
                <c:pt idx="130">
                  <c:v>518.12752924405402</c:v>
                </c:pt>
                <c:pt idx="131">
                  <c:v>518.12752924405402</c:v>
                </c:pt>
                <c:pt idx="132">
                  <c:v>518.12752924405402</c:v>
                </c:pt>
                <c:pt idx="133">
                  <c:v>518.12752924405402</c:v>
                </c:pt>
                <c:pt idx="134">
                  <c:v>518.12752924405402</c:v>
                </c:pt>
                <c:pt idx="135">
                  <c:v>518.12752924405402</c:v>
                </c:pt>
                <c:pt idx="136">
                  <c:v>518.12752924405402</c:v>
                </c:pt>
                <c:pt idx="137">
                  <c:v>518.12752924405402</c:v>
                </c:pt>
                <c:pt idx="138">
                  <c:v>518.12752924405402</c:v>
                </c:pt>
                <c:pt idx="139">
                  <c:v>518.12752924405402</c:v>
                </c:pt>
                <c:pt idx="140">
                  <c:v>518.12752924405402</c:v>
                </c:pt>
                <c:pt idx="141">
                  <c:v>518.12752924405402</c:v>
                </c:pt>
                <c:pt idx="142">
                  <c:v>518.12752924405402</c:v>
                </c:pt>
                <c:pt idx="143">
                  <c:v>518.12752924405402</c:v>
                </c:pt>
                <c:pt idx="144">
                  <c:v>518.12752924405402</c:v>
                </c:pt>
                <c:pt idx="145">
                  <c:v>518.12752924405402</c:v>
                </c:pt>
                <c:pt idx="146">
                  <c:v>518.12752924405402</c:v>
                </c:pt>
                <c:pt idx="147">
                  <c:v>518.12752924405402</c:v>
                </c:pt>
                <c:pt idx="148">
                  <c:v>518.12752924405402</c:v>
                </c:pt>
                <c:pt idx="149">
                  <c:v>518.12752924405402</c:v>
                </c:pt>
                <c:pt idx="150">
                  <c:v>518.12752924405402</c:v>
                </c:pt>
                <c:pt idx="151">
                  <c:v>518.12752924405402</c:v>
                </c:pt>
                <c:pt idx="152">
                  <c:v>518.12752924405402</c:v>
                </c:pt>
                <c:pt idx="153">
                  <c:v>518.12752924405402</c:v>
                </c:pt>
                <c:pt idx="154">
                  <c:v>518.12752924405402</c:v>
                </c:pt>
                <c:pt idx="155">
                  <c:v>518.12752924405402</c:v>
                </c:pt>
                <c:pt idx="156">
                  <c:v>518.12752924405402</c:v>
                </c:pt>
                <c:pt idx="157">
                  <c:v>518.12752924405402</c:v>
                </c:pt>
                <c:pt idx="158">
                  <c:v>518.12752924405402</c:v>
                </c:pt>
                <c:pt idx="159">
                  <c:v>518.12752924405402</c:v>
                </c:pt>
                <c:pt idx="160">
                  <c:v>518.12752924405402</c:v>
                </c:pt>
                <c:pt idx="161">
                  <c:v>518.12752924405402</c:v>
                </c:pt>
                <c:pt idx="162">
                  <c:v>518.12752924405402</c:v>
                </c:pt>
                <c:pt idx="163">
                  <c:v>518.12752924405402</c:v>
                </c:pt>
                <c:pt idx="164">
                  <c:v>518.12752924405402</c:v>
                </c:pt>
                <c:pt idx="165">
                  <c:v>518.12752924405402</c:v>
                </c:pt>
                <c:pt idx="166">
                  <c:v>518.12752924405402</c:v>
                </c:pt>
                <c:pt idx="167">
                  <c:v>518.12752924405402</c:v>
                </c:pt>
                <c:pt idx="168">
                  <c:v>518.12752924405402</c:v>
                </c:pt>
                <c:pt idx="169">
                  <c:v>518.12752924405402</c:v>
                </c:pt>
                <c:pt idx="170">
                  <c:v>518.12752924405402</c:v>
                </c:pt>
                <c:pt idx="171">
                  <c:v>518.12752924405402</c:v>
                </c:pt>
                <c:pt idx="172">
                  <c:v>518.12752924405402</c:v>
                </c:pt>
                <c:pt idx="173">
                  <c:v>518.12752924405402</c:v>
                </c:pt>
                <c:pt idx="174">
                  <c:v>518.12752924405402</c:v>
                </c:pt>
                <c:pt idx="175">
                  <c:v>518.12752924405402</c:v>
                </c:pt>
                <c:pt idx="176">
                  <c:v>518.12752924405402</c:v>
                </c:pt>
                <c:pt idx="177">
                  <c:v>518.12752924405402</c:v>
                </c:pt>
                <c:pt idx="178">
                  <c:v>518.12752924405402</c:v>
                </c:pt>
                <c:pt idx="179">
                  <c:v>518.12752924405402</c:v>
                </c:pt>
                <c:pt idx="180">
                  <c:v>518.12752924405402</c:v>
                </c:pt>
                <c:pt idx="181">
                  <c:v>518.12752924405402</c:v>
                </c:pt>
                <c:pt idx="182">
                  <c:v>518.12752924405402</c:v>
                </c:pt>
                <c:pt idx="183">
                  <c:v>518.12752924405402</c:v>
                </c:pt>
                <c:pt idx="184">
                  <c:v>518.12752924405402</c:v>
                </c:pt>
                <c:pt idx="185">
                  <c:v>518.12752924405402</c:v>
                </c:pt>
                <c:pt idx="186">
                  <c:v>518.12752924405402</c:v>
                </c:pt>
                <c:pt idx="187">
                  <c:v>518.12752924405402</c:v>
                </c:pt>
                <c:pt idx="188">
                  <c:v>518.12752924405402</c:v>
                </c:pt>
                <c:pt idx="189">
                  <c:v>518.12752924405402</c:v>
                </c:pt>
                <c:pt idx="190">
                  <c:v>518.12752924405402</c:v>
                </c:pt>
                <c:pt idx="191">
                  <c:v>518.12752924405402</c:v>
                </c:pt>
                <c:pt idx="192">
                  <c:v>518.12752924405402</c:v>
                </c:pt>
                <c:pt idx="193">
                  <c:v>518.12752924405402</c:v>
                </c:pt>
                <c:pt idx="194">
                  <c:v>518.12752924405402</c:v>
                </c:pt>
                <c:pt idx="195">
                  <c:v>518.12752924405402</c:v>
                </c:pt>
                <c:pt idx="196">
                  <c:v>518.12752924405402</c:v>
                </c:pt>
                <c:pt idx="197">
                  <c:v>518.12752924405402</c:v>
                </c:pt>
                <c:pt idx="198">
                  <c:v>518.12752924405402</c:v>
                </c:pt>
                <c:pt idx="199">
                  <c:v>518.12752924405402</c:v>
                </c:pt>
                <c:pt idx="200">
                  <c:v>518.12752924405402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6" sqref="C6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8" t="s">
        <v>231</v>
      </c>
      <c r="B5" s="268"/>
      <c r="C5" s="24">
        <v>6.9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14</v>
      </c>
      <c r="C9" s="32">
        <v>0.35</v>
      </c>
      <c r="D9" s="33">
        <f t="shared" ref="D9:D18" si="0">C9*$C$5</f>
        <v>2.415</v>
      </c>
      <c r="E9" s="34">
        <v>181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12</v>
      </c>
      <c r="C10" s="32">
        <v>0.28999999999999998</v>
      </c>
      <c r="D10" s="33">
        <f t="shared" si="0"/>
        <v>2.0009999999999999</v>
      </c>
      <c r="E10" s="34">
        <v>181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38</v>
      </c>
      <c r="C11" s="32">
        <v>0.24</v>
      </c>
      <c r="D11" s="33">
        <f t="shared" si="0"/>
        <v>1.6559999999999999</v>
      </c>
      <c r="E11" s="34">
        <v>49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164</v>
      </c>
      <c r="C12" s="32">
        <v>0.12</v>
      </c>
      <c r="D12" s="33">
        <f t="shared" si="0"/>
        <v>0.82799999999999996</v>
      </c>
      <c r="E12" s="34">
        <v>85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0.99999999999999989</v>
      </c>
      <c r="D19" s="38">
        <f>SUM(D9:D18)</f>
        <v>6.9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Chêne sessile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25</v>
      </c>
      <c r="B36" s="60">
        <v>43.94</v>
      </c>
      <c r="C36" s="60">
        <v>1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1.7575999999999998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37</v>
      </c>
      <c r="B37" s="60">
        <v>149.16</v>
      </c>
      <c r="C37" s="60">
        <v>2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8.7683333333333326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49</v>
      </c>
      <c r="B38" s="60">
        <v>257.62</v>
      </c>
      <c r="C38" s="60">
        <v>3</v>
      </c>
      <c r="D38" s="60">
        <v>4.25</v>
      </c>
      <c r="E38" s="51">
        <v>0.16</v>
      </c>
      <c r="F38" s="51">
        <v>0</v>
      </c>
      <c r="G38" s="51">
        <v>0</v>
      </c>
      <c r="H38" s="51">
        <v>0</v>
      </c>
      <c r="I38" s="53">
        <f t="shared" si="1"/>
        <v>9.038333333333334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61</v>
      </c>
      <c r="B39" s="60">
        <v>351.21</v>
      </c>
      <c r="C39" s="60">
        <v>4</v>
      </c>
      <c r="D39" s="60">
        <v>9.1999999999999993</v>
      </c>
      <c r="E39" s="51">
        <v>0.26</v>
      </c>
      <c r="F39" s="51">
        <v>0</v>
      </c>
      <c r="G39" s="51">
        <v>0</v>
      </c>
      <c r="H39" s="51">
        <v>0</v>
      </c>
      <c r="I39" s="49">
        <f t="shared" si="1"/>
        <v>8.1533333333333307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73</v>
      </c>
      <c r="B40" s="60">
        <v>429.9</v>
      </c>
      <c r="C40" s="60">
        <v>5</v>
      </c>
      <c r="D40" s="60">
        <v>13.12</v>
      </c>
      <c r="E40" s="51">
        <v>0.31</v>
      </c>
      <c r="F40" s="51">
        <v>0</v>
      </c>
      <c r="G40" s="51">
        <v>0</v>
      </c>
      <c r="H40" s="51">
        <v>0</v>
      </c>
      <c r="I40" s="49">
        <f t="shared" si="1"/>
        <v>7.3241666666666658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85</v>
      </c>
      <c r="B41" s="60">
        <v>496.91</v>
      </c>
      <c r="C41" s="60">
        <v>6</v>
      </c>
      <c r="D41" s="60">
        <v>16.21</v>
      </c>
      <c r="E41" s="51">
        <v>0.33</v>
      </c>
      <c r="F41" s="51">
        <v>0</v>
      </c>
      <c r="G41" s="51">
        <v>0</v>
      </c>
      <c r="H41" s="51">
        <v>0</v>
      </c>
      <c r="I41" s="53">
        <f t="shared" si="1"/>
        <v>6.6775000000000047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97</v>
      </c>
      <c r="B42" s="60">
        <v>559.54</v>
      </c>
      <c r="C42" s="60">
        <v>7</v>
      </c>
      <c r="D42" s="60">
        <v>18.93</v>
      </c>
      <c r="E42" s="51">
        <v>0.34</v>
      </c>
      <c r="F42" s="51">
        <v>0</v>
      </c>
      <c r="G42" s="51">
        <v>0</v>
      </c>
      <c r="H42" s="51">
        <v>0</v>
      </c>
      <c r="I42" s="53">
        <f t="shared" si="1"/>
        <v>6.5699999999999932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109</v>
      </c>
      <c r="B43" s="60">
        <v>614.62</v>
      </c>
      <c r="C43" s="60">
        <v>8</v>
      </c>
      <c r="D43" s="60">
        <v>21.11</v>
      </c>
      <c r="E43" s="51">
        <v>0.34</v>
      </c>
      <c r="F43" s="51">
        <v>0</v>
      </c>
      <c r="G43" s="51">
        <v>0</v>
      </c>
      <c r="H43" s="51">
        <v>0</v>
      </c>
      <c r="I43" s="49">
        <f t="shared" si="1"/>
        <v>6.1674999999999995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121</v>
      </c>
      <c r="B44" s="60">
        <v>668.11</v>
      </c>
      <c r="C44" s="60">
        <v>9</v>
      </c>
      <c r="D44" s="60">
        <v>23.1</v>
      </c>
      <c r="E44" s="51">
        <v>0.35</v>
      </c>
      <c r="F44" s="51">
        <v>0</v>
      </c>
      <c r="G44" s="51">
        <v>0</v>
      </c>
      <c r="H44" s="51">
        <v>0</v>
      </c>
      <c r="I44" s="49">
        <f t="shared" si="1"/>
        <v>6.2166666666666686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133</v>
      </c>
      <c r="B45" s="60">
        <v>722.87</v>
      </c>
      <c r="C45" s="60">
        <v>10</v>
      </c>
      <c r="D45" s="60">
        <v>25.07</v>
      </c>
      <c r="E45" s="51">
        <v>0.35</v>
      </c>
      <c r="F45" s="51">
        <v>0</v>
      </c>
      <c r="G45" s="51">
        <v>0</v>
      </c>
      <c r="H45" s="51">
        <v>0</v>
      </c>
      <c r="I45" s="49">
        <f t="shared" si="1"/>
        <v>6.4883333333333342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145</v>
      </c>
      <c r="B46" s="60">
        <v>776.31</v>
      </c>
      <c r="C46" s="60">
        <v>11</v>
      </c>
      <c r="D46" s="60">
        <v>26.88</v>
      </c>
      <c r="E46" s="51">
        <v>0.35</v>
      </c>
      <c r="F46" s="51">
        <v>0</v>
      </c>
      <c r="G46" s="51">
        <v>0</v>
      </c>
      <c r="H46" s="51">
        <v>0</v>
      </c>
      <c r="I46" s="49">
        <f t="shared" si="1"/>
        <v>6.5424999999999995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157</v>
      </c>
      <c r="B47" s="60">
        <v>816.72</v>
      </c>
      <c r="C47" s="60">
        <v>12</v>
      </c>
      <c r="D47" s="60">
        <v>27.89</v>
      </c>
      <c r="E47" s="51">
        <v>0.34</v>
      </c>
      <c r="F47" s="51">
        <v>0</v>
      </c>
      <c r="G47" s="51">
        <v>0</v>
      </c>
      <c r="H47" s="51">
        <v>0</v>
      </c>
      <c r="I47" s="49">
        <f t="shared" si="1"/>
        <v>5.6075000000000061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>
        <v>169</v>
      </c>
      <c r="B48" s="60">
        <v>806.79</v>
      </c>
      <c r="C48" s="60">
        <v>13</v>
      </c>
      <c r="D48" s="60">
        <v>26.09</v>
      </c>
      <c r="E48" s="51">
        <v>0.32</v>
      </c>
      <c r="F48" s="51">
        <v>0</v>
      </c>
      <c r="G48" s="51">
        <v>0</v>
      </c>
      <c r="H48" s="51">
        <v>0</v>
      </c>
      <c r="I48" s="49">
        <f t="shared" si="1"/>
        <v>1.4966666666666602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>
        <v>181</v>
      </c>
      <c r="B49" s="60">
        <v>795.82</v>
      </c>
      <c r="C49" s="60">
        <v>14</v>
      </c>
      <c r="D49" s="60">
        <v>24.32</v>
      </c>
      <c r="E49" s="51">
        <v>0.31</v>
      </c>
      <c r="F49" s="51">
        <v>0</v>
      </c>
      <c r="G49" s="51">
        <v>0</v>
      </c>
      <c r="H49" s="51">
        <v>0</v>
      </c>
      <c r="I49" s="49">
        <f t="shared" si="1"/>
        <v>1.2600000000000098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Chêne pubescent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25</v>
      </c>
      <c r="B62" s="60">
        <v>111.25</v>
      </c>
      <c r="C62" s="60">
        <v>1</v>
      </c>
      <c r="D62" s="60">
        <v>11.13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4.45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37</v>
      </c>
      <c r="B63" s="60">
        <v>153.53</v>
      </c>
      <c r="C63" s="60">
        <v>2</v>
      </c>
      <c r="D63" s="60">
        <v>15.35</v>
      </c>
      <c r="E63" s="51">
        <v>0</v>
      </c>
      <c r="F63" s="51">
        <v>0</v>
      </c>
      <c r="G63" s="51">
        <v>0</v>
      </c>
      <c r="H63" s="51">
        <v>0</v>
      </c>
      <c r="I63" s="49">
        <f>IF(A63&lt;&gt;0,(B63-(B62-D62))/(A63-A62),"")</f>
        <v>4.4508333333333328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49</v>
      </c>
      <c r="B64" s="60">
        <v>191.57</v>
      </c>
      <c r="C64" s="60">
        <v>3</v>
      </c>
      <c r="D64" s="60">
        <v>19.16</v>
      </c>
      <c r="E64" s="51">
        <v>0.04</v>
      </c>
      <c r="F64" s="51">
        <v>0</v>
      </c>
      <c r="G64" s="51">
        <v>0</v>
      </c>
      <c r="H64" s="51">
        <v>0</v>
      </c>
      <c r="I64" s="49">
        <f>IF(A64&lt;&gt;0,(B64-(B63-D63))/(A64-A63),"")</f>
        <v>4.4491666666666658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61</v>
      </c>
      <c r="B65" s="60">
        <v>225.82</v>
      </c>
      <c r="C65" s="60">
        <v>4</v>
      </c>
      <c r="D65" s="60">
        <v>22.58</v>
      </c>
      <c r="E65" s="51">
        <v>0.08</v>
      </c>
      <c r="F65" s="51">
        <v>0</v>
      </c>
      <c r="G65" s="51">
        <v>0</v>
      </c>
      <c r="H65" s="51">
        <v>0</v>
      </c>
      <c r="I65" s="49">
        <f>IF(A65&lt;&gt;0,(B65-(B64-D64))/(A65-A64),"")</f>
        <v>4.4508333333333328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73</v>
      </c>
      <c r="B66" s="60">
        <v>256.63</v>
      </c>
      <c r="C66" s="60">
        <v>5</v>
      </c>
      <c r="D66" s="60">
        <v>25.66</v>
      </c>
      <c r="E66" s="51">
        <v>0.1</v>
      </c>
      <c r="F66" s="51">
        <v>0</v>
      </c>
      <c r="G66" s="51">
        <v>0</v>
      </c>
      <c r="H66" s="51">
        <v>0</v>
      </c>
      <c r="I66" s="49">
        <f t="shared" ref="I66:I81" si="2">IF(A66&lt;&gt;0,(B66-(B65-D65))/(A66-A65),"")</f>
        <v>4.4491666666666658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85</v>
      </c>
      <c r="B67" s="60">
        <v>284.37</v>
      </c>
      <c r="C67" s="60">
        <v>6</v>
      </c>
      <c r="D67" s="60">
        <v>28.44</v>
      </c>
      <c r="E67" s="51">
        <v>0.12</v>
      </c>
      <c r="F67" s="51">
        <v>0</v>
      </c>
      <c r="G67" s="51">
        <v>0</v>
      </c>
      <c r="H67" s="51">
        <v>0</v>
      </c>
      <c r="I67" s="49">
        <f t="shared" si="2"/>
        <v>4.45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97</v>
      </c>
      <c r="B68" s="60">
        <v>309.33</v>
      </c>
      <c r="C68" s="60">
        <v>7</v>
      </c>
      <c r="D68" s="60">
        <v>30.93</v>
      </c>
      <c r="E68" s="51">
        <v>0.14000000000000001</v>
      </c>
      <c r="F68" s="51">
        <v>0</v>
      </c>
      <c r="G68" s="51">
        <v>0</v>
      </c>
      <c r="H68" s="51">
        <v>0</v>
      </c>
      <c r="I68" s="49">
        <f t="shared" si="2"/>
        <v>4.4499999999999984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109</v>
      </c>
      <c r="B69" s="50">
        <v>331.8</v>
      </c>
      <c r="C69" s="50">
        <v>8</v>
      </c>
      <c r="D69" s="50">
        <v>33.18</v>
      </c>
      <c r="E69" s="51">
        <v>0.15</v>
      </c>
      <c r="F69" s="51">
        <v>0</v>
      </c>
      <c r="G69" s="51">
        <v>0</v>
      </c>
      <c r="H69" s="51">
        <v>0</v>
      </c>
      <c r="I69" s="49">
        <f t="shared" si="2"/>
        <v>4.4500000000000028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121</v>
      </c>
      <c r="B70" s="50">
        <v>352.02</v>
      </c>
      <c r="C70" s="50">
        <v>9</v>
      </c>
      <c r="D70" s="50">
        <v>35.200000000000003</v>
      </c>
      <c r="E70" s="51">
        <v>0.15</v>
      </c>
      <c r="F70" s="51">
        <v>0</v>
      </c>
      <c r="G70" s="51">
        <v>0</v>
      </c>
      <c r="H70" s="51">
        <v>0</v>
      </c>
      <c r="I70" s="49">
        <f t="shared" si="2"/>
        <v>4.4499999999999984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133</v>
      </c>
      <c r="B71" s="50">
        <v>370.22</v>
      </c>
      <c r="C71" s="50">
        <v>10</v>
      </c>
      <c r="D71" s="50">
        <v>37.020000000000003</v>
      </c>
      <c r="E71" s="51">
        <v>0.16</v>
      </c>
      <c r="F71" s="51">
        <v>0</v>
      </c>
      <c r="G71" s="51">
        <v>0</v>
      </c>
      <c r="H71" s="51">
        <v>0</v>
      </c>
      <c r="I71" s="49">
        <f t="shared" si="2"/>
        <v>4.4500000000000028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145</v>
      </c>
      <c r="B72" s="50">
        <v>386.6</v>
      </c>
      <c r="C72" s="50">
        <v>11</v>
      </c>
      <c r="D72" s="50">
        <v>38.659999999999997</v>
      </c>
      <c r="E72" s="51">
        <v>0.17</v>
      </c>
      <c r="F72" s="51">
        <v>0</v>
      </c>
      <c r="G72" s="51">
        <v>0</v>
      </c>
      <c r="H72" s="51">
        <v>0</v>
      </c>
      <c r="I72" s="49">
        <f t="shared" si="2"/>
        <v>4.4499999999999984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157</v>
      </c>
      <c r="B73" s="50">
        <v>401.34</v>
      </c>
      <c r="C73" s="50">
        <v>12</v>
      </c>
      <c r="D73" s="50">
        <v>40.130000000000003</v>
      </c>
      <c r="E73" s="51">
        <v>0.17</v>
      </c>
      <c r="F73" s="51">
        <v>0</v>
      </c>
      <c r="G73" s="51">
        <v>0</v>
      </c>
      <c r="H73" s="51">
        <v>0</v>
      </c>
      <c r="I73" s="49">
        <f t="shared" si="2"/>
        <v>4.4499999999999931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169</v>
      </c>
      <c r="B74" s="50">
        <v>414.6</v>
      </c>
      <c r="C74" s="50">
        <v>13</v>
      </c>
      <c r="D74" s="50">
        <v>41.46</v>
      </c>
      <c r="E74" s="51">
        <v>0.17</v>
      </c>
      <c r="F74" s="51">
        <v>0</v>
      </c>
      <c r="G74" s="51">
        <v>0</v>
      </c>
      <c r="H74" s="51">
        <v>0</v>
      </c>
      <c r="I74" s="49">
        <f t="shared" si="2"/>
        <v>4.4491666666666703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181</v>
      </c>
      <c r="B75" s="50">
        <v>426.54</v>
      </c>
      <c r="C75" s="50">
        <v>14</v>
      </c>
      <c r="D75" s="50">
        <v>42.65</v>
      </c>
      <c r="E75" s="51">
        <v>0.18</v>
      </c>
      <c r="F75" s="51">
        <v>0</v>
      </c>
      <c r="G75" s="51">
        <v>0</v>
      </c>
      <c r="H75" s="51">
        <v>0</v>
      </c>
      <c r="I75" s="49">
        <f t="shared" si="2"/>
        <v>4.4499999999999984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Pin noir d'Autriche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25</v>
      </c>
      <c r="B88" s="60">
        <v>106.5</v>
      </c>
      <c r="C88" s="60">
        <v>1</v>
      </c>
      <c r="D88" s="60">
        <v>10.65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4.26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37</v>
      </c>
      <c r="B89" s="60">
        <v>213.05</v>
      </c>
      <c r="C89" s="60">
        <v>2</v>
      </c>
      <c r="D89" s="60">
        <v>21.31</v>
      </c>
      <c r="E89" s="51">
        <v>0.18</v>
      </c>
      <c r="F89" s="51">
        <v>0</v>
      </c>
      <c r="G89" s="51">
        <v>0</v>
      </c>
      <c r="H89" s="87">
        <v>0</v>
      </c>
      <c r="I89" s="53">
        <f t="shared" ref="I89:I107" si="3">IF(A89&lt;&gt;0,(B89-(B88-D88))/(A89-A88),"")</f>
        <v>9.7666666666666675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49</v>
      </c>
      <c r="B90" s="60">
        <v>311.14999999999998</v>
      </c>
      <c r="C90" s="60">
        <v>3</v>
      </c>
      <c r="D90" s="60">
        <v>31.11</v>
      </c>
      <c r="E90" s="87">
        <v>0.32</v>
      </c>
      <c r="F90" s="87">
        <v>0</v>
      </c>
      <c r="G90" s="87">
        <v>0</v>
      </c>
      <c r="H90" s="87">
        <v>0</v>
      </c>
      <c r="I90" s="53">
        <f t="shared" si="3"/>
        <v>9.9508333333333301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Cèdre de l'Atlas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25</v>
      </c>
      <c r="B114" s="60">
        <v>71.25</v>
      </c>
      <c r="C114" s="50">
        <v>1</v>
      </c>
      <c r="D114" s="60">
        <v>7.13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2.85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37</v>
      </c>
      <c r="B115" s="60">
        <v>144.54</v>
      </c>
      <c r="C115" s="50">
        <v>2</v>
      </c>
      <c r="D115" s="60">
        <v>14.45</v>
      </c>
      <c r="E115" s="51">
        <v>0</v>
      </c>
      <c r="F115" s="51">
        <v>0</v>
      </c>
      <c r="G115" s="51">
        <v>0</v>
      </c>
      <c r="H115" s="51">
        <v>0</v>
      </c>
      <c r="I115" s="53">
        <f>IF(A115&lt;&gt;0,(B115-(B114-D114))/(A115-A114),"")</f>
        <v>6.7016666666666653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49</v>
      </c>
      <c r="B116" s="60">
        <v>274.45</v>
      </c>
      <c r="C116" s="50">
        <v>3</v>
      </c>
      <c r="D116" s="60">
        <v>27.45</v>
      </c>
      <c r="E116" s="51">
        <v>0.06</v>
      </c>
      <c r="F116" s="51">
        <v>0</v>
      </c>
      <c r="G116" s="51">
        <v>0</v>
      </c>
      <c r="H116" s="51">
        <v>0</v>
      </c>
      <c r="I116" s="53">
        <f>IF(A116&lt;&gt;0,(B116-(B115-D115))/(A116-A115),"")</f>
        <v>12.03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61</v>
      </c>
      <c r="B117" s="60">
        <v>394.7</v>
      </c>
      <c r="C117" s="50">
        <v>4</v>
      </c>
      <c r="D117" s="60">
        <v>39.47</v>
      </c>
      <c r="E117" s="51">
        <v>0.09</v>
      </c>
      <c r="F117" s="51">
        <v>0</v>
      </c>
      <c r="G117" s="51">
        <v>0</v>
      </c>
      <c r="H117" s="51">
        <v>0</v>
      </c>
      <c r="I117" s="53">
        <f t="shared" ref="I117:I133" si="4">IF(A117&lt;&gt;0,(B117-(B116-D116))/(A117-A116),"")</f>
        <v>12.308333333333332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73</v>
      </c>
      <c r="B118" s="60">
        <v>491.78</v>
      </c>
      <c r="C118" s="50">
        <v>5</v>
      </c>
      <c r="D118" s="60">
        <v>49.18</v>
      </c>
      <c r="E118" s="51">
        <v>0.11</v>
      </c>
      <c r="F118" s="51">
        <v>0</v>
      </c>
      <c r="G118" s="51">
        <v>0</v>
      </c>
      <c r="H118" s="51">
        <v>0</v>
      </c>
      <c r="I118" s="53">
        <f t="shared" si="4"/>
        <v>11.379166666666663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85</v>
      </c>
      <c r="B119" s="60">
        <v>567.94000000000005</v>
      </c>
      <c r="C119" s="50">
        <v>6</v>
      </c>
      <c r="D119" s="60">
        <v>56.79</v>
      </c>
      <c r="E119" s="51">
        <v>0.12</v>
      </c>
      <c r="F119" s="51">
        <v>0</v>
      </c>
      <c r="G119" s="51">
        <v>0</v>
      </c>
      <c r="H119" s="51">
        <v>0</v>
      </c>
      <c r="I119" s="53">
        <f t="shared" si="4"/>
        <v>10.445000000000007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Chêne sessile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pubescent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noir d'Autriche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Cèdre de l'Atlas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714.54332715761689</v>
      </c>
      <c r="T3" s="59">
        <f>IF('Données projet'!E9&gt;30,$R$33-$H$33,LOOKUP('Données projet'!$E$9,$A$3:$A$203,R3:R203)-LOOKUP('Données projet'!$E$9,$A$3:$A$203,$H$3:$H$203))</f>
        <v>115.57191774339248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375.11506713831233</v>
      </c>
      <c r="AO3" s="59">
        <f>IF('Données projet'!E10&gt;30,$AM$33-$H$33,LOOKUP('Données projet'!$E$10,$A$3:$A$203,AM3:AM203)-LOOKUP('Données projet'!$E$10,$A$3:$A$203,$H$3:$H$203))</f>
        <v>211.87303516846623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98.210783973198716</v>
      </c>
      <c r="BJ3" s="59">
        <f>IF('Données projet'!E11&gt;30,$BH$33-$H$33,LOOKUP('Données projet'!$E$11,$A$3:$A$203,BH3:BH203)-LOOKUP('Données projet'!$E$11,$A$3:$A$203,$H$3:$H$203))</f>
        <v>130.93943107212061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146.18550529528801</v>
      </c>
      <c r="CE3" s="59">
        <f>IF('Données projet'!E12&gt;30,$CC$33-$H$33,LOOKUP('Données projet'!$E$12,$A$3:$A$203,CC3:CC203)-LOOKUP('Données projet'!$E$12,$A$3:$A$203,$H$3:$H$203))</f>
        <v>42.010251635815337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1.7575999999999998</v>
      </c>
      <c r="N4" s="13">
        <f>IF('Données projet'!$A$36&gt;35,N3+M4-V3,IF(A4&lt;'Données projet'!$A$36,$K$205^A4,IF(A4='Données projet'!$A$36,'Données projet'!$B$36,N3+M4-V3)))</f>
        <v>1.1633607361263347</v>
      </c>
      <c r="O4" s="13">
        <f>N4*VLOOKUP('Données projet'!$B$9,Paramètres!$A$1:$I$89,3,0)*VLOOKUP('Données projet'!$B$9,Paramètres!$A$1:$I$89,5,0)</f>
        <v>1.0526087940471076</v>
      </c>
      <c r="P4" s="13">
        <f>EXP(-1.0587+0.8836*LN(O4)+0.284)</f>
        <v>0.48219997195907149</v>
      </c>
      <c r="Q4" s="20">
        <f t="shared" ref="Q4:Q34" si="2">(O4+P4)*0.475*44/12</f>
        <v>2.6731252674607617</v>
      </c>
      <c r="R4" s="59">
        <f t="shared" si="0"/>
        <v>296.00645860079408</v>
      </c>
      <c r="S4" s="59">
        <f ca="1">AVERAGE(OFFSET($R$3,0,0,'Données projet'!$E$9+1,1))-AVERAGE(OFFSET($H$3,0,0,'Données projet'!$E$9+1,1))</f>
        <v>714.54332715761689</v>
      </c>
      <c r="T4" s="59">
        <f>$T$3</f>
        <v>115.57191774339248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4.45</v>
      </c>
      <c r="AI4" s="13">
        <f>IF('Données projet'!$A$62&gt;35,AI3+AH4-AQ3,IF(A4&lt;'Données projet'!$A$62,$AF$205^A4,IF(A4='Données projet'!$A$62,'Données projet'!$B$62,AI3+AH4-AQ3)))</f>
        <v>1.2074023054862157</v>
      </c>
      <c r="AJ4" s="13">
        <f>AI4*VLOOKUP('Données projet'!$B$10,Paramètres!$A$1:$I$89,3,0)*VLOOKUP('Données projet'!$B$10,Paramètres!$A$1:$I$89,5,0)</f>
        <v>1.2243059377630228</v>
      </c>
      <c r="AK4" s="13">
        <f>EXP(-1.0587+0.8836*LN(AJ4)+0.284)</f>
        <v>0.55107616799176018</v>
      </c>
      <c r="AL4" s="20">
        <f t="shared" ref="AL4:AL67" si="4">(AJ4+AK4)*0.475*44/12</f>
        <v>3.09212383418958</v>
      </c>
      <c r="AM4" s="59">
        <f t="shared" ref="AM4:AM67" si="5">AL4+(AD4+AE4)*44/12</f>
        <v>296.42545716752289</v>
      </c>
      <c r="AN4" s="59">
        <f ca="1">AVERAGE(OFFSET($AM$3,0,0,'Données projet'!$E$10+1,1))-AVERAGE(OFFSET($H$3,0,0,'Données projet'!$E$10+1,1))</f>
        <v>375.11506713831233</v>
      </c>
      <c r="AO4" s="59">
        <f>$AO$3</f>
        <v>211.87303516846623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4.26</v>
      </c>
      <c r="BD4" s="12">
        <f>IF('Données projet'!$A$88&gt;35,BD3+BC4-BL3,IF(A4&lt;'Données projet'!$A$88,$BA$205^A4,IF(A4='Données projet'!$A$88,'Données projet'!$B$88,BD3+BC4-BL3)))</f>
        <v>1.2052967466511799</v>
      </c>
      <c r="BE4" s="13">
        <f>BD4*VLOOKUP('Données projet'!$B$11,Paramètres!$A$1:$I$89,3,0)*VLOOKUP('Données projet'!$B$11,Paramètres!$A$1:$I$89,5,0)</f>
        <v>0.72076745449740565</v>
      </c>
      <c r="BF4" s="13">
        <f>EXP(-1.0587+0.8836*LN(BE4)+0.284)</f>
        <v>0.34506417734431755</v>
      </c>
      <c r="BG4" s="20">
        <f t="shared" ref="BG4:BG67" si="7">(BE4+BF4)*0.475*44/12</f>
        <v>1.8563234254576677</v>
      </c>
      <c r="BH4" s="59">
        <f t="shared" ref="BH4:BH67" si="8">BG4+(AY4+AZ4)*44/12</f>
        <v>295.18965675879099</v>
      </c>
      <c r="BI4" s="59">
        <f ca="1">AVERAGE(OFFSET($BH$3,0,0,'Données projet'!$E$11+1,1))-AVERAGE(OFFSET($H$3,0,0,'Données projet'!$E$11+1,1))</f>
        <v>98.210783973198716</v>
      </c>
      <c r="BJ4" s="59">
        <f>$BJ$3</f>
        <v>130.93943107212061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2.85</v>
      </c>
      <c r="BY4" s="12">
        <f>IF('Données projet'!$A$114&gt;35,BY3+BX4-CG3,IF(A4&lt;'Données projet'!$A$114,$BV$205^A4,IF(A4='Données projet'!$A$114,'Données projet'!$B$114,BY3+BX4-CG3)))</f>
        <v>1.1860729319801848</v>
      </c>
      <c r="BZ4" s="13">
        <f>BY4*VLOOKUP('Données projet'!$B$12,Paramètres!$A$1:$I$89,3,0)*VLOOKUP('Données projet'!$B$12,Paramètres!$A$1:$I$89,5,0)</f>
        <v>0.55508213216672653</v>
      </c>
      <c r="CA4" s="13">
        <f>EXP(-1.0587+0.8836*LN(BZ4)+0.284)</f>
        <v>0.27394673520661056</v>
      </c>
      <c r="CB4" s="20">
        <f t="shared" ref="CB4:CB67" si="10">(BZ4+CA4)*0.475*44/12</f>
        <v>1.4438919440085618</v>
      </c>
      <c r="CC4" s="59">
        <f t="shared" ref="CC4:CC67" si="11">CB4+(BT4+BU4)*44/12</f>
        <v>294.77722527734187</v>
      </c>
      <c r="CD4" s="59">
        <f ca="1">AVERAGE(OFFSET($CC$3,0,0,'Données projet'!$E$12+1,1))-AVERAGE(OFFSET($H$3,0,0,'Données projet'!$E$12+1,1))</f>
        <v>146.18550529528801</v>
      </c>
      <c r="CE4" s="59">
        <f>$CE$3</f>
        <v>42.010251635815337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1.7575999999999998</v>
      </c>
      <c r="N5" s="13">
        <f>IF('Données projet'!$A$36&gt;35,N4+M5-V4,IF(A5&lt;'Données projet'!$A$36,$K$205^A5,IF(A5='Données projet'!$A$36,'Données projet'!$B$36,N4+M5-V4)))</f>
        <v>1.3534082023604075</v>
      </c>
      <c r="O5" s="13">
        <f>N5*VLOOKUP('Données projet'!$B$9,Paramètres!$A$1:$I$89,3,0)*VLOOKUP('Données projet'!$B$9,Paramètres!$A$1:$I$89,5,0)</f>
        <v>1.2245637414956967</v>
      </c>
      <c r="P5" s="13">
        <f t="shared" ref="P5:P68" si="33">EXP(-1.0587+0.8836*LN(O5)+0.284)</f>
        <v>0.55117870042414863</v>
      </c>
      <c r="Q5" s="20">
        <f t="shared" si="2"/>
        <v>3.092751419677064</v>
      </c>
      <c r="R5" s="59">
        <f t="shared" si="0"/>
        <v>296.4260847530104</v>
      </c>
      <c r="S5" s="59">
        <f ca="1">AVERAGE(OFFSET($R$3,0,0,'Données projet'!$E$9+1,1))-AVERAGE(OFFSET($H$3,0,0,'Données projet'!$E$9+1,1))</f>
        <v>714.54332715761689</v>
      </c>
      <c r="T5" s="59">
        <f t="shared" ref="T5:T68" si="34">$T$3</f>
        <v>115.57191774339248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4.45</v>
      </c>
      <c r="AI5" s="13">
        <f>IF('Données projet'!$A$62&gt;35,AI4+AH5-AQ4,IF(A5&lt;'Données projet'!$A$62,$AF$205^A5,IF(A5='Données projet'!$A$62,'Données projet'!$B$62,AI4+AH5-AQ4)))</f>
        <v>1.4578203272934291</v>
      </c>
      <c r="AJ5" s="13">
        <f>AI5*VLOOKUP('Données projet'!$B$10,Paramètres!$A$1:$I$89,3,0)*VLOOKUP('Données projet'!$B$10,Paramètres!$A$1:$I$89,5,0)</f>
        <v>1.4782298118755373</v>
      </c>
      <c r="AK5" s="13">
        <f t="shared" ref="AK5:AK68" si="35">EXP(-1.0587+0.8836*LN(AJ5)+0.284)</f>
        <v>0.65093265287254964</v>
      </c>
      <c r="AL5" s="20">
        <f t="shared" si="4"/>
        <v>3.7082912927695841</v>
      </c>
      <c r="AM5" s="59">
        <f t="shared" si="5"/>
        <v>297.04162462610287</v>
      </c>
      <c r="AN5" s="59">
        <f ca="1">AVERAGE(OFFSET($AM$3,0,0,'Données projet'!$E$10+1,1))-AVERAGE(OFFSET($H$3,0,0,'Données projet'!$E$10+1,1))</f>
        <v>375.11506713831233</v>
      </c>
      <c r="AO5" s="59">
        <f t="shared" ref="AO5:AO68" si="36">$AO$3</f>
        <v>211.87303516846623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4.26</v>
      </c>
      <c r="BD5" s="12">
        <f>IF('Données projet'!$A$88&gt;35,BD4+BC5-BL4,IF(A5&lt;'Données projet'!$A$88,$BA$205^A5,IF(A5='Données projet'!$A$88,'Données projet'!$B$88,BD4+BC5-BL4)))</f>
        <v>1.4527402474879185</v>
      </c>
      <c r="BE5" s="13">
        <f>BD5*VLOOKUP('Données projet'!$B$11,Paramètres!$A$1:$I$89,3,0)*VLOOKUP('Données projet'!$B$11,Paramètres!$A$1:$I$89,5,0)</f>
        <v>0.86873866799777533</v>
      </c>
      <c r="BF5" s="13">
        <f t="shared" ref="BF5:BF68" si="37">EXP(-1.0587+0.8836*LN(BE5)+0.284)</f>
        <v>0.40696261955299101</v>
      </c>
      <c r="BG5" s="20">
        <f t="shared" si="7"/>
        <v>2.2218464091509178</v>
      </c>
      <c r="BH5" s="59">
        <f t="shared" si="8"/>
        <v>295.55517974248426</v>
      </c>
      <c r="BI5" s="59">
        <f ca="1">AVERAGE(OFFSET($BH$3,0,0,'Données projet'!$E$11+1,1))-AVERAGE(OFFSET($H$3,0,0,'Données projet'!$E$11+1,1))</f>
        <v>98.210783973198716</v>
      </c>
      <c r="BJ5" s="59">
        <f t="shared" ref="BJ5:BJ68" si="38">$BJ$3</f>
        <v>130.93943107212061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2.85</v>
      </c>
      <c r="BY5" s="12">
        <f>IF('Données projet'!$A$114&gt;35,BY4+BX5-CG4,IF(A5&lt;'Données projet'!$A$114,$BV$205^A5,IF(A5='Données projet'!$A$114,'Données projet'!$B$114,BY4+BX5-CG4)))</f>
        <v>1.4067689999760722</v>
      </c>
      <c r="BZ5" s="13">
        <f>BY5*VLOOKUP('Données projet'!$B$12,Paramètres!$A$1:$I$89,3,0)*VLOOKUP('Données projet'!$B$12,Paramètres!$A$1:$I$89,5,0)</f>
        <v>0.65836789198880186</v>
      </c>
      <c r="CA5" s="13">
        <f t="shared" ref="CA5:CA68" si="39">EXP(-1.0587+0.8836*LN(BZ5)+0.284)</f>
        <v>0.31853045168321925</v>
      </c>
      <c r="CB5" s="20">
        <f t="shared" si="10"/>
        <v>1.7014312818954369</v>
      </c>
      <c r="CC5" s="59">
        <f t="shared" si="11"/>
        <v>295.03476461522877</v>
      </c>
      <c r="CD5" s="59">
        <f ca="1">AVERAGE(OFFSET($CC$3,0,0,'Données projet'!$E$12+1,1))-AVERAGE(OFFSET($H$3,0,0,'Données projet'!$E$12+1,1))</f>
        <v>146.18550529528801</v>
      </c>
      <c r="CE5" s="59">
        <f t="shared" ref="CE5:CE68" si="40">$CE$3</f>
        <v>42.010251635815337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1.7575999999999998</v>
      </c>
      <c r="N6" s="13">
        <f>IF('Données projet'!$A$36&gt;35,N5+M6-V5,IF(A6&lt;'Données projet'!$A$36,$K$205^A6,IF(A6='Données projet'!$A$36,'Données projet'!$B$36,N5+M6-V5)))</f>
        <v>1.574501962577423</v>
      </c>
      <c r="O6" s="13">
        <f>N6*VLOOKUP('Données projet'!$B$9,Paramètres!$A$1:$I$89,3,0)*VLOOKUP('Données projet'!$B$9,Paramètres!$A$1:$I$89,5,0)</f>
        <v>1.4246093757400524</v>
      </c>
      <c r="P6" s="13">
        <f t="shared" si="33"/>
        <v>0.63002483921139529</v>
      </c>
      <c r="Q6" s="20">
        <f t="shared" si="2"/>
        <v>3.5784879243737713</v>
      </c>
      <c r="R6" s="59">
        <f t="shared" si="0"/>
        <v>296.91182125770706</v>
      </c>
      <c r="S6" s="59">
        <f ca="1">AVERAGE(OFFSET($R$3,0,0,'Données projet'!$E$9+1,1))-AVERAGE(OFFSET($H$3,0,0,'Données projet'!$E$9+1,1))</f>
        <v>714.54332715761689</v>
      </c>
      <c r="T6" s="59">
        <f t="shared" si="34"/>
        <v>115.57191774339248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4.45</v>
      </c>
      <c r="AI6" s="13">
        <f>IF('Données projet'!$A$62&gt;35,AI5+AH6-AQ5,IF(A6&lt;'Données projet'!$A$62,$AF$205^A6,IF(A6='Données projet'!$A$62,'Données projet'!$B$62,AI5+AH6-AQ5)))</f>
        <v>1.7601756241587561</v>
      </c>
      <c r="AJ6" s="13">
        <f>AI6*VLOOKUP('Données projet'!$B$10,Paramètres!$A$1:$I$89,3,0)*VLOOKUP('Données projet'!$B$10,Paramètres!$A$1:$I$89,5,0)</f>
        <v>1.7848180828969789</v>
      </c>
      <c r="AK6" s="13">
        <f t="shared" si="35"/>
        <v>0.76888340158094215</v>
      </c>
      <c r="AL6" s="20">
        <f t="shared" si="4"/>
        <v>4.4476967521323791</v>
      </c>
      <c r="AM6" s="59">
        <f t="shared" si="5"/>
        <v>297.78103008546572</v>
      </c>
      <c r="AN6" s="59">
        <f ca="1">AVERAGE(OFFSET($AM$3,0,0,'Données projet'!$E$10+1,1))-AVERAGE(OFFSET($H$3,0,0,'Données projet'!$E$10+1,1))</f>
        <v>375.11506713831233</v>
      </c>
      <c r="AO6" s="59">
        <f t="shared" si="36"/>
        <v>211.87303516846623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4.26</v>
      </c>
      <c r="BD6" s="12">
        <f>IF('Données projet'!$A$88&gt;35,BD5+BC6-BL5,IF(A6&lt;'Données projet'!$A$88,$BA$205^A6,IF(A6='Données projet'!$A$88,'Données projet'!$B$88,BD5+BC6-BL5)))</f>
        <v>1.7509830940264182</v>
      </c>
      <c r="BE6" s="13">
        <f>BD6*VLOOKUP('Données projet'!$B$11,Paramètres!$A$1:$I$89,3,0)*VLOOKUP('Données projet'!$B$11,Paramètres!$A$1:$I$89,5,0)</f>
        <v>1.047087890227798</v>
      </c>
      <c r="BF6" s="13">
        <f t="shared" si="37"/>
        <v>0.47996455322620257</v>
      </c>
      <c r="BG6" s="20">
        <f t="shared" si="7"/>
        <v>2.6596163390157175</v>
      </c>
      <c r="BH6" s="59">
        <f t="shared" si="8"/>
        <v>295.99294967234903</v>
      </c>
      <c r="BI6" s="59">
        <f ca="1">AVERAGE(OFFSET($BH$3,0,0,'Données projet'!$E$11+1,1))-AVERAGE(OFFSET($H$3,0,0,'Données projet'!$E$11+1,1))</f>
        <v>98.210783973198716</v>
      </c>
      <c r="BJ6" s="59">
        <f t="shared" si="38"/>
        <v>130.93943107212061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2.85</v>
      </c>
      <c r="BY6" s="12">
        <f>IF('Données projet'!$A$114&gt;35,BY5+BX6-CG5,IF(A6&lt;'Données projet'!$A$114,$BV$205^A6,IF(A6='Données projet'!$A$114,'Données projet'!$B$114,BY5+BX6-CG5)))</f>
        <v>1.6685306324204525</v>
      </c>
      <c r="BZ6" s="13">
        <f>BY6*VLOOKUP('Données projet'!$B$12,Paramètres!$A$1:$I$89,3,0)*VLOOKUP('Données projet'!$B$12,Paramètres!$A$1:$I$89,5,0)</f>
        <v>0.78087233597277184</v>
      </c>
      <c r="CA6" s="13">
        <f t="shared" si="39"/>
        <v>0.37036998660704368</v>
      </c>
      <c r="CB6" s="20">
        <f t="shared" si="10"/>
        <v>2.005080378493179</v>
      </c>
      <c r="CC6" s="59">
        <f t="shared" si="11"/>
        <v>295.33841371182649</v>
      </c>
      <c r="CD6" s="59">
        <f ca="1">AVERAGE(OFFSET($CC$3,0,0,'Données projet'!$E$12+1,1))-AVERAGE(OFFSET($H$3,0,0,'Données projet'!$E$12+1,1))</f>
        <v>146.18550529528801</v>
      </c>
      <c r="CE6" s="59">
        <f t="shared" si="40"/>
        <v>42.010251635815337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1.7575999999999998</v>
      </c>
      <c r="N7" s="13">
        <f>IF('Données projet'!$A$36&gt;35,N6+M7-V6,IF(A7&lt;'Données projet'!$A$36,$K$205^A7,IF(A7='Données projet'!$A$36,'Données projet'!$B$36,N6+M7-V6)))</f>
        <v>1.8317137622164297</v>
      </c>
      <c r="O7" s="13">
        <f>N7*VLOOKUP('Données projet'!$B$9,Paramètres!$A$1:$I$89,3,0)*VLOOKUP('Données projet'!$B$9,Paramètres!$A$1:$I$89,5,0)</f>
        <v>1.6573346120534254</v>
      </c>
      <c r="P7" s="13">
        <f t="shared" si="33"/>
        <v>0.72014992182733806</v>
      </c>
      <c r="Q7" s="20">
        <f t="shared" si="2"/>
        <v>4.1407855631756627</v>
      </c>
      <c r="R7" s="59">
        <f t="shared" si="0"/>
        <v>297.47411889650897</v>
      </c>
      <c r="S7" s="59">
        <f ca="1">AVERAGE(OFFSET($R$3,0,0,'Données projet'!$E$9+1,1))-AVERAGE(OFFSET($H$3,0,0,'Données projet'!$E$9+1,1))</f>
        <v>714.54332715761689</v>
      </c>
      <c r="T7" s="59">
        <f t="shared" si="34"/>
        <v>115.57191774339248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4.45</v>
      </c>
      <c r="AI7" s="13">
        <f>IF('Données projet'!$A$62&gt;35,AI6+AH7-AQ6,IF(A7&lt;'Données projet'!$A$62,$AF$205^A7,IF(A7='Données projet'!$A$62,'Données projet'!$B$62,AI6+AH7-AQ6)))</f>
        <v>2.1252401066699207</v>
      </c>
      <c r="AJ7" s="13">
        <f>AI7*VLOOKUP('Données projet'!$B$10,Paramètres!$A$1:$I$89,3,0)*VLOOKUP('Données projet'!$B$10,Paramètres!$A$1:$I$89,5,0)</f>
        <v>2.1549934681632994</v>
      </c>
      <c r="AK7" s="13">
        <f t="shared" si="35"/>
        <v>0.90820714342383968</v>
      </c>
      <c r="AL7" s="20">
        <f t="shared" si="4"/>
        <v>5.3350743985142683</v>
      </c>
      <c r="AM7" s="59">
        <f t="shared" si="5"/>
        <v>298.66840773184759</v>
      </c>
      <c r="AN7" s="59">
        <f ca="1">AVERAGE(OFFSET($AM$3,0,0,'Données projet'!$E$10+1,1))-AVERAGE(OFFSET($H$3,0,0,'Données projet'!$E$10+1,1))</f>
        <v>375.11506713831233</v>
      </c>
      <c r="AO7" s="59">
        <f t="shared" si="36"/>
        <v>211.87303516846623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4.26</v>
      </c>
      <c r="BD7" s="12">
        <f>IF('Données projet'!$A$88&gt;35,BD6+BC7-BL6,IF(A7&lt;'Données projet'!$A$88,$BA$205^A7,IF(A7='Données projet'!$A$88,'Données projet'!$B$88,BD6+BC7-BL6)))</f>
        <v>2.1104542266712589</v>
      </c>
      <c r="BE7" s="13">
        <f>BD7*VLOOKUP('Données projet'!$B$11,Paramètres!$A$1:$I$89,3,0)*VLOOKUP('Données projet'!$B$11,Paramètres!$A$1:$I$89,5,0)</f>
        <v>1.2620516275494129</v>
      </c>
      <c r="BF7" s="13">
        <f t="shared" si="37"/>
        <v>0.56606174937310694</v>
      </c>
      <c r="BG7" s="20">
        <f t="shared" si="7"/>
        <v>3.1839641314733886</v>
      </c>
      <c r="BH7" s="59">
        <f t="shared" si="8"/>
        <v>296.51729746480669</v>
      </c>
      <c r="BI7" s="59">
        <f ca="1">AVERAGE(OFFSET($BH$3,0,0,'Données projet'!$E$11+1,1))-AVERAGE(OFFSET($H$3,0,0,'Données projet'!$E$11+1,1))</f>
        <v>98.210783973198716</v>
      </c>
      <c r="BJ7" s="59">
        <f t="shared" si="38"/>
        <v>130.93943107212061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2.85</v>
      </c>
      <c r="BY7" s="12">
        <f>IF('Données projet'!$A$114&gt;35,BY6+BX7-CG6,IF(A7&lt;'Données projet'!$A$114,$BV$205^A7,IF(A7='Données projet'!$A$114,'Données projet'!$B$114,BY6+BX7-CG6)))</f>
        <v>1.9789990192936782</v>
      </c>
      <c r="BZ7" s="13">
        <f>BY7*VLOOKUP('Données projet'!$B$12,Paramètres!$A$1:$I$89,3,0)*VLOOKUP('Données projet'!$B$12,Paramètres!$A$1:$I$89,5,0)</f>
        <v>0.92617154102944144</v>
      </c>
      <c r="CA7" s="13">
        <f t="shared" si="39"/>
        <v>0.43064619490673428</v>
      </c>
      <c r="CB7" s="20">
        <f t="shared" si="10"/>
        <v>2.3631242234221728</v>
      </c>
      <c r="CC7" s="59">
        <f t="shared" si="11"/>
        <v>295.69645755675549</v>
      </c>
      <c r="CD7" s="59">
        <f ca="1">AVERAGE(OFFSET($CC$3,0,0,'Données projet'!$E$12+1,1))-AVERAGE(OFFSET($H$3,0,0,'Données projet'!$E$12+1,1))</f>
        <v>146.18550529528801</v>
      </c>
      <c r="CE7" s="59">
        <f t="shared" si="40"/>
        <v>42.010251635815337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1.7575999999999998</v>
      </c>
      <c r="N8" s="13">
        <f>IF('Données projet'!$A$36&gt;35,N7+M8-V7,IF(A8&lt;'Données projet'!$A$36,$K$205^A8,IF(A8='Données projet'!$A$36,'Données projet'!$B$36,N7+M8-V7)))</f>
        <v>2.1309438707848436</v>
      </c>
      <c r="O8" s="13">
        <f>N8*VLOOKUP('Données projet'!$B$9,Paramètres!$A$1:$I$89,3,0)*VLOOKUP('Données projet'!$B$9,Paramètres!$A$1:$I$89,5,0)</f>
        <v>1.9280780142861265</v>
      </c>
      <c r="P8" s="13">
        <f t="shared" si="33"/>
        <v>0.82316740171240688</v>
      </c>
      <c r="Q8" s="20">
        <f t="shared" si="2"/>
        <v>4.7917524328641123</v>
      </c>
      <c r="R8" s="59">
        <f t="shared" si="0"/>
        <v>298.1250857661974</v>
      </c>
      <c r="S8" s="59">
        <f ca="1">AVERAGE(OFFSET($R$3,0,0,'Données projet'!$E$9+1,1))-AVERAGE(OFFSET($H$3,0,0,'Données projet'!$E$9+1,1))</f>
        <v>714.54332715761689</v>
      </c>
      <c r="T8" s="59">
        <f t="shared" si="34"/>
        <v>115.57191774339248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4.45</v>
      </c>
      <c r="AI8" s="13">
        <f>IF('Données projet'!$A$62&gt;35,AI7+AH8-AQ7,IF(A8&lt;'Données projet'!$A$62,$AF$205^A8,IF(A8='Données projet'!$A$62,'Données projet'!$B$62,AI7+AH8-AQ7)))</f>
        <v>2.5660198045050335</v>
      </c>
      <c r="AJ8" s="13">
        <f>AI8*VLOOKUP('Données projet'!$B$10,Paramètres!$A$1:$I$89,3,0)*VLOOKUP('Données projet'!$B$10,Paramètres!$A$1:$I$89,5,0)</f>
        <v>2.6019440817681043</v>
      </c>
      <c r="AK8" s="13">
        <f t="shared" si="35"/>
        <v>1.0727767222833702</v>
      </c>
      <c r="AL8" s="20">
        <f t="shared" si="4"/>
        <v>6.4001387337229838</v>
      </c>
      <c r="AM8" s="59">
        <f t="shared" si="5"/>
        <v>299.73347206705631</v>
      </c>
      <c r="AN8" s="59">
        <f ca="1">AVERAGE(OFFSET($AM$3,0,0,'Données projet'!$E$10+1,1))-AVERAGE(OFFSET($H$3,0,0,'Données projet'!$E$10+1,1))</f>
        <v>375.11506713831233</v>
      </c>
      <c r="AO8" s="59">
        <f t="shared" si="36"/>
        <v>211.87303516846623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4.26</v>
      </c>
      <c r="BD8" s="12">
        <f>IF('Données projet'!$A$88&gt;35,BD7+BC8-BL7,IF(A8&lt;'Données projet'!$A$88,$BA$205^A8,IF(A8='Données projet'!$A$88,'Données projet'!$B$88,BD7+BC8-BL7)))</f>
        <v>2.5437236133631003</v>
      </c>
      <c r="BE8" s="13">
        <f>BD8*VLOOKUP('Données projet'!$B$11,Paramètres!$A$1:$I$89,3,0)*VLOOKUP('Données projet'!$B$11,Paramètres!$A$1:$I$89,5,0)</f>
        <v>1.5211467207911342</v>
      </c>
      <c r="BF8" s="13">
        <f t="shared" si="37"/>
        <v>0.66760326767782907</v>
      </c>
      <c r="BG8" s="20">
        <f t="shared" si="7"/>
        <v>3.8120728965834445</v>
      </c>
      <c r="BH8" s="59">
        <f t="shared" si="8"/>
        <v>297.14540622991677</v>
      </c>
      <c r="BI8" s="59">
        <f ca="1">AVERAGE(OFFSET($BH$3,0,0,'Données projet'!$E$11+1,1))-AVERAGE(OFFSET($H$3,0,0,'Données projet'!$E$11+1,1))</f>
        <v>98.210783973198716</v>
      </c>
      <c r="BJ8" s="59">
        <f t="shared" si="38"/>
        <v>130.93943107212061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2.85</v>
      </c>
      <c r="BY8" s="12">
        <f>IF('Données projet'!$A$114&gt;35,BY7+BX8-CG7,IF(A8&lt;'Données projet'!$A$114,$BV$205^A8,IF(A8='Données projet'!$A$114,'Données projet'!$B$114,BY7+BX8-CG7)))</f>
        <v>2.347237169199563</v>
      </c>
      <c r="BZ8" s="13">
        <f>BY8*VLOOKUP('Données projet'!$B$12,Paramètres!$A$1:$I$89,3,0)*VLOOKUP('Données projet'!$B$12,Paramètres!$A$1:$I$89,5,0)</f>
        <v>1.0985069951853954</v>
      </c>
      <c r="CA8" s="13">
        <f t="shared" si="39"/>
        <v>0.50073211084572766</v>
      </c>
      <c r="CB8" s="20">
        <f t="shared" si="10"/>
        <v>2.7853414430042061</v>
      </c>
      <c r="CC8" s="59">
        <f t="shared" si="11"/>
        <v>296.11867477633751</v>
      </c>
      <c r="CD8" s="59">
        <f ca="1">AVERAGE(OFFSET($CC$3,0,0,'Données projet'!$E$12+1,1))-AVERAGE(OFFSET($H$3,0,0,'Données projet'!$E$12+1,1))</f>
        <v>146.18550529528801</v>
      </c>
      <c r="CE8" s="59">
        <f t="shared" si="40"/>
        <v>42.010251635815337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1.7575999999999998</v>
      </c>
      <c r="N9" s="13">
        <f>IF('Données projet'!$A$36&gt;35,N8+M9-V8,IF(A9&lt;'Données projet'!$A$36,$K$205^A9,IF(A9='Données projet'!$A$36,'Données projet'!$B$36,N8+M9-V8)))</f>
        <v>2.4790564301601568</v>
      </c>
      <c r="O9" s="13">
        <f>N9*VLOOKUP('Données projet'!$B$9,Paramètres!$A$1:$I$89,3,0)*VLOOKUP('Données projet'!$B$9,Paramètres!$A$1:$I$89,5,0)</f>
        <v>2.24305025800891</v>
      </c>
      <c r="P9" s="13">
        <f t="shared" si="33"/>
        <v>0.9409215368968914</v>
      </c>
      <c r="Q9" s="20">
        <f t="shared" si="2"/>
        <v>5.5454175427942696</v>
      </c>
      <c r="R9" s="59">
        <f t="shared" si="0"/>
        <v>298.87875087612758</v>
      </c>
      <c r="S9" s="59">
        <f ca="1">AVERAGE(OFFSET($R$3,0,0,'Données projet'!$E$9+1,1))-AVERAGE(OFFSET($H$3,0,0,'Données projet'!$E$9+1,1))</f>
        <v>714.54332715761689</v>
      </c>
      <c r="T9" s="59">
        <f t="shared" si="34"/>
        <v>115.57191774339248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4.45</v>
      </c>
      <c r="AI9" s="13">
        <f>IF('Données projet'!$A$62&gt;35,AI8+AH9-AQ8,IF(A9&lt;'Données projet'!$A$62,$AF$205^A9,IF(A9='Données projet'!$A$62,'Données projet'!$B$62,AI8+AH9-AQ8)))</f>
        <v>3.0982182278826662</v>
      </c>
      <c r="AJ9" s="13">
        <f>AI9*VLOOKUP('Données projet'!$B$10,Paramètres!$A$1:$I$89,3,0)*VLOOKUP('Données projet'!$B$10,Paramètres!$A$1:$I$89,5,0)</f>
        <v>3.141593283073024</v>
      </c>
      <c r="AK9" s="13">
        <f t="shared" si="35"/>
        <v>1.2671667517769956</v>
      </c>
      <c r="AL9" s="20">
        <f t="shared" si="4"/>
        <v>7.6785903940304507</v>
      </c>
      <c r="AM9" s="59">
        <f t="shared" si="5"/>
        <v>301.01192372736375</v>
      </c>
      <c r="AN9" s="59">
        <f ca="1">AVERAGE(OFFSET($AM$3,0,0,'Données projet'!$E$10+1,1))-AVERAGE(OFFSET($H$3,0,0,'Données projet'!$E$10+1,1))</f>
        <v>375.11506713831233</v>
      </c>
      <c r="AO9" s="59">
        <f t="shared" si="36"/>
        <v>211.87303516846623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4.26</v>
      </c>
      <c r="BD9" s="12">
        <f>IF('Données projet'!$A$88&gt;35,BD8+BC9-BL8,IF(A9&lt;'Données projet'!$A$88,$BA$205^A9,IF(A9='Données projet'!$A$88,'Données projet'!$B$88,BD8+BC9-BL8)))</f>
        <v>3.0659417955663284</v>
      </c>
      <c r="BE9" s="13">
        <f>BD9*VLOOKUP('Données projet'!$B$11,Paramètres!$A$1:$I$89,3,0)*VLOOKUP('Données projet'!$B$11,Paramètres!$A$1:$I$89,5,0)</f>
        <v>1.8334331937486643</v>
      </c>
      <c r="BF9" s="13">
        <f t="shared" si="37"/>
        <v>0.78735954780146378</v>
      </c>
      <c r="BG9" s="20">
        <f t="shared" si="7"/>
        <v>4.5645473581998059</v>
      </c>
      <c r="BH9" s="59">
        <f t="shared" si="8"/>
        <v>297.89788069153315</v>
      </c>
      <c r="BI9" s="59">
        <f ca="1">AVERAGE(OFFSET($BH$3,0,0,'Données projet'!$E$11+1,1))-AVERAGE(OFFSET($H$3,0,0,'Données projet'!$E$11+1,1))</f>
        <v>98.210783973198716</v>
      </c>
      <c r="BJ9" s="59">
        <f t="shared" si="38"/>
        <v>130.93943107212061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2.85</v>
      </c>
      <c r="BY9" s="12">
        <f>IF('Données projet'!$A$114&gt;35,BY8+BX9-CG8,IF(A9&lt;'Données projet'!$A$114,$BV$205^A9,IF(A9='Données projet'!$A$114,'Données projet'!$B$114,BY8+BX9-CG8)))</f>
        <v>2.783994471325395</v>
      </c>
      <c r="BZ9" s="13">
        <f>BY9*VLOOKUP('Données projet'!$B$12,Paramètres!$A$1:$I$89,3,0)*VLOOKUP('Données projet'!$B$12,Paramètres!$A$1:$I$89,5,0)</f>
        <v>1.3029094125802849</v>
      </c>
      <c r="CA9" s="13">
        <f t="shared" si="39"/>
        <v>0.58222422442701438</v>
      </c>
      <c r="CB9" s="20">
        <f t="shared" si="10"/>
        <v>3.2832744177877129</v>
      </c>
      <c r="CC9" s="59">
        <f t="shared" si="11"/>
        <v>296.61660775112102</v>
      </c>
      <c r="CD9" s="59">
        <f ca="1">AVERAGE(OFFSET($CC$3,0,0,'Données projet'!$E$12+1,1))-AVERAGE(OFFSET($H$3,0,0,'Données projet'!$E$12+1,1))</f>
        <v>146.18550529528801</v>
      </c>
      <c r="CE9" s="59">
        <f t="shared" si="40"/>
        <v>42.010251635815337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1.7575999999999998</v>
      </c>
      <c r="N10" s="13">
        <f>IF('Données projet'!$A$36&gt;35,N9+M10-V9,IF(A10&lt;'Données projet'!$A$36,$K$205^A10,IF(A10='Données projet'!$A$36,'Données projet'!$B$36,N9+M10-V9)))</f>
        <v>2.8840369134898438</v>
      </c>
      <c r="O10" s="13">
        <f>N10*VLOOKUP('Données projet'!$B$9,Paramètres!$A$1:$I$89,3,0)*VLOOKUP('Données projet'!$B$9,Paramètres!$A$1:$I$89,5,0)</f>
        <v>2.6094765993256108</v>
      </c>
      <c r="P10" s="13">
        <f t="shared" si="33"/>
        <v>1.0755204066082786</v>
      </c>
      <c r="Q10" s="20">
        <f t="shared" si="2"/>
        <v>6.4180364520015232</v>
      </c>
      <c r="R10" s="59">
        <f t="shared" si="0"/>
        <v>299.75136978533482</v>
      </c>
      <c r="S10" s="59">
        <f ca="1">AVERAGE(OFFSET($R$3,0,0,'Données projet'!$E$9+1,1))-AVERAGE(OFFSET($H$3,0,0,'Données projet'!$E$9+1,1))</f>
        <v>714.54332715761689</v>
      </c>
      <c r="T10" s="59">
        <f t="shared" si="34"/>
        <v>115.57191774339248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4.45</v>
      </c>
      <c r="AI10" s="13">
        <f>IF('Données projet'!$A$62&gt;35,AI9+AH10-AQ9,IF(A10&lt;'Données projet'!$A$62,$AF$205^A10,IF(A10='Données projet'!$A$62,'Données projet'!$B$62,AI9+AH10-AQ9)))</f>
        <v>3.7407958312449487</v>
      </c>
      <c r="AJ10" s="13">
        <f>AI10*VLOOKUP('Données projet'!$B$10,Paramètres!$A$1:$I$89,3,0)*VLOOKUP('Données projet'!$B$10,Paramètres!$A$1:$I$89,5,0)</f>
        <v>3.793166972882378</v>
      </c>
      <c r="AK10" s="13">
        <f t="shared" si="35"/>
        <v>1.496780777822394</v>
      </c>
      <c r="AL10" s="20">
        <f t="shared" si="4"/>
        <v>9.2133256658108102</v>
      </c>
      <c r="AM10" s="59">
        <f t="shared" si="5"/>
        <v>302.54665899914414</v>
      </c>
      <c r="AN10" s="59">
        <f ca="1">AVERAGE(OFFSET($AM$3,0,0,'Données projet'!$E$10+1,1))-AVERAGE(OFFSET($H$3,0,0,'Données projet'!$E$10+1,1))</f>
        <v>375.11506713831233</v>
      </c>
      <c r="AO10" s="59">
        <f t="shared" si="36"/>
        <v>211.87303516846623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4.26</v>
      </c>
      <c r="BD10" s="12">
        <f>IF('Données projet'!$A$88&gt;35,BD9+BC10-BL9,IF(A10&lt;'Données projet'!$A$88,$BA$205^A10,IF(A10='Données projet'!$A$88,'Données projet'!$B$88,BD9+BC10-BL9)))</f>
        <v>3.6953696716179727</v>
      </c>
      <c r="BE10" s="13">
        <f>BD10*VLOOKUP('Données projet'!$B$11,Paramètres!$A$1:$I$89,3,0)*VLOOKUP('Données projet'!$B$11,Paramètres!$A$1:$I$89,5,0)</f>
        <v>2.209831063627548</v>
      </c>
      <c r="BF10" s="13">
        <f t="shared" si="37"/>
        <v>0.92859799753600514</v>
      </c>
      <c r="BG10" s="20">
        <f t="shared" si="7"/>
        <v>5.4660972815265216</v>
      </c>
      <c r="BH10" s="59">
        <f t="shared" si="8"/>
        <v>298.79943061485983</v>
      </c>
      <c r="BI10" s="59">
        <f ca="1">AVERAGE(OFFSET($BH$3,0,0,'Données projet'!$E$11+1,1))-AVERAGE(OFFSET($H$3,0,0,'Données projet'!$E$11+1,1))</f>
        <v>98.210783973198716</v>
      </c>
      <c r="BJ10" s="59">
        <f t="shared" si="38"/>
        <v>130.93943107212061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2.85</v>
      </c>
      <c r="BY10" s="12">
        <f>IF('Données projet'!$A$114&gt;35,BY9+BX10-CG9,IF(A10&lt;'Données projet'!$A$114,$BV$205^A10,IF(A10='Données projet'!$A$114,'Données projet'!$B$114,BY9+BX10-CG9)))</f>
        <v>3.302020485221536</v>
      </c>
      <c r="BZ10" s="13">
        <f>BY10*VLOOKUP('Données projet'!$B$12,Paramètres!$A$1:$I$89,3,0)*VLOOKUP('Données projet'!$B$12,Paramètres!$A$1:$I$89,5,0)</f>
        <v>1.5453455870836788</v>
      </c>
      <c r="CA10" s="13">
        <f t="shared" si="39"/>
        <v>0.6769788479055171</v>
      </c>
      <c r="CB10" s="20">
        <f t="shared" si="10"/>
        <v>3.8705483909395162</v>
      </c>
      <c r="CC10" s="59">
        <f t="shared" si="11"/>
        <v>297.20388172427283</v>
      </c>
      <c r="CD10" s="59">
        <f ca="1">AVERAGE(OFFSET($CC$3,0,0,'Données projet'!$E$12+1,1))-AVERAGE(OFFSET($H$3,0,0,'Données projet'!$E$12+1,1))</f>
        <v>146.18550529528801</v>
      </c>
      <c r="CE10" s="59">
        <f t="shared" si="40"/>
        <v>42.010251635815337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1.7575999999999998</v>
      </c>
      <c r="N11" s="13">
        <f>IF('Données projet'!$A$36&gt;35,N10+M11-V10,IF(A11&lt;'Données projet'!$A$36,$K$205^A11,IF(A11='Données projet'!$A$36,'Données projet'!$B$36,N10+M11-V10)))</f>
        <v>3.355175306693067</v>
      </c>
      <c r="O11" s="13">
        <f>N11*VLOOKUP('Données projet'!$B$9,Paramètres!$A$1:$I$89,3,0)*VLOOKUP('Données projet'!$B$9,Paramètres!$A$1:$I$89,5,0)</f>
        <v>3.0357626174958869</v>
      </c>
      <c r="P11" s="13">
        <f t="shared" si="33"/>
        <v>1.2293736509058095</v>
      </c>
      <c r="Q11" s="20">
        <f t="shared" si="2"/>
        <v>7.4284456674662875</v>
      </c>
      <c r="R11" s="59">
        <f t="shared" si="0"/>
        <v>300.76177900079961</v>
      </c>
      <c r="S11" s="59">
        <f ca="1">AVERAGE(OFFSET($R$3,0,0,'Données projet'!$E$9+1,1))-AVERAGE(OFFSET($H$3,0,0,'Données projet'!$E$9+1,1))</f>
        <v>714.54332715761689</v>
      </c>
      <c r="T11" s="59">
        <f t="shared" si="34"/>
        <v>115.57191774339248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4.45</v>
      </c>
      <c r="AI11" s="13">
        <f>IF('Données projet'!$A$62&gt;35,AI10+AH11-AQ10,IF(A11&lt;'Données projet'!$A$62,$AF$205^A11,IF(A11='Données projet'!$A$62,'Données projet'!$B$62,AI10+AH11-AQ10)))</f>
        <v>4.5166455109983756</v>
      </c>
      <c r="AJ11" s="13">
        <f>AI11*VLOOKUP('Données projet'!$B$10,Paramètres!$A$1:$I$89,3,0)*VLOOKUP('Données projet'!$B$10,Paramètres!$A$1:$I$89,5,0)</f>
        <v>4.5798785481523527</v>
      </c>
      <c r="AK11" s="13">
        <f t="shared" si="35"/>
        <v>1.7680014834013602</v>
      </c>
      <c r="AL11" s="20">
        <f t="shared" si="4"/>
        <v>11.055891054956049</v>
      </c>
      <c r="AM11" s="59">
        <f t="shared" si="5"/>
        <v>304.38922438828934</v>
      </c>
      <c r="AN11" s="59">
        <f ca="1">AVERAGE(OFFSET($AM$3,0,0,'Données projet'!$E$10+1,1))-AVERAGE(OFFSET($H$3,0,0,'Données projet'!$E$10+1,1))</f>
        <v>375.11506713831233</v>
      </c>
      <c r="AO11" s="59">
        <f t="shared" si="36"/>
        <v>211.87303516846623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4.26</v>
      </c>
      <c r="BD11" s="12">
        <f>IF('Données projet'!$A$88&gt;35,BD10+BC11-BL10,IF(A11&lt;'Données projet'!$A$88,$BA$205^A11,IF(A11='Données projet'!$A$88,'Données projet'!$B$88,BD10+BC11-BL10)))</f>
        <v>4.4540170428745816</v>
      </c>
      <c r="BE11" s="13">
        <f>BD11*VLOOKUP('Données projet'!$B$11,Paramètres!$A$1:$I$89,3,0)*VLOOKUP('Données projet'!$B$11,Paramètres!$A$1:$I$89,5,0)</f>
        <v>2.663502191639</v>
      </c>
      <c r="BF11" s="13">
        <f t="shared" si="37"/>
        <v>1.0951721401431584</v>
      </c>
      <c r="BG11" s="20">
        <f t="shared" si="7"/>
        <v>6.546357794520592</v>
      </c>
      <c r="BH11" s="59">
        <f t="shared" si="8"/>
        <v>299.8796911278539</v>
      </c>
      <c r="BI11" s="59">
        <f ca="1">AVERAGE(OFFSET($BH$3,0,0,'Données projet'!$E$11+1,1))-AVERAGE(OFFSET($H$3,0,0,'Données projet'!$E$11+1,1))</f>
        <v>98.210783973198716</v>
      </c>
      <c r="BJ11" s="59">
        <f t="shared" si="38"/>
        <v>130.93943107212061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2.85</v>
      </c>
      <c r="BY11" s="12">
        <f>IF('Données projet'!$A$114&gt;35,BY10+BX11-CG10,IF(A11&lt;'Données projet'!$A$114,$BV$205^A11,IF(A11='Données projet'!$A$114,'Données projet'!$B$114,BY10+BX11-CG10)))</f>
        <v>3.9164371183653399</v>
      </c>
      <c r="BZ11" s="13">
        <f>BY11*VLOOKUP('Données projet'!$B$12,Paramètres!$A$1:$I$89,3,0)*VLOOKUP('Données projet'!$B$12,Paramètres!$A$1:$I$89,5,0)</f>
        <v>1.8328925713949789</v>
      </c>
      <c r="CA11" s="13">
        <f t="shared" si="39"/>
        <v>0.78715440080238719</v>
      </c>
      <c r="CB11" s="20">
        <f t="shared" si="10"/>
        <v>4.5632484765770789</v>
      </c>
      <c r="CC11" s="59">
        <f t="shared" si="11"/>
        <v>297.8965818099104</v>
      </c>
      <c r="CD11" s="59">
        <f ca="1">AVERAGE(OFFSET($CC$3,0,0,'Données projet'!$E$12+1,1))-AVERAGE(OFFSET($H$3,0,0,'Données projet'!$E$12+1,1))</f>
        <v>146.18550529528801</v>
      </c>
      <c r="CE11" s="59">
        <f t="shared" si="40"/>
        <v>42.010251635815337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1.7575999999999998</v>
      </c>
      <c r="N12" s="13">
        <f>IF('Données projet'!$A$36&gt;35,N11+M12-V11,IF(A12&lt;'Données projet'!$A$36,$K$205^A12,IF(A12='Données projet'!$A$36,'Données projet'!$B$36,N11+M12-V11)))</f>
        <v>3.9032792146273474</v>
      </c>
      <c r="O12" s="13">
        <f>N12*VLOOKUP('Données projet'!$B$9,Paramètres!$A$1:$I$89,3,0)*VLOOKUP('Données projet'!$B$9,Paramètres!$A$1:$I$89,5,0)</f>
        <v>3.531687033394824</v>
      </c>
      <c r="P12" s="13">
        <f t="shared" si="33"/>
        <v>1.4052356089715188</v>
      </c>
      <c r="Q12" s="20">
        <f t="shared" si="2"/>
        <v>8.5984736021213788</v>
      </c>
      <c r="R12" s="59">
        <f t="shared" si="0"/>
        <v>301.93180693545469</v>
      </c>
      <c r="S12" s="59">
        <f ca="1">AVERAGE(OFFSET($R$3,0,0,'Données projet'!$E$9+1,1))-AVERAGE(OFFSET($H$3,0,0,'Données projet'!$E$9+1,1))</f>
        <v>714.54332715761689</v>
      </c>
      <c r="T12" s="59">
        <f t="shared" si="34"/>
        <v>115.57191774339248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4.45</v>
      </c>
      <c r="AI12" s="13">
        <f>IF('Données projet'!$A$62&gt;35,AI11+AH12-AQ11,IF(A12&lt;'Données projet'!$A$62,$AF$205^A12,IF(A12='Données projet'!$A$62,'Données projet'!$B$62,AI11+AH12-AQ11)))</f>
        <v>5.4534082030434057</v>
      </c>
      <c r="AJ12" s="13">
        <f>AI12*VLOOKUP('Données projet'!$B$10,Paramètres!$A$1:$I$89,3,0)*VLOOKUP('Données projet'!$B$10,Paramètres!$A$1:$I$89,5,0)</f>
        <v>5.5297559178860141</v>
      </c>
      <c r="AK12" s="13">
        <f t="shared" si="35"/>
        <v>2.0883681108312029</v>
      </c>
      <c r="AL12" s="20">
        <f t="shared" si="4"/>
        <v>13.268232683349153</v>
      </c>
      <c r="AM12" s="59">
        <f t="shared" si="5"/>
        <v>306.60156601668245</v>
      </c>
      <c r="AN12" s="59">
        <f ca="1">AVERAGE(OFFSET($AM$3,0,0,'Données projet'!$E$10+1,1))-AVERAGE(OFFSET($H$3,0,0,'Données projet'!$E$10+1,1))</f>
        <v>375.11506713831233</v>
      </c>
      <c r="AO12" s="59">
        <f t="shared" si="36"/>
        <v>211.87303516846623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4.26</v>
      </c>
      <c r="BD12" s="12">
        <f>IF('Données projet'!$A$88&gt;35,BD11+BC12-BL11,IF(A12&lt;'Données projet'!$A$88,$BA$205^A12,IF(A12='Données projet'!$A$88,'Données projet'!$B$88,BD11+BC12-BL11)))</f>
        <v>5.3684122513056423</v>
      </c>
      <c r="BE12" s="13">
        <f>BD12*VLOOKUP('Données projet'!$B$11,Paramètres!$A$1:$I$89,3,0)*VLOOKUP('Données projet'!$B$11,Paramètres!$A$1:$I$89,5,0)</f>
        <v>3.2103105262807743</v>
      </c>
      <c r="BF12" s="13">
        <f t="shared" si="37"/>
        <v>1.2916267531572403</v>
      </c>
      <c r="BG12" s="20">
        <f t="shared" si="7"/>
        <v>7.840874095021209</v>
      </c>
      <c r="BH12" s="59">
        <f t="shared" si="8"/>
        <v>301.17420742835452</v>
      </c>
      <c r="BI12" s="59">
        <f ca="1">AVERAGE(OFFSET($BH$3,0,0,'Données projet'!$E$11+1,1))-AVERAGE(OFFSET($H$3,0,0,'Données projet'!$E$11+1,1))</f>
        <v>98.210783973198716</v>
      </c>
      <c r="BJ12" s="59">
        <f t="shared" si="38"/>
        <v>130.93943107212061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2.85</v>
      </c>
      <c r="BY12" s="12">
        <f>IF('Données projet'!$A$114&gt;35,BY11+BX12-CG11,IF(A12&lt;'Données projet'!$A$114,$BV$205^A12,IF(A12='Données projet'!$A$114,'Données projet'!$B$114,BY11+BX12-CG11)))</f>
        <v>4.6451800558956045</v>
      </c>
      <c r="BZ12" s="13">
        <f>BY12*VLOOKUP('Données projet'!$B$12,Paramètres!$A$1:$I$89,3,0)*VLOOKUP('Données projet'!$B$12,Paramètres!$A$1:$I$89,5,0)</f>
        <v>2.1739442661591428</v>
      </c>
      <c r="CA12" s="13">
        <f t="shared" si="39"/>
        <v>0.91526057663332172</v>
      </c>
      <c r="CB12" s="20">
        <f t="shared" si="10"/>
        <v>5.3803651011968761</v>
      </c>
      <c r="CC12" s="59">
        <f t="shared" si="11"/>
        <v>298.71369843453022</v>
      </c>
      <c r="CD12" s="59">
        <f ca="1">AVERAGE(OFFSET($CC$3,0,0,'Données projet'!$E$12+1,1))-AVERAGE(OFFSET($H$3,0,0,'Données projet'!$E$12+1,1))</f>
        <v>146.18550529528801</v>
      </c>
      <c r="CE12" s="59">
        <f t="shared" si="40"/>
        <v>42.010251635815337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1.7575999999999998</v>
      </c>
      <c r="N13" s="13">
        <f>IF('Données projet'!$A$36&gt;35,N12+M13-V12,IF(A13&lt;'Données projet'!$A$36,$K$205^A13,IF(A13='Données projet'!$A$36,'Données projet'!$B$36,N12+M13-V12)))</f>
        <v>4.5409217804354922</v>
      </c>
      <c r="O13" s="13">
        <f>N13*VLOOKUP('Données projet'!$B$9,Paramètres!$A$1:$I$89,3,0)*VLOOKUP('Données projet'!$B$9,Paramètres!$A$1:$I$89,5,0)</f>
        <v>4.1086260269380332</v>
      </c>
      <c r="P13" s="13">
        <f t="shared" si="33"/>
        <v>1.6062546283358146</v>
      </c>
      <c r="Q13" s="20">
        <f t="shared" si="2"/>
        <v>9.9534171412686181</v>
      </c>
      <c r="R13" s="59">
        <f t="shared" si="0"/>
        <v>303.28675047460194</v>
      </c>
      <c r="S13" s="59">
        <f ca="1">AVERAGE(OFFSET($R$3,0,0,'Données projet'!$E$9+1,1))-AVERAGE(OFFSET($H$3,0,0,'Données projet'!$E$9+1,1))</f>
        <v>714.54332715761689</v>
      </c>
      <c r="T13" s="59">
        <f t="shared" si="34"/>
        <v>115.57191774339248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4.45</v>
      </c>
      <c r="AI13" s="13">
        <f>IF('Données projet'!$A$62&gt;35,AI12+AH13-AQ12,IF(A13&lt;'Données projet'!$A$62,$AF$205^A13,IF(A13='Données projet'!$A$62,'Données projet'!$B$62,AI12+AH13-AQ12)))</f>
        <v>6.5844576371120498</v>
      </c>
      <c r="AJ13" s="13">
        <f>AI13*VLOOKUP('Données projet'!$B$10,Paramètres!$A$1:$I$89,3,0)*VLOOKUP('Données projet'!$B$10,Paramètres!$A$1:$I$89,5,0)</f>
        <v>6.6766400440316191</v>
      </c>
      <c r="AK13" s="13">
        <f t="shared" si="35"/>
        <v>2.466786033429258</v>
      </c>
      <c r="AL13" s="20">
        <f t="shared" si="4"/>
        <v>15.924800418244359</v>
      </c>
      <c r="AM13" s="59">
        <f t="shared" si="5"/>
        <v>309.2581337515777</v>
      </c>
      <c r="AN13" s="59">
        <f ca="1">AVERAGE(OFFSET($AM$3,0,0,'Données projet'!$E$10+1,1))-AVERAGE(OFFSET($H$3,0,0,'Données projet'!$E$10+1,1))</f>
        <v>375.11506713831233</v>
      </c>
      <c r="AO13" s="59">
        <f t="shared" si="36"/>
        <v>211.87303516846623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4.26</v>
      </c>
      <c r="BD13" s="12">
        <f>IF('Données projet'!$A$88&gt;35,BD12+BC13-BL12,IF(A13&lt;'Données projet'!$A$88,$BA$205^A13,IF(A13='Données projet'!$A$88,'Données projet'!$B$88,BD12+BC13-BL12)))</f>
        <v>6.4705298211810263</v>
      </c>
      <c r="BE13" s="13">
        <f>BD13*VLOOKUP('Données projet'!$B$11,Paramètres!$A$1:$I$89,3,0)*VLOOKUP('Données projet'!$B$11,Paramètres!$A$1:$I$89,5,0)</f>
        <v>3.8693768330662537</v>
      </c>
      <c r="BF13" s="13">
        <f t="shared" si="37"/>
        <v>1.5233218672394631</v>
      </c>
      <c r="BG13" s="20">
        <f t="shared" si="7"/>
        <v>9.3922835696991225</v>
      </c>
      <c r="BH13" s="59">
        <f t="shared" si="8"/>
        <v>302.72561690303246</v>
      </c>
      <c r="BI13" s="59">
        <f ca="1">AVERAGE(OFFSET($BH$3,0,0,'Données projet'!$E$11+1,1))-AVERAGE(OFFSET($H$3,0,0,'Données projet'!$E$11+1,1))</f>
        <v>98.210783973198716</v>
      </c>
      <c r="BJ13" s="59">
        <f t="shared" si="38"/>
        <v>130.93943107212061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2.85</v>
      </c>
      <c r="BY13" s="12">
        <f>IF('Données projet'!$A$114&gt;35,BY12+BX13-CG12,IF(A13&lt;'Données projet'!$A$114,$BV$205^A13,IF(A13='Données projet'!$A$114,'Données projet'!$B$114,BY12+BX13-CG12)))</f>
        <v>5.509522328471979</v>
      </c>
      <c r="BZ13" s="13">
        <f>BY13*VLOOKUP('Données projet'!$B$12,Paramètres!$A$1:$I$89,3,0)*VLOOKUP('Données projet'!$B$12,Paramètres!$A$1:$I$89,5,0)</f>
        <v>2.5784564497248863</v>
      </c>
      <c r="CA13" s="13">
        <f t="shared" si="39"/>
        <v>1.0642155113218548</v>
      </c>
      <c r="CB13" s="20">
        <f t="shared" si="10"/>
        <v>6.344320332156407</v>
      </c>
      <c r="CC13" s="59">
        <f t="shared" si="11"/>
        <v>299.67765366548974</v>
      </c>
      <c r="CD13" s="59">
        <f ca="1">AVERAGE(OFFSET($CC$3,0,0,'Données projet'!$E$12+1,1))-AVERAGE(OFFSET($H$3,0,0,'Données projet'!$E$12+1,1))</f>
        <v>146.18550529528801</v>
      </c>
      <c r="CE13" s="59">
        <f t="shared" si="40"/>
        <v>42.010251635815337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1.7575999999999998</v>
      </c>
      <c r="N14" s="13">
        <f>IF('Données projet'!$A$36&gt;35,N13+M14-V13,IF(A14&lt;'Données projet'!$A$36,$K$205^A14,IF(A14='Données projet'!$A$36,'Données projet'!$B$36,N13+M14-V13)))</f>
        <v>5.2827301051795414</v>
      </c>
      <c r="O14" s="13">
        <f>N14*VLOOKUP('Données projet'!$B$9,Paramètres!$A$1:$I$89,3,0)*VLOOKUP('Données projet'!$B$9,Paramètres!$A$1:$I$89,5,0)</f>
        <v>4.7798141991664487</v>
      </c>
      <c r="P14" s="13">
        <f t="shared" si="33"/>
        <v>1.8360294277900826</v>
      </c>
      <c r="Q14" s="20">
        <f t="shared" si="2"/>
        <v>11.52259431694929</v>
      </c>
      <c r="R14" s="59">
        <f t="shared" si="0"/>
        <v>304.85592765028258</v>
      </c>
      <c r="S14" s="59">
        <f ca="1">AVERAGE(OFFSET($R$3,0,0,'Données projet'!$E$9+1,1))-AVERAGE(OFFSET($H$3,0,0,'Données projet'!$E$9+1,1))</f>
        <v>714.54332715761689</v>
      </c>
      <c r="T14" s="59">
        <f t="shared" si="34"/>
        <v>115.57191774339248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4.45</v>
      </c>
      <c r="AI14" s="13">
        <f>IF('Données projet'!$A$62&gt;35,AI13+AH14-AQ13,IF(A14&lt;'Données projet'!$A$62,$AF$205^A14,IF(A14='Données projet'!$A$62,'Données projet'!$B$62,AI13+AH14-AQ13)))</f>
        <v>7.95008933142541</v>
      </c>
      <c r="AJ14" s="13">
        <f>AI14*VLOOKUP('Données projet'!$B$10,Paramètres!$A$1:$I$89,3,0)*VLOOKUP('Données projet'!$B$10,Paramètres!$A$1:$I$89,5,0)</f>
        <v>8.061390582065366</v>
      </c>
      <c r="AK14" s="13">
        <f t="shared" si="35"/>
        <v>2.9137743021270888</v>
      </c>
      <c r="AL14" s="20">
        <f t="shared" si="4"/>
        <v>19.115078839968529</v>
      </c>
      <c r="AM14" s="59">
        <f t="shared" si="5"/>
        <v>312.44841217330185</v>
      </c>
      <c r="AN14" s="59">
        <f ca="1">AVERAGE(OFFSET($AM$3,0,0,'Données projet'!$E$10+1,1))-AVERAGE(OFFSET($H$3,0,0,'Données projet'!$E$10+1,1))</f>
        <v>375.11506713831233</v>
      </c>
      <c r="AO14" s="59">
        <f t="shared" si="36"/>
        <v>211.87303516846623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4.26</v>
      </c>
      <c r="BD14" s="12">
        <f>IF('Données projet'!$A$88&gt;35,BD13+BC14-BL13,IF(A14&lt;'Données projet'!$A$88,$BA$205^A14,IF(A14='Données projet'!$A$88,'Données projet'!$B$88,BD13+BC14-BL13)))</f>
        <v>7.7989085425789328</v>
      </c>
      <c r="BE14" s="13">
        <f>BD14*VLOOKUP('Données projet'!$B$11,Paramètres!$A$1:$I$89,3,0)*VLOOKUP('Données projet'!$B$11,Paramètres!$A$1:$I$89,5,0)</f>
        <v>4.6637473084622023</v>
      </c>
      <c r="BF14" s="13">
        <f t="shared" si="37"/>
        <v>1.7965790082449855</v>
      </c>
      <c r="BG14" s="20">
        <f t="shared" si="7"/>
        <v>11.251735001598353</v>
      </c>
      <c r="BH14" s="59">
        <f t="shared" si="8"/>
        <v>304.58506833493169</v>
      </c>
      <c r="BI14" s="59">
        <f ca="1">AVERAGE(OFFSET($BH$3,0,0,'Données projet'!$E$11+1,1))-AVERAGE(OFFSET($H$3,0,0,'Données projet'!$E$11+1,1))</f>
        <v>98.210783973198716</v>
      </c>
      <c r="BJ14" s="59">
        <f t="shared" si="38"/>
        <v>130.93943107212061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2.85</v>
      </c>
      <c r="BY14" s="12">
        <f>IF('Données projet'!$A$114&gt;35,BY13+BX14-CG13,IF(A14&lt;'Données projet'!$A$114,$BV$205^A14,IF(A14='Données projet'!$A$114,'Données projet'!$B$114,BY13+BX14-CG13)))</f>
        <v>6.5346953019410554</v>
      </c>
      <c r="BZ14" s="13">
        <f>BY14*VLOOKUP('Données projet'!$B$12,Paramètres!$A$1:$I$89,3,0)*VLOOKUP('Données projet'!$B$12,Paramètres!$A$1:$I$89,5,0)</f>
        <v>3.0582374013084137</v>
      </c>
      <c r="CA14" s="13">
        <f t="shared" si="39"/>
        <v>1.2374122555392972</v>
      </c>
      <c r="CB14" s="20">
        <f t="shared" si="10"/>
        <v>7.4815898190097627</v>
      </c>
      <c r="CC14" s="59">
        <f t="shared" si="11"/>
        <v>300.81492315234306</v>
      </c>
      <c r="CD14" s="59">
        <f ca="1">AVERAGE(OFFSET($CC$3,0,0,'Données projet'!$E$12+1,1))-AVERAGE(OFFSET($H$3,0,0,'Données projet'!$E$12+1,1))</f>
        <v>146.18550529528801</v>
      </c>
      <c r="CE14" s="59">
        <f t="shared" si="40"/>
        <v>42.010251635815337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1.7575999999999998</v>
      </c>
      <c r="N15" s="13">
        <f>IF('Données projet'!$A$36&gt;35,N14+M15-V14,IF(A15&lt;'Données projet'!$A$36,$K$205^A15,IF(A15='Données projet'!$A$36,'Données projet'!$B$36,N14+M15-V14)))</f>
        <v>6.1457207839184207</v>
      </c>
      <c r="O15" s="13">
        <f>N15*VLOOKUP('Données projet'!$B$9,Paramètres!$A$1:$I$89,3,0)*VLOOKUP('Données projet'!$B$9,Paramètres!$A$1:$I$89,5,0)</f>
        <v>5.5606481652893871</v>
      </c>
      <c r="P15" s="13">
        <f t="shared" si="33"/>
        <v>2.0986735230165601</v>
      </c>
      <c r="Q15" s="20">
        <f t="shared" si="2"/>
        <v>13.339985273799526</v>
      </c>
      <c r="R15" s="59">
        <f t="shared" si="0"/>
        <v>306.67331860713284</v>
      </c>
      <c r="S15" s="59">
        <f ca="1">AVERAGE(OFFSET($R$3,0,0,'Données projet'!$E$9+1,1))-AVERAGE(OFFSET($H$3,0,0,'Données projet'!$E$9+1,1))</f>
        <v>714.54332715761689</v>
      </c>
      <c r="T15" s="59">
        <f t="shared" si="34"/>
        <v>115.57191774339248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4.45</v>
      </c>
      <c r="AI15" s="13">
        <f>IF('Données projet'!$A$62&gt;35,AI14+AH15-AQ14,IF(A15&lt;'Données projet'!$A$62,$AF$205^A15,IF(A15='Données projet'!$A$62,'Données projet'!$B$62,AI14+AH15-AQ14)))</f>
        <v>9.5989561875844061</v>
      </c>
      <c r="AJ15" s="13">
        <f>AI15*VLOOKUP('Données projet'!$B$10,Paramètres!$A$1:$I$89,3,0)*VLOOKUP('Données projet'!$B$10,Paramètres!$A$1:$I$89,5,0)</f>
        <v>9.7333415742105878</v>
      </c>
      <c r="AK15" s="13">
        <f t="shared" si="35"/>
        <v>3.4417580481974439</v>
      </c>
      <c r="AL15" s="20">
        <f t="shared" si="4"/>
        <v>22.946631842360656</v>
      </c>
      <c r="AM15" s="59">
        <f t="shared" si="5"/>
        <v>316.27996517569397</v>
      </c>
      <c r="AN15" s="59">
        <f ca="1">AVERAGE(OFFSET($AM$3,0,0,'Données projet'!$E$10+1,1))-AVERAGE(OFFSET($H$3,0,0,'Données projet'!$E$10+1,1))</f>
        <v>375.11506713831233</v>
      </c>
      <c r="AO15" s="59">
        <f t="shared" si="36"/>
        <v>211.87303516846623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4.26</v>
      </c>
      <c r="BD15" s="12">
        <f>IF('Données projet'!$A$88&gt;35,BD14+BC15-BL14,IF(A15&lt;'Données projet'!$A$88,$BA$205^A15,IF(A15='Données projet'!$A$88,'Données projet'!$B$88,BD14+BC15-BL14)))</f>
        <v>9.3999990938004832</v>
      </c>
      <c r="BE15" s="13">
        <f>BD15*VLOOKUP('Données projet'!$B$11,Paramètres!$A$1:$I$89,3,0)*VLOOKUP('Données projet'!$B$11,Paramètres!$A$1:$I$89,5,0)</f>
        <v>5.6211994580926898</v>
      </c>
      <c r="BF15" s="13">
        <f t="shared" si="37"/>
        <v>2.1188536725437475</v>
      </c>
      <c r="BG15" s="20">
        <f t="shared" si="7"/>
        <v>13.480592535858461</v>
      </c>
      <c r="BH15" s="59">
        <f t="shared" si="8"/>
        <v>306.81392586919179</v>
      </c>
      <c r="BI15" s="59">
        <f ca="1">AVERAGE(OFFSET($BH$3,0,0,'Données projet'!$E$11+1,1))-AVERAGE(OFFSET($H$3,0,0,'Données projet'!$E$11+1,1))</f>
        <v>98.210783973198716</v>
      </c>
      <c r="BJ15" s="59">
        <f t="shared" si="38"/>
        <v>130.93943107212061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2.85</v>
      </c>
      <c r="BY15" s="12">
        <f>IF('Données projet'!$A$114&gt;35,BY14+BX15-CG14,IF(A15&lt;'Données projet'!$A$114,$BV$205^A15,IF(A15='Données projet'!$A$114,'Données projet'!$B$114,BY14+BX15-CG14)))</f>
        <v>7.7506252163703664</v>
      </c>
      <c r="BZ15" s="13">
        <f>BY15*VLOOKUP('Données projet'!$B$12,Paramètres!$A$1:$I$89,3,0)*VLOOKUP('Données projet'!$B$12,Paramètres!$A$1:$I$89,5,0)</f>
        <v>3.6272926012613316</v>
      </c>
      <c r="CA15" s="13">
        <f t="shared" si="39"/>
        <v>1.4387960651475298</v>
      </c>
      <c r="CB15" s="20">
        <f t="shared" si="10"/>
        <v>8.8234377606620988</v>
      </c>
      <c r="CC15" s="59">
        <f t="shared" si="11"/>
        <v>302.15677109399542</v>
      </c>
      <c r="CD15" s="59">
        <f ca="1">AVERAGE(OFFSET($CC$3,0,0,'Données projet'!$E$12+1,1))-AVERAGE(OFFSET($H$3,0,0,'Données projet'!$E$12+1,1))</f>
        <v>146.18550529528801</v>
      </c>
      <c r="CE15" s="59">
        <f t="shared" si="40"/>
        <v>42.010251635815337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1.7575999999999998</v>
      </c>
      <c r="N16" s="13">
        <f>IF('Données projet'!$A$36&gt;35,N15+M16-V15,IF(A16&lt;'Données projet'!$A$36,$K$205^A16,IF(A16='Données projet'!$A$36,'Données projet'!$B$36,N15+M16-V15)))</f>
        <v>7.1496902552062487</v>
      </c>
      <c r="O16" s="13">
        <f>N16*VLOOKUP('Données projet'!$B$9,Paramètres!$A$1:$I$89,3,0)*VLOOKUP('Données projet'!$B$9,Paramètres!$A$1:$I$89,5,0)</f>
        <v>6.4690397429106135</v>
      </c>
      <c r="P16" s="13">
        <f t="shared" si="33"/>
        <v>2.3988888683075649</v>
      </c>
      <c r="Q16" s="20">
        <f t="shared" si="2"/>
        <v>15.444975664538328</v>
      </c>
      <c r="R16" s="59">
        <f t="shared" si="0"/>
        <v>308.77830899787165</v>
      </c>
      <c r="S16" s="59">
        <f ca="1">AVERAGE(OFFSET($R$3,0,0,'Données projet'!$E$9+1,1))-AVERAGE(OFFSET($H$3,0,0,'Données projet'!$E$9+1,1))</f>
        <v>714.54332715761689</v>
      </c>
      <c r="T16" s="59">
        <f t="shared" si="34"/>
        <v>115.57191774339248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4.45</v>
      </c>
      <c r="AI16" s="13">
        <f>IF('Données projet'!$A$62&gt;35,AI15+AH16-AQ15,IF(A16&lt;'Données projet'!$A$62,$AF$205^A16,IF(A16='Données projet'!$A$62,'Données projet'!$B$62,AI15+AH16-AQ15)))</f>
        <v>11.58980183115059</v>
      </c>
      <c r="AJ16" s="13">
        <f>AI16*VLOOKUP('Données projet'!$B$10,Paramètres!$A$1:$I$89,3,0)*VLOOKUP('Données projet'!$B$10,Paramètres!$A$1:$I$89,5,0)</f>
        <v>11.752059056786699</v>
      </c>
      <c r="AK16" s="13">
        <f t="shared" si="35"/>
        <v>4.0654138701423754</v>
      </c>
      <c r="AL16" s="20">
        <f t="shared" si="4"/>
        <v>27.5487653477348</v>
      </c>
      <c r="AM16" s="59">
        <f t="shared" si="5"/>
        <v>320.8820986810681</v>
      </c>
      <c r="AN16" s="59">
        <f ca="1">AVERAGE(OFFSET($AM$3,0,0,'Données projet'!$E$10+1,1))-AVERAGE(OFFSET($H$3,0,0,'Données projet'!$E$10+1,1))</f>
        <v>375.11506713831233</v>
      </c>
      <c r="AO16" s="59">
        <f t="shared" si="36"/>
        <v>211.87303516846623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4.26</v>
      </c>
      <c r="BD16" s="12">
        <f>IF('Données projet'!$A$88&gt;35,BD15+BC16-BL15,IF(A16&lt;'Données projet'!$A$88,$BA$205^A16,IF(A16='Données projet'!$A$88,'Données projet'!$B$88,BD15+BC16-BL15)))</f>
        <v>11.329788326281761</v>
      </c>
      <c r="BE16" s="13">
        <f>BD16*VLOOKUP('Données projet'!$B$11,Paramètres!$A$1:$I$89,3,0)*VLOOKUP('Données projet'!$B$11,Paramètres!$A$1:$I$89,5,0)</f>
        <v>6.7752134191164943</v>
      </c>
      <c r="BF16" s="13">
        <f t="shared" si="37"/>
        <v>2.4989387413792601</v>
      </c>
      <c r="BG16" s="20">
        <f t="shared" si="7"/>
        <v>16.152481679530108</v>
      </c>
      <c r="BH16" s="59">
        <f t="shared" si="8"/>
        <v>309.48581501286344</v>
      </c>
      <c r="BI16" s="59">
        <f ca="1">AVERAGE(OFFSET($BH$3,0,0,'Données projet'!$E$11+1,1))-AVERAGE(OFFSET($H$3,0,0,'Données projet'!$E$11+1,1))</f>
        <v>98.210783973198716</v>
      </c>
      <c r="BJ16" s="59">
        <f t="shared" si="38"/>
        <v>130.93943107212061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2.85</v>
      </c>
      <c r="BY16" s="12">
        <f>IF('Données projet'!$A$114&gt;35,BY15+BX16-CG15,IF(A16&lt;'Données projet'!$A$114,$BV$205^A16,IF(A16='Données projet'!$A$114,'Données projet'!$B$114,BY15+BX16-CG15)))</f>
        <v>9.1928067750599549</v>
      </c>
      <c r="BZ16" s="13">
        <f>BY16*VLOOKUP('Données projet'!$B$12,Paramètres!$A$1:$I$89,3,0)*VLOOKUP('Données projet'!$B$12,Paramètres!$A$1:$I$89,5,0)</f>
        <v>4.3022335707280588</v>
      </c>
      <c r="CA16" s="13">
        <f t="shared" si="39"/>
        <v>1.6729542703468665</v>
      </c>
      <c r="CB16" s="20">
        <f t="shared" si="10"/>
        <v>10.406785489872162</v>
      </c>
      <c r="CC16" s="59">
        <f t="shared" si="11"/>
        <v>303.74011882320548</v>
      </c>
      <c r="CD16" s="59">
        <f ca="1">AVERAGE(OFFSET($CC$3,0,0,'Données projet'!$E$12+1,1))-AVERAGE(OFFSET($H$3,0,0,'Données projet'!$E$12+1,1))</f>
        <v>146.18550529528801</v>
      </c>
      <c r="CE16" s="59">
        <f t="shared" si="40"/>
        <v>42.010251635815337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1.7575999999999998</v>
      </c>
      <c r="N17" s="13">
        <f>IF('Données projet'!$A$36&gt;35,N16+M17-V16,IF(A17&lt;'Données projet'!$A$36,$K$205^A17,IF(A17='Données projet'!$A$36,'Données projet'!$B$36,N16+M17-V16)))</f>
        <v>8.3176689183720232</v>
      </c>
      <c r="O17" s="13">
        <f>N17*VLOOKUP('Données projet'!$B$9,Paramètres!$A$1:$I$89,3,0)*VLOOKUP('Données projet'!$B$9,Paramètres!$A$1:$I$89,5,0)</f>
        <v>7.5258268373430068</v>
      </c>
      <c r="P17" s="13">
        <f t="shared" si="33"/>
        <v>2.7420500327361026</v>
      </c>
      <c r="Q17" s="20">
        <f t="shared" si="2"/>
        <v>17.88321888205445</v>
      </c>
      <c r="R17" s="59">
        <f t="shared" si="0"/>
        <v>311.21655221538776</v>
      </c>
      <c r="S17" s="59">
        <f ca="1">AVERAGE(OFFSET($R$3,0,0,'Données projet'!$E$9+1,1))-AVERAGE(OFFSET($H$3,0,0,'Données projet'!$E$9+1,1))</f>
        <v>714.54332715761689</v>
      </c>
      <c r="T17" s="59">
        <f t="shared" si="34"/>
        <v>115.57191774339248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4.45</v>
      </c>
      <c r="AI17" s="13">
        <f>IF('Données projet'!$A$62&gt;35,AI16+AH17-AQ16,IF(A17&lt;'Données projet'!$A$62,$AF$205^A17,IF(A17='Données projet'!$A$62,'Données projet'!$B$62,AI16+AH17-AQ16)))</f>
        <v>13.993553451059586</v>
      </c>
      <c r="AJ17" s="13">
        <f>AI17*VLOOKUP('Données projet'!$B$10,Paramètres!$A$1:$I$89,3,0)*VLOOKUP('Données projet'!$B$10,Paramètres!$A$1:$I$89,5,0)</f>
        <v>14.189463199374421</v>
      </c>
      <c r="AK17" s="13">
        <f t="shared" si="35"/>
        <v>4.8020778056150721</v>
      </c>
      <c r="AL17" s="20">
        <f t="shared" si="4"/>
        <v>33.076933917023361</v>
      </c>
      <c r="AM17" s="59">
        <f t="shared" si="5"/>
        <v>326.4102672503567</v>
      </c>
      <c r="AN17" s="59">
        <f ca="1">AVERAGE(OFFSET($AM$3,0,0,'Données projet'!$E$10+1,1))-AVERAGE(OFFSET($H$3,0,0,'Données projet'!$E$10+1,1))</f>
        <v>375.11506713831233</v>
      </c>
      <c r="AO17" s="59">
        <f t="shared" si="36"/>
        <v>211.87303516846623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4.26</v>
      </c>
      <c r="BD17" s="12">
        <f>IF('Données projet'!$A$88&gt;35,BD16+BC17-BL16,IF(A17&lt;'Données projet'!$A$88,$BA$205^A17,IF(A17='Données projet'!$A$88,'Données projet'!$B$88,BD16+BC17-BL16)))</f>
        <v>13.655757009913923</v>
      </c>
      <c r="BE17" s="13">
        <f>BD17*VLOOKUP('Données projet'!$B$11,Paramètres!$A$1:$I$89,3,0)*VLOOKUP('Données projet'!$B$11,Paramètres!$A$1:$I$89,5,0)</f>
        <v>8.1661426919285258</v>
      </c>
      <c r="BF17" s="13">
        <f t="shared" si="37"/>
        <v>2.9472043841844053</v>
      </c>
      <c r="BG17" s="20">
        <f t="shared" si="7"/>
        <v>19.355746157563352</v>
      </c>
      <c r="BH17" s="59">
        <f t="shared" si="8"/>
        <v>312.68907949089669</v>
      </c>
      <c r="BI17" s="59">
        <f ca="1">AVERAGE(OFFSET($BH$3,0,0,'Données projet'!$E$11+1,1))-AVERAGE(OFFSET($H$3,0,0,'Données projet'!$E$11+1,1))</f>
        <v>98.210783973198716</v>
      </c>
      <c r="BJ17" s="59">
        <f t="shared" si="38"/>
        <v>130.93943107212061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2.85</v>
      </c>
      <c r="BY17" s="12">
        <f>IF('Données projet'!$A$114&gt;35,BY16+BX17-CG16,IF(A17&lt;'Données projet'!$A$114,$BV$205^A17,IF(A17='Données projet'!$A$114,'Données projet'!$B$114,BY16+BX17-CG16)))</f>
        <v>10.903339284822668</v>
      </c>
      <c r="BZ17" s="13">
        <f>BY17*VLOOKUP('Données projet'!$B$12,Paramètres!$A$1:$I$89,3,0)*VLOOKUP('Données projet'!$B$12,Paramètres!$A$1:$I$89,5,0)</f>
        <v>5.1027627852970081</v>
      </c>
      <c r="CA17" s="13">
        <f t="shared" si="39"/>
        <v>1.9452207706620592</v>
      </c>
      <c r="CB17" s="20">
        <f t="shared" si="10"/>
        <v>12.275238026628708</v>
      </c>
      <c r="CC17" s="59">
        <f t="shared" si="11"/>
        <v>305.60857135996201</v>
      </c>
      <c r="CD17" s="59">
        <f ca="1">AVERAGE(OFFSET($CC$3,0,0,'Données projet'!$E$12+1,1))-AVERAGE(OFFSET($H$3,0,0,'Données projet'!$E$12+1,1))</f>
        <v>146.18550529528801</v>
      </c>
      <c r="CE17" s="59">
        <f t="shared" si="40"/>
        <v>42.010251635815337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1.7575999999999998</v>
      </c>
      <c r="N18" s="13">
        <f>IF('Données projet'!$A$36&gt;35,N17+M18-V17,IF(A18&lt;'Données projet'!$A$36,$K$205^A18,IF(A18='Données projet'!$A$36,'Données projet'!$B$36,N17+M18-V17)))</f>
        <v>9.6764494357324136</v>
      </c>
      <c r="O18" s="13">
        <f>N18*VLOOKUP('Données projet'!$B$9,Paramètres!$A$1:$I$89,3,0)*VLOOKUP('Données projet'!$B$9,Paramètres!$A$1:$I$89,5,0)</f>
        <v>8.7552514494506877</v>
      </c>
      <c r="P18" s="13">
        <f t="shared" si="33"/>
        <v>3.1343004177315916</v>
      </c>
      <c r="Q18" s="20">
        <f t="shared" si="2"/>
        <v>20.707636168675801</v>
      </c>
      <c r="R18" s="59">
        <f t="shared" si="0"/>
        <v>314.04096950200909</v>
      </c>
      <c r="S18" s="59">
        <f ca="1">AVERAGE(OFFSET($R$3,0,0,'Données projet'!$E$9+1,1))-AVERAGE(OFFSET($H$3,0,0,'Données projet'!$E$9+1,1))</f>
        <v>714.54332715761689</v>
      </c>
      <c r="T18" s="59">
        <f t="shared" si="34"/>
        <v>115.57191774339248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4.45</v>
      </c>
      <c r="AI18" s="13">
        <f>IF('Données projet'!$A$62&gt;35,AI17+AH18-AQ17,IF(A18&lt;'Données projet'!$A$62,$AF$205^A18,IF(A18='Données projet'!$A$62,'Données projet'!$B$62,AI17+AH18-AQ17)))</f>
        <v>16.895848698753934</v>
      </c>
      <c r="AJ18" s="13">
        <f>AI18*VLOOKUP('Données projet'!$B$10,Paramètres!$A$1:$I$89,3,0)*VLOOKUP('Données projet'!$B$10,Paramètres!$A$1:$I$89,5,0)</f>
        <v>17.132390580536491</v>
      </c>
      <c r="AK18" s="13">
        <f t="shared" si="35"/>
        <v>5.6722272289520417</v>
      </c>
      <c r="AL18" s="20">
        <f t="shared" si="4"/>
        <v>39.718042684859192</v>
      </c>
      <c r="AM18" s="59">
        <f t="shared" si="5"/>
        <v>333.05137601819251</v>
      </c>
      <c r="AN18" s="59">
        <f ca="1">AVERAGE(OFFSET($AM$3,0,0,'Données projet'!$E$10+1,1))-AVERAGE(OFFSET($H$3,0,0,'Données projet'!$E$10+1,1))</f>
        <v>375.11506713831233</v>
      </c>
      <c r="AO18" s="59">
        <f t="shared" si="36"/>
        <v>211.87303516846623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4.26</v>
      </c>
      <c r="BD18" s="12">
        <f>IF('Données projet'!$A$88&gt;35,BD17+BC18-BL17,IF(A18&lt;'Données projet'!$A$88,$BA$205^A18,IF(A18='Données projet'!$A$88,'Données projet'!$B$88,BD17+BC18-BL17)))</f>
        <v>16.459239497108296</v>
      </c>
      <c r="BE18" s="13">
        <f>BD18*VLOOKUP('Données projet'!$B$11,Paramètres!$A$1:$I$89,3,0)*VLOOKUP('Données projet'!$B$11,Paramètres!$A$1:$I$89,5,0)</f>
        <v>9.8426252192707615</v>
      </c>
      <c r="BF18" s="13">
        <f t="shared" si="37"/>
        <v>3.4758809963311221</v>
      </c>
      <c r="BG18" s="20">
        <f t="shared" si="7"/>
        <v>23.196398325506618</v>
      </c>
      <c r="BH18" s="59">
        <f t="shared" si="8"/>
        <v>316.52973165883992</v>
      </c>
      <c r="BI18" s="59">
        <f ca="1">AVERAGE(OFFSET($BH$3,0,0,'Données projet'!$E$11+1,1))-AVERAGE(OFFSET($H$3,0,0,'Données projet'!$E$11+1,1))</f>
        <v>98.210783973198716</v>
      </c>
      <c r="BJ18" s="59">
        <f t="shared" si="38"/>
        <v>130.93943107212061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2.85</v>
      </c>
      <c r="BY18" s="12">
        <f>IF('Données projet'!$A$114&gt;35,BY17+BX18-CG17,IF(A18&lt;'Données projet'!$A$114,$BV$205^A18,IF(A18='Données projet'!$A$114,'Données projet'!$B$114,BY17+BX18-CG17)))</f>
        <v>12.932155593924355</v>
      </c>
      <c r="BZ18" s="13">
        <f>BY18*VLOOKUP('Données projet'!$B$12,Paramètres!$A$1:$I$89,3,0)*VLOOKUP('Données projet'!$B$12,Paramètres!$A$1:$I$89,5,0)</f>
        <v>6.0522488179565981</v>
      </c>
      <c r="CA18" s="13">
        <f t="shared" si="39"/>
        <v>2.2617975360620903</v>
      </c>
      <c r="CB18" s="20">
        <f t="shared" si="10"/>
        <v>14.480297399915884</v>
      </c>
      <c r="CC18" s="59">
        <f t="shared" si="11"/>
        <v>307.81363073324917</v>
      </c>
      <c r="CD18" s="59">
        <f ca="1">AVERAGE(OFFSET($CC$3,0,0,'Données projet'!$E$12+1,1))-AVERAGE(OFFSET($H$3,0,0,'Données projet'!$E$12+1,1))</f>
        <v>146.18550529528801</v>
      </c>
      <c r="CE18" s="59">
        <f t="shared" si="40"/>
        <v>42.010251635815337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1.7575999999999998</v>
      </c>
      <c r="N19" s="13">
        <f>IF('Données projet'!$A$36&gt;35,N18+M19-V18,IF(A19&lt;'Données projet'!$A$36,$K$205^A19,IF(A19='Données projet'!$A$36,'Données projet'!$B$36,N18+M19-V18)))</f>
        <v>11.257201338642917</v>
      </c>
      <c r="O19" s="13">
        <f>N19*VLOOKUP('Données projet'!$B$9,Paramètres!$A$1:$I$89,3,0)*VLOOKUP('Données projet'!$B$9,Paramètres!$A$1:$I$89,5,0)</f>
        <v>10.185515771204111</v>
      </c>
      <c r="P19" s="13">
        <f t="shared" si="33"/>
        <v>3.5826622385842812</v>
      </c>
      <c r="Q19" s="20">
        <f t="shared" si="2"/>
        <v>23.979576700381447</v>
      </c>
      <c r="R19" s="59">
        <f t="shared" si="0"/>
        <v>317.31291003371479</v>
      </c>
      <c r="S19" s="59">
        <f ca="1">AVERAGE(OFFSET($R$3,0,0,'Données projet'!$E$9+1,1))-AVERAGE(OFFSET($H$3,0,0,'Données projet'!$E$9+1,1))</f>
        <v>714.54332715761689</v>
      </c>
      <c r="T19" s="59">
        <f t="shared" si="34"/>
        <v>115.57191774339248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4.45</v>
      </c>
      <c r="AI19" s="13">
        <f>IF('Données projet'!$A$62&gt;35,AI18+AH19-AQ18,IF(A19&lt;'Données projet'!$A$62,$AF$205^A19,IF(A19='Données projet'!$A$62,'Données projet'!$B$62,AI18+AH19-AQ18)))</f>
        <v>20.400086672021779</v>
      </c>
      <c r="AJ19" s="13">
        <f>AI19*VLOOKUP('Données projet'!$B$10,Paramètres!$A$1:$I$89,3,0)*VLOOKUP('Données projet'!$B$10,Paramètres!$A$1:$I$89,5,0)</f>
        <v>20.685687885430085</v>
      </c>
      <c r="AK19" s="13">
        <f t="shared" si="35"/>
        <v>6.7000500698351191</v>
      </c>
      <c r="AL19" s="20">
        <f t="shared" si="4"/>
        <v>47.69682693875356</v>
      </c>
      <c r="AM19" s="59">
        <f t="shared" si="5"/>
        <v>341.03016027208685</v>
      </c>
      <c r="AN19" s="59">
        <f ca="1">AVERAGE(OFFSET($AM$3,0,0,'Données projet'!$E$10+1,1))-AVERAGE(OFFSET($H$3,0,0,'Données projet'!$E$10+1,1))</f>
        <v>375.11506713831233</v>
      </c>
      <c r="AO19" s="59">
        <f t="shared" si="36"/>
        <v>211.87303516846623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4.26</v>
      </c>
      <c r="BD19" s="12">
        <f>IF('Données projet'!$A$88&gt;35,BD18+BC19-BL18,IF(A19&lt;'Données projet'!$A$88,$BA$205^A19,IF(A19='Données projet'!$A$88,'Données projet'!$B$88,BD18+BC19-BL18)))</f>
        <v>19.838267818217233</v>
      </c>
      <c r="BE19" s="13">
        <f>BD19*VLOOKUP('Données projet'!$B$11,Paramètres!$A$1:$I$89,3,0)*VLOOKUP('Données projet'!$B$11,Paramètres!$A$1:$I$89,5,0)</f>
        <v>11.863284155293906</v>
      </c>
      <c r="BF19" s="13">
        <f t="shared" si="37"/>
        <v>4.0993928909342605</v>
      </c>
      <c r="BG19" s="20">
        <f t="shared" si="7"/>
        <v>27.80166252218072</v>
      </c>
      <c r="BH19" s="59">
        <f t="shared" si="8"/>
        <v>321.13499585551403</v>
      </c>
      <c r="BI19" s="59">
        <f ca="1">AVERAGE(OFFSET($BH$3,0,0,'Données projet'!$E$11+1,1))-AVERAGE(OFFSET($H$3,0,0,'Données projet'!$E$11+1,1))</f>
        <v>98.210783973198716</v>
      </c>
      <c r="BJ19" s="59">
        <f t="shared" si="38"/>
        <v>130.93943107212061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2.85</v>
      </c>
      <c r="BY19" s="12">
        <f>IF('Données projet'!$A$114&gt;35,BY18+BX19-CG18,IF(A19&lt;'Données projet'!$A$114,$BV$205^A19,IF(A19='Données projet'!$A$114,'Données projet'!$B$114,BY18+BX19-CG18)))</f>
        <v>15.338479702109808</v>
      </c>
      <c r="BZ19" s="13">
        <f>BY19*VLOOKUP('Données projet'!$B$12,Paramètres!$A$1:$I$89,3,0)*VLOOKUP('Données projet'!$B$12,Paramètres!$A$1:$I$89,5,0)</f>
        <v>7.1784085005873903</v>
      </c>
      <c r="CA19" s="13">
        <f t="shared" si="39"/>
        <v>2.6298958818928289</v>
      </c>
      <c r="CB19" s="20">
        <f t="shared" si="10"/>
        <v>17.082796799486381</v>
      </c>
      <c r="CC19" s="59">
        <f t="shared" si="11"/>
        <v>310.41613013281972</v>
      </c>
      <c r="CD19" s="59">
        <f ca="1">AVERAGE(OFFSET($CC$3,0,0,'Données projet'!$E$12+1,1))-AVERAGE(OFFSET($H$3,0,0,'Données projet'!$E$12+1,1))</f>
        <v>146.18550529528801</v>
      </c>
      <c r="CE19" s="59">
        <f t="shared" si="40"/>
        <v>42.010251635815337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1.7575999999999998</v>
      </c>
      <c r="N20" s="13">
        <f>IF('Données projet'!$A$36&gt;35,N19+M20-V19,IF(A20&lt;'Données projet'!$A$36,$K$205^A20,IF(A20='Données projet'!$A$36,'Données projet'!$B$36,N19+M20-V19)))</f>
        <v>13.096186036045983</v>
      </c>
      <c r="O20" s="13">
        <f>N20*VLOOKUP('Données projet'!$B$9,Paramètres!$A$1:$I$89,3,0)*VLOOKUP('Données projet'!$B$9,Paramètres!$A$1:$I$89,5,0)</f>
        <v>11.849429125414405</v>
      </c>
      <c r="P20" s="13">
        <f t="shared" si="33"/>
        <v>4.0951622388090136</v>
      </c>
      <c r="Q20" s="20">
        <f t="shared" si="2"/>
        <v>27.770163292689119</v>
      </c>
      <c r="R20" s="59">
        <f t="shared" si="0"/>
        <v>321.10349662602243</v>
      </c>
      <c r="S20" s="59">
        <f ca="1">AVERAGE(OFFSET($R$3,0,0,'Données projet'!$E$9+1,1))-AVERAGE(OFFSET($H$3,0,0,'Données projet'!$E$9+1,1))</f>
        <v>714.54332715761689</v>
      </c>
      <c r="T20" s="59">
        <f t="shared" si="34"/>
        <v>115.57191774339248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4.45</v>
      </c>
      <c r="AI20" s="13">
        <f>IF('Données projet'!$A$62&gt;35,AI19+AH20-AQ19,IF(A20&lt;'Données projet'!$A$62,$AF$205^A20,IF(A20='Données projet'!$A$62,'Données projet'!$B$62,AI19+AH20-AQ19)))</f>
        <v>24.631111679917719</v>
      </c>
      <c r="AJ20" s="13">
        <f>AI20*VLOOKUP('Données projet'!$B$10,Paramètres!$A$1:$I$89,3,0)*VLOOKUP('Données projet'!$B$10,Paramètres!$A$1:$I$89,5,0)</f>
        <v>24.975947243436572</v>
      </c>
      <c r="AK20" s="13">
        <f t="shared" si="35"/>
        <v>7.9141171759071547</v>
      </c>
      <c r="AL20" s="20">
        <f t="shared" si="4"/>
        <v>57.283528863690329</v>
      </c>
      <c r="AM20" s="59">
        <f t="shared" si="5"/>
        <v>350.61686219702364</v>
      </c>
      <c r="AN20" s="59">
        <f ca="1">AVERAGE(OFFSET($AM$3,0,0,'Données projet'!$E$10+1,1))-AVERAGE(OFFSET($H$3,0,0,'Données projet'!$E$10+1,1))</f>
        <v>375.11506713831233</v>
      </c>
      <c r="AO20" s="59">
        <f t="shared" si="36"/>
        <v>211.87303516846623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4.26</v>
      </c>
      <c r="BD20" s="12">
        <f>IF('Données projet'!$A$88&gt;35,BD19+BC20-BL19,IF(A20&lt;'Données projet'!$A$88,$BA$205^A20,IF(A20='Données projet'!$A$88,'Données projet'!$B$88,BD19+BC20-BL19)))</f>
        <v>23.910999660492031</v>
      </c>
      <c r="BE20" s="13">
        <f>BD20*VLOOKUP('Données projet'!$B$11,Paramètres!$A$1:$I$89,3,0)*VLOOKUP('Données projet'!$B$11,Paramètres!$A$1:$I$89,5,0)</f>
        <v>14.298777796974235</v>
      </c>
      <c r="BF20" s="13">
        <f t="shared" si="37"/>
        <v>4.8347518490939319</v>
      </c>
      <c r="BG20" s="20">
        <f t="shared" si="7"/>
        <v>33.324230800235398</v>
      </c>
      <c r="BH20" s="59">
        <f t="shared" si="8"/>
        <v>326.65756413356871</v>
      </c>
      <c r="BI20" s="59">
        <f ca="1">AVERAGE(OFFSET($BH$3,0,0,'Données projet'!$E$11+1,1))-AVERAGE(OFFSET($H$3,0,0,'Données projet'!$E$11+1,1))</f>
        <v>98.210783973198716</v>
      </c>
      <c r="BJ20" s="59">
        <f t="shared" si="38"/>
        <v>130.93943107212061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2.85</v>
      </c>
      <c r="BY20" s="12">
        <f>IF('Données projet'!$A$114&gt;35,BY19+BX20-CG19,IF(A20&lt;'Données projet'!$A$114,$BV$205^A20,IF(A20='Données projet'!$A$114,'Données projet'!$B$114,BY19+BX20-CG19)))</f>
        <v>18.19255559239993</v>
      </c>
      <c r="BZ20" s="13">
        <f>BY20*VLOOKUP('Données projet'!$B$12,Paramètres!$A$1:$I$89,3,0)*VLOOKUP('Données projet'!$B$12,Paramètres!$A$1:$I$89,5,0)</f>
        <v>8.5141160172431665</v>
      </c>
      <c r="CA20" s="13">
        <f t="shared" si="39"/>
        <v>3.0579007357301284</v>
      </c>
      <c r="CB20" s="20">
        <f t="shared" si="10"/>
        <v>20.154595844761818</v>
      </c>
      <c r="CC20" s="59">
        <f t="shared" si="11"/>
        <v>313.48792917809516</v>
      </c>
      <c r="CD20" s="59">
        <f ca="1">AVERAGE(OFFSET($CC$3,0,0,'Données projet'!$E$12+1,1))-AVERAGE(OFFSET($H$3,0,0,'Données projet'!$E$12+1,1))</f>
        <v>146.18550529528801</v>
      </c>
      <c r="CE20" s="59">
        <f t="shared" si="40"/>
        <v>42.010251635815337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1.7575999999999998</v>
      </c>
      <c r="N21" s="13">
        <f>IF('Données projet'!$A$36&gt;35,N20+M21-V20,IF(A21&lt;'Données projet'!$A$36,$K$205^A21,IF(A21='Données projet'!$A$36,'Données projet'!$B$36,N20+M21-V20)))</f>
        <v>15.235588627341883</v>
      </c>
      <c r="O21" s="13">
        <f>N21*VLOOKUP('Données projet'!$B$9,Paramètres!$A$1:$I$89,3,0)*VLOOKUP('Données projet'!$B$9,Paramètres!$A$1:$I$89,5,0)</f>
        <v>13.785160590018934</v>
      </c>
      <c r="P21" s="13">
        <f t="shared" si="33"/>
        <v>4.6809753879545717</v>
      </c>
      <c r="Q21" s="20">
        <f t="shared" si="2"/>
        <v>32.161853494970522</v>
      </c>
      <c r="R21" s="59">
        <f t="shared" si="0"/>
        <v>325.49518682830382</v>
      </c>
      <c r="S21" s="59">
        <f ca="1">AVERAGE(OFFSET($R$3,0,0,'Données projet'!$E$9+1,1))-AVERAGE(OFFSET($H$3,0,0,'Données projet'!$E$9+1,1))</f>
        <v>714.54332715761689</v>
      </c>
      <c r="T21" s="59">
        <f t="shared" si="34"/>
        <v>115.57191774339248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4.45</v>
      </c>
      <c r="AI21" s="13">
        <f>IF('Données projet'!$A$62&gt;35,AI20+AH21-AQ20,IF(A21&lt;'Données projet'!$A$62,$AF$205^A21,IF(A21='Données projet'!$A$62,'Données projet'!$B$62,AI20+AH21-AQ20)))</f>
        <v>29.739661029021111</v>
      </c>
      <c r="AJ21" s="13">
        <f>AI21*VLOOKUP('Données projet'!$B$10,Paramètres!$A$1:$I$89,3,0)*VLOOKUP('Données projet'!$B$10,Paramètres!$A$1:$I$89,5,0)</f>
        <v>30.156016283427409</v>
      </c>
      <c r="AK21" s="13">
        <f t="shared" si="35"/>
        <v>9.348176509303304</v>
      </c>
      <c r="AL21" s="20">
        <f t="shared" si="4"/>
        <v>68.803135780672662</v>
      </c>
      <c r="AM21" s="59">
        <f t="shared" si="5"/>
        <v>362.13646911400599</v>
      </c>
      <c r="AN21" s="59">
        <f ca="1">AVERAGE(OFFSET($AM$3,0,0,'Données projet'!$E$10+1,1))-AVERAGE(OFFSET($H$3,0,0,'Données projet'!$E$10+1,1))</f>
        <v>375.11506713831233</v>
      </c>
      <c r="AO21" s="59">
        <f t="shared" si="36"/>
        <v>211.87303516846623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4.26</v>
      </c>
      <c r="BD21" s="12">
        <f>IF('Données projet'!$A$88&gt;35,BD20+BC21-BL20,IF(A21&lt;'Données projet'!$A$88,$BA$205^A21,IF(A21='Données projet'!$A$88,'Données projet'!$B$88,BD20+BC21-BL20)))</f>
        <v>28.819850099968512</v>
      </c>
      <c r="BE21" s="13">
        <f>BD21*VLOOKUP('Données projet'!$B$11,Paramètres!$A$1:$I$89,3,0)*VLOOKUP('Données projet'!$B$11,Paramètres!$A$1:$I$89,5,0)</f>
        <v>17.234270359781174</v>
      </c>
      <c r="BF21" s="13">
        <f t="shared" si="37"/>
        <v>5.7020212661270495</v>
      </c>
      <c r="BG21" s="20">
        <f t="shared" si="7"/>
        <v>39.947374581790157</v>
      </c>
      <c r="BH21" s="59">
        <f t="shared" si="8"/>
        <v>333.28070791512346</v>
      </c>
      <c r="BI21" s="59">
        <f ca="1">AVERAGE(OFFSET($BH$3,0,0,'Données projet'!$E$11+1,1))-AVERAGE(OFFSET($H$3,0,0,'Données projet'!$E$11+1,1))</f>
        <v>98.210783973198716</v>
      </c>
      <c r="BJ21" s="59">
        <f t="shared" si="38"/>
        <v>130.93943107212061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2.85</v>
      </c>
      <c r="BY21" s="12">
        <f>IF('Données projet'!$A$114&gt;35,BY20+BX21-CG20,IF(A21&lt;'Données projet'!$A$114,$BV$205^A21,IF(A21='Données projet'!$A$114,'Données projet'!$B$114,BY20+BX21-CG20)))</f>
        <v>21.577697751690295</v>
      </c>
      <c r="BZ21" s="13">
        <f>BY21*VLOOKUP('Données projet'!$B$12,Paramètres!$A$1:$I$89,3,0)*VLOOKUP('Données projet'!$B$12,Paramètres!$A$1:$I$89,5,0)</f>
        <v>10.098362547791059</v>
      </c>
      <c r="CA21" s="13">
        <f t="shared" si="39"/>
        <v>3.5555616379948827</v>
      </c>
      <c r="CB21" s="20">
        <f t="shared" si="10"/>
        <v>23.78058462357718</v>
      </c>
      <c r="CC21" s="59">
        <f t="shared" si="11"/>
        <v>317.11391795691048</v>
      </c>
      <c r="CD21" s="59">
        <f ca="1">AVERAGE(OFFSET($CC$3,0,0,'Données projet'!$E$12+1,1))-AVERAGE(OFFSET($H$3,0,0,'Données projet'!$E$12+1,1))</f>
        <v>146.18550529528801</v>
      </c>
      <c r="CE21" s="59">
        <f t="shared" si="40"/>
        <v>42.010251635815337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1.7575999999999998</v>
      </c>
      <c r="N22" s="13">
        <f>IF('Données projet'!$A$36&gt;35,N21+M22-V21,IF(A22&lt;'Données projet'!$A$36,$K$205^A22,IF(A22='Données projet'!$A$36,'Données projet'!$B$36,N21+M22-V21)))</f>
        <v>17.724485600822465</v>
      </c>
      <c r="O22" s="13">
        <f>N22*VLOOKUP('Données projet'!$B$9,Paramètres!$A$1:$I$89,3,0)*VLOOKUP('Données projet'!$B$9,Paramètres!$A$1:$I$89,5,0)</f>
        <v>16.037114571624166</v>
      </c>
      <c r="P22" s="13">
        <f t="shared" si="33"/>
        <v>5.3505891353913579</v>
      </c>
      <c r="Q22" s="20">
        <f t="shared" si="2"/>
        <v>37.250250623052032</v>
      </c>
      <c r="R22" s="59">
        <f t="shared" si="0"/>
        <v>330.58358395638533</v>
      </c>
      <c r="S22" s="59">
        <f ca="1">AVERAGE(OFFSET($R$3,0,0,'Données projet'!$E$9+1,1))-AVERAGE(OFFSET($H$3,0,0,'Données projet'!$E$9+1,1))</f>
        <v>714.54332715761689</v>
      </c>
      <c r="T22" s="59">
        <f t="shared" si="34"/>
        <v>115.57191774339248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4.45</v>
      </c>
      <c r="AI22" s="13">
        <f>IF('Données projet'!$A$62&gt;35,AI21+AH22-AQ21,IF(A22&lt;'Données projet'!$A$62,$AF$205^A22,IF(A22='Données projet'!$A$62,'Données projet'!$B$62,AI21+AH22-AQ21)))</f>
        <v>35.907735290818657</v>
      </c>
      <c r="AJ22" s="13">
        <f>AI22*VLOOKUP('Données projet'!$B$10,Paramètres!$A$1:$I$89,3,0)*VLOOKUP('Données projet'!$B$10,Paramètres!$A$1:$I$89,5,0)</f>
        <v>36.410443584890125</v>
      </c>
      <c r="AK22" s="13">
        <f t="shared" si="35"/>
        <v>11.042091253731437</v>
      </c>
      <c r="AL22" s="20">
        <f t="shared" si="4"/>
        <v>82.646498177265883</v>
      </c>
      <c r="AM22" s="59">
        <f t="shared" si="5"/>
        <v>375.97983151059918</v>
      </c>
      <c r="AN22" s="59">
        <f ca="1">AVERAGE(OFFSET($AM$3,0,0,'Données projet'!$E$10+1,1))-AVERAGE(OFFSET($H$3,0,0,'Données projet'!$E$10+1,1))</f>
        <v>375.11506713831233</v>
      </c>
      <c r="AO22" s="59">
        <f t="shared" si="36"/>
        <v>211.87303516846623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4.26</v>
      </c>
      <c r="BD22" s="12">
        <f>IF('Données projet'!$A$88&gt;35,BD21+BC22-BL21,IF(A22&lt;'Données projet'!$A$88,$BA$205^A22,IF(A22='Données projet'!$A$88,'Données projet'!$B$88,BD21+BC22-BL21)))</f>
        <v>34.736471564466733</v>
      </c>
      <c r="BE22" s="13">
        <f>BD22*VLOOKUP('Données projet'!$B$11,Paramètres!$A$1:$I$89,3,0)*VLOOKUP('Données projet'!$B$11,Paramètres!$A$1:$I$89,5,0)</f>
        <v>20.772409995551108</v>
      </c>
      <c r="BF22" s="13">
        <f t="shared" si="37"/>
        <v>6.7248635574664082</v>
      </c>
      <c r="BG22" s="20">
        <f t="shared" si="7"/>
        <v>47.891084771505511</v>
      </c>
      <c r="BH22" s="59">
        <f t="shared" si="8"/>
        <v>341.22441810483883</v>
      </c>
      <c r="BI22" s="59">
        <f ca="1">AVERAGE(OFFSET($BH$3,0,0,'Données projet'!$E$11+1,1))-AVERAGE(OFFSET($H$3,0,0,'Données projet'!$E$11+1,1))</f>
        <v>98.210783973198716</v>
      </c>
      <c r="BJ22" s="59">
        <f t="shared" si="38"/>
        <v>130.93943107212061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2.85</v>
      </c>
      <c r="BY22" s="12">
        <f>IF('Données projet'!$A$114&gt;35,BY21+BX22-CG21,IF(A22&lt;'Données projet'!$A$114,$BV$205^A22,IF(A22='Données projet'!$A$114,'Données projet'!$B$114,BY21+BX22-CG21)))</f>
        <v>25.592723237729551</v>
      </c>
      <c r="BZ22" s="13">
        <f>BY22*VLOOKUP('Données projet'!$B$12,Paramètres!$A$1:$I$89,3,0)*VLOOKUP('Données projet'!$B$12,Paramètres!$A$1:$I$89,5,0)</f>
        <v>11.97739447525743</v>
      </c>
      <c r="CA22" s="13">
        <f t="shared" si="39"/>
        <v>4.134214827140994</v>
      </c>
      <c r="CB22" s="20">
        <f t="shared" si="10"/>
        <v>28.061052868343921</v>
      </c>
      <c r="CC22" s="59">
        <f t="shared" si="11"/>
        <v>321.39438620167721</v>
      </c>
      <c r="CD22" s="59">
        <f ca="1">AVERAGE(OFFSET($CC$3,0,0,'Données projet'!$E$12+1,1))-AVERAGE(OFFSET($H$3,0,0,'Données projet'!$E$12+1,1))</f>
        <v>146.18550529528801</v>
      </c>
      <c r="CE22" s="59">
        <f t="shared" si="40"/>
        <v>42.010251635815337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1.7575999999999998</v>
      </c>
      <c r="N23" s="13">
        <f>IF('Données projet'!$A$36&gt;35,N22+M23-V22,IF(A23&lt;'Données projet'!$A$36,$K$205^A23,IF(A23='Données projet'!$A$36,'Données projet'!$B$36,N22+M23-V22)))</f>
        <v>20.619970616033445</v>
      </c>
      <c r="O23" s="13">
        <f>N23*VLOOKUP('Données projet'!$B$9,Paramètres!$A$1:$I$89,3,0)*VLOOKUP('Données projet'!$B$9,Paramètres!$A$1:$I$89,5,0)</f>
        <v>18.656949413387061</v>
      </c>
      <c r="P23" s="13">
        <f t="shared" si="33"/>
        <v>6.11599116061105</v>
      </c>
      <c r="Q23" s="20">
        <f t="shared" si="2"/>
        <v>43.14620483304671</v>
      </c>
      <c r="R23" s="59">
        <f t="shared" si="0"/>
        <v>336.47953816638005</v>
      </c>
      <c r="S23" s="59">
        <f ca="1">AVERAGE(OFFSET($R$3,0,0,'Données projet'!$E$9+1,1))-AVERAGE(OFFSET($H$3,0,0,'Données projet'!$E$9+1,1))</f>
        <v>714.54332715761689</v>
      </c>
      <c r="T23" s="59">
        <f t="shared" si="34"/>
        <v>115.57191774339248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4.45</v>
      </c>
      <c r="AI23" s="13">
        <f>IF('Données projet'!$A$62&gt;35,AI22+AH23-AQ22,IF(A23&lt;'Données projet'!$A$62,$AF$205^A23,IF(A23='Données projet'!$A$62,'Données projet'!$B$62,AI22+AH23-AQ22)))</f>
        <v>43.355082374923192</v>
      </c>
      <c r="AJ23" s="13">
        <f>AI23*VLOOKUP('Données projet'!$B$10,Paramètres!$A$1:$I$89,3,0)*VLOOKUP('Données projet'!$B$10,Paramètres!$A$1:$I$89,5,0)</f>
        <v>43.96205352817212</v>
      </c>
      <c r="AK23" s="13">
        <f t="shared" si="35"/>
        <v>13.042947909080423</v>
      </c>
      <c r="AL23" s="20">
        <f t="shared" si="4"/>
        <v>99.283710836548167</v>
      </c>
      <c r="AM23" s="59">
        <f t="shared" si="5"/>
        <v>392.61704416988147</v>
      </c>
      <c r="AN23" s="59">
        <f ca="1">AVERAGE(OFFSET($AM$3,0,0,'Données projet'!$E$10+1,1))-AVERAGE(OFFSET($H$3,0,0,'Données projet'!$E$10+1,1))</f>
        <v>375.11506713831233</v>
      </c>
      <c r="AO23" s="59">
        <f t="shared" si="36"/>
        <v>211.87303516846623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4.26</v>
      </c>
      <c r="BD23" s="12">
        <f>IF('Données projet'!$A$88&gt;35,BD22+BC23-BL22,IF(A23&lt;'Données projet'!$A$88,$BA$205^A23,IF(A23='Données projet'!$A$88,'Données projet'!$B$88,BD22+BC23-BL22)))</f>
        <v>41.867756166792972</v>
      </c>
      <c r="BE23" s="13">
        <f>BD23*VLOOKUP('Données projet'!$B$11,Paramètres!$A$1:$I$89,3,0)*VLOOKUP('Données projet'!$B$11,Paramètres!$A$1:$I$89,5,0)</f>
        <v>25.036918187742199</v>
      </c>
      <c r="BF23" s="13">
        <f t="shared" si="37"/>
        <v>7.9311857595467758</v>
      </c>
      <c r="BG23" s="20">
        <f t="shared" si="7"/>
        <v>57.419447708194959</v>
      </c>
      <c r="BH23" s="59">
        <f t="shared" si="8"/>
        <v>350.75278104152829</v>
      </c>
      <c r="BI23" s="59">
        <f ca="1">AVERAGE(OFFSET($BH$3,0,0,'Données projet'!$E$11+1,1))-AVERAGE(OFFSET($H$3,0,0,'Données projet'!$E$11+1,1))</f>
        <v>98.210783973198716</v>
      </c>
      <c r="BJ23" s="59">
        <f t="shared" si="38"/>
        <v>130.93943107212061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2.85</v>
      </c>
      <c r="BY23" s="12">
        <f>IF('Données projet'!$A$114&gt;35,BY22+BX23-CG22,IF(A23&lt;'Données projet'!$A$114,$BV$205^A23,IF(A23='Données projet'!$A$114,'Données projet'!$B$114,BY22+BX23-CG22)))</f>
        <v>30.354836287931299</v>
      </c>
      <c r="BZ23" s="13">
        <f>BY23*VLOOKUP('Données projet'!$B$12,Paramètres!$A$1:$I$89,3,0)*VLOOKUP('Données projet'!$B$12,Paramètres!$A$1:$I$89,5,0)</f>
        <v>14.206063382751848</v>
      </c>
      <c r="CA23" s="13">
        <f t="shared" si="39"/>
        <v>4.8070414683040417</v>
      </c>
      <c r="CB23" s="20">
        <f t="shared" si="10"/>
        <v>33.114490948922338</v>
      </c>
      <c r="CC23" s="59">
        <f t="shared" si="11"/>
        <v>326.44782428225562</v>
      </c>
      <c r="CD23" s="59">
        <f ca="1">AVERAGE(OFFSET($CC$3,0,0,'Données projet'!$E$12+1,1))-AVERAGE(OFFSET($H$3,0,0,'Données projet'!$E$12+1,1))</f>
        <v>146.18550529528801</v>
      </c>
      <c r="CE23" s="59">
        <f t="shared" si="40"/>
        <v>42.010251635815337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1.7575999999999998</v>
      </c>
      <c r="N24" s="13">
        <f>IF('Données projet'!$A$36&gt;35,N23+M24-V23,IF(A24&lt;'Données projet'!$A$36,$K$205^A24,IF(A24='Données projet'!$A$36,'Données projet'!$B$36,N23+M24-V23)))</f>
        <v>23.98846419477206</v>
      </c>
      <c r="O24" s="13">
        <f>N24*VLOOKUP('Données projet'!$B$9,Paramètres!$A$1:$I$89,3,0)*VLOOKUP('Données projet'!$B$9,Paramètres!$A$1:$I$89,5,0)</f>
        <v>21.704762403429761</v>
      </c>
      <c r="P24" s="13">
        <f t="shared" si="33"/>
        <v>6.9908839812153802</v>
      </c>
      <c r="Q24" s="20">
        <f t="shared" si="2"/>
        <v>49.97825078659028</v>
      </c>
      <c r="R24" s="59">
        <f t="shared" si="0"/>
        <v>343.31158411992362</v>
      </c>
      <c r="S24" s="59">
        <f ca="1">AVERAGE(OFFSET($R$3,0,0,'Données projet'!$E$9+1,1))-AVERAGE(OFFSET($H$3,0,0,'Données projet'!$E$9+1,1))</f>
        <v>714.54332715761689</v>
      </c>
      <c r="T24" s="59">
        <f t="shared" si="34"/>
        <v>115.57191774339248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4.45</v>
      </c>
      <c r="AI24" s="13">
        <f>IF('Données projet'!$A$62&gt;35,AI23+AH24-AQ23,IF(A24&lt;'Données projet'!$A$62,$AF$205^A24,IF(A24='Données projet'!$A$62,'Données projet'!$B$62,AI23+AH24-AQ23)))</f>
        <v>52.347026414027063</v>
      </c>
      <c r="AJ24" s="13">
        <f>AI24*VLOOKUP('Données projet'!$B$10,Paramètres!$A$1:$I$89,3,0)*VLOOKUP('Données projet'!$B$10,Paramètres!$A$1:$I$89,5,0)</f>
        <v>53.079884783823445</v>
      </c>
      <c r="AK24" s="13">
        <f t="shared" si="35"/>
        <v>15.406365175753967</v>
      </c>
      <c r="AL24" s="20">
        <f t="shared" si="4"/>
        <v>119.2802186795973</v>
      </c>
      <c r="AM24" s="59">
        <f t="shared" si="5"/>
        <v>412.6135520129306</v>
      </c>
      <c r="AN24" s="59">
        <f ca="1">AVERAGE(OFFSET($AM$3,0,0,'Données projet'!$E$10+1,1))-AVERAGE(OFFSET($H$3,0,0,'Données projet'!$E$10+1,1))</f>
        <v>375.11506713831233</v>
      </c>
      <c r="AO24" s="59">
        <f t="shared" si="36"/>
        <v>211.87303516846623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4.26</v>
      </c>
      <c r="BD24" s="12">
        <f>IF('Données projet'!$A$88&gt;35,BD23+BC24-BL23,IF(A24&lt;'Données projet'!$A$88,$BA$205^A24,IF(A24='Données projet'!$A$88,'Données projet'!$B$88,BD23+BC24-BL23)))</f>
        <v>50.463070297420444</v>
      </c>
      <c r="BE24" s="13">
        <f>BD24*VLOOKUP('Données projet'!$B$11,Paramètres!$A$1:$I$89,3,0)*VLOOKUP('Données projet'!$B$11,Paramètres!$A$1:$I$89,5,0)</f>
        <v>30.176916037857428</v>
      </c>
      <c r="BF24" s="13">
        <f t="shared" si="37"/>
        <v>9.3539009401309769</v>
      </c>
      <c r="BG24" s="20">
        <f t="shared" si="7"/>
        <v>68.849506236663132</v>
      </c>
      <c r="BH24" s="59">
        <f t="shared" si="8"/>
        <v>362.18283956999642</v>
      </c>
      <c r="BI24" s="59">
        <f ca="1">AVERAGE(OFFSET($BH$3,0,0,'Données projet'!$E$11+1,1))-AVERAGE(OFFSET($H$3,0,0,'Données projet'!$E$11+1,1))</f>
        <v>98.210783973198716</v>
      </c>
      <c r="BJ24" s="59">
        <f t="shared" si="38"/>
        <v>130.93943107212061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2.85</v>
      </c>
      <c r="BY24" s="12">
        <f>IF('Données projet'!$A$114&gt;35,BY23+BX24-CG23,IF(A24&lt;'Données projet'!$A$114,$BV$205^A24,IF(A24='Données projet'!$A$114,'Données projet'!$B$114,BY23+BX24-CG23)))</f>
        <v>36.00304967580518</v>
      </c>
      <c r="BZ24" s="13">
        <f>BY24*VLOOKUP('Données projet'!$B$12,Paramètres!$A$1:$I$89,3,0)*VLOOKUP('Données projet'!$B$12,Paramètres!$A$1:$I$89,5,0)</f>
        <v>16.849427248276825</v>
      </c>
      <c r="CA24" s="13">
        <f t="shared" si="39"/>
        <v>5.5893679076117833</v>
      </c>
      <c r="CB24" s="20">
        <f t="shared" si="10"/>
        <v>39.08090156317266</v>
      </c>
      <c r="CC24" s="59">
        <f t="shared" si="11"/>
        <v>332.41423489650595</v>
      </c>
      <c r="CD24" s="59">
        <f ca="1">AVERAGE(OFFSET($CC$3,0,0,'Données projet'!$E$12+1,1))-AVERAGE(OFFSET($H$3,0,0,'Données projet'!$E$12+1,1))</f>
        <v>146.18550529528801</v>
      </c>
      <c r="CE24" s="59">
        <f t="shared" si="40"/>
        <v>42.010251635815337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1.7575999999999998</v>
      </c>
      <c r="N25" s="13">
        <f>IF('Données projet'!$A$36&gt;35,N24+M25-V24,IF(A25&lt;'Données projet'!$A$36,$K$205^A25,IF(A25='Données projet'!$A$36,'Données projet'!$B$36,N24+M25-V24)))</f>
        <v>27.907237364170246</v>
      </c>
      <c r="O25" s="13">
        <f>N25*VLOOKUP('Données projet'!$B$9,Paramètres!$A$1:$I$89,3,0)*VLOOKUP('Données projet'!$B$9,Paramètres!$A$1:$I$89,5,0)</f>
        <v>25.250468367101238</v>
      </c>
      <c r="P25" s="13">
        <f t="shared" si="33"/>
        <v>7.9909302605877119</v>
      </c>
      <c r="Q25" s="20">
        <f t="shared" si="2"/>
        <v>57.895435943224925</v>
      </c>
      <c r="R25" s="59">
        <f t="shared" si="0"/>
        <v>351.22876927655824</v>
      </c>
      <c r="S25" s="59">
        <f ca="1">AVERAGE(OFFSET($R$3,0,0,'Données projet'!$E$9+1,1))-AVERAGE(OFFSET($H$3,0,0,'Données projet'!$E$9+1,1))</f>
        <v>714.54332715761689</v>
      </c>
      <c r="T25" s="59">
        <f t="shared" si="34"/>
        <v>115.57191774339248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4.45</v>
      </c>
      <c r="AI25" s="13">
        <f>IF('Données projet'!$A$62&gt;35,AI24+AH25-AQ24,IF(A25&lt;'Données projet'!$A$62,$AF$205^A25,IF(A25='Données projet'!$A$62,'Données projet'!$B$62,AI24+AH25-AQ24)))</f>
        <v>63.20392037764411</v>
      </c>
      <c r="AJ25" s="13">
        <f>AI25*VLOOKUP('Données projet'!$B$10,Paramètres!$A$1:$I$89,3,0)*VLOOKUP('Données projet'!$B$10,Paramètres!$A$1:$I$89,5,0)</f>
        <v>64.088775262931136</v>
      </c>
      <c r="AK25" s="13">
        <f t="shared" si="35"/>
        <v>18.198040012368562</v>
      </c>
      <c r="AL25" s="20">
        <f t="shared" si="4"/>
        <v>143.31620327114697</v>
      </c>
      <c r="AM25" s="59">
        <f t="shared" si="5"/>
        <v>436.64953660448032</v>
      </c>
      <c r="AN25" s="59">
        <f ca="1">AVERAGE(OFFSET($AM$3,0,0,'Données projet'!$E$10+1,1))-AVERAGE(OFFSET($H$3,0,0,'Données projet'!$E$10+1,1))</f>
        <v>375.11506713831233</v>
      </c>
      <c r="AO25" s="59">
        <f t="shared" si="36"/>
        <v>211.87303516846623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4.26</v>
      </c>
      <c r="BD25" s="12">
        <f>IF('Données projet'!$A$88&gt;35,BD24+BC25-BL24,IF(A25&lt;'Données projet'!$A$88,$BA$205^A25,IF(A25='Données projet'!$A$88,'Données projet'!$B$88,BD24+BC25-BL24)))</f>
        <v>60.822974455510654</v>
      </c>
      <c r="BE25" s="13">
        <f>BD25*VLOOKUP('Données projet'!$B$11,Paramètres!$A$1:$I$89,3,0)*VLOOKUP('Données projet'!$B$11,Paramètres!$A$1:$I$89,5,0)</f>
        <v>36.372138724395377</v>
      </c>
      <c r="BF25" s="13">
        <f t="shared" si="37"/>
        <v>11.031826192251875</v>
      </c>
      <c r="BG25" s="20">
        <f t="shared" si="7"/>
        <v>82.561905563160636</v>
      </c>
      <c r="BH25" s="59">
        <f t="shared" si="8"/>
        <v>375.89523889649394</v>
      </c>
      <c r="BI25" s="59">
        <f ca="1">AVERAGE(OFFSET($BH$3,0,0,'Données projet'!$E$11+1,1))-AVERAGE(OFFSET($H$3,0,0,'Données projet'!$E$11+1,1))</f>
        <v>98.210783973198716</v>
      </c>
      <c r="BJ25" s="59">
        <f t="shared" si="38"/>
        <v>130.93943107212061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2.85</v>
      </c>
      <c r="BY25" s="12">
        <f>IF('Données projet'!$A$114&gt;35,BY24+BX25-CG24,IF(A25&lt;'Données projet'!$A$114,$BV$205^A25,IF(A25='Données projet'!$A$114,'Données projet'!$B$114,BY24+BX25-CG24)))</f>
        <v>42.7022426892105</v>
      </c>
      <c r="BZ25" s="13">
        <f>BY25*VLOOKUP('Données projet'!$B$12,Paramètres!$A$1:$I$89,3,0)*VLOOKUP('Données projet'!$B$12,Paramètres!$A$1:$I$89,5,0)</f>
        <v>19.984649578550513</v>
      </c>
      <c r="CA25" s="13">
        <f t="shared" si="39"/>
        <v>6.4990147916619874</v>
      </c>
      <c r="CB25" s="20">
        <f t="shared" si="10"/>
        <v>46.125715444786771</v>
      </c>
      <c r="CC25" s="59">
        <f t="shared" si="11"/>
        <v>339.45904877812006</v>
      </c>
      <c r="CD25" s="59">
        <f ca="1">AVERAGE(OFFSET($CC$3,0,0,'Données projet'!$E$12+1,1))-AVERAGE(OFFSET($H$3,0,0,'Données projet'!$E$12+1,1))</f>
        <v>146.18550529528801</v>
      </c>
      <c r="CE25" s="59">
        <f t="shared" si="40"/>
        <v>42.010251635815337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1.7575999999999998</v>
      </c>
      <c r="N26" s="13">
        <f>IF('Données projet'!$A$36&gt;35,N25+M26-V25,IF(A26&lt;'Données projet'!$A$36,$K$205^A26,IF(A26='Données projet'!$A$36,'Données projet'!$B$36,N25+M26-V25)))</f>
        <v>32.466184203233453</v>
      </c>
      <c r="O26" s="13">
        <f>N26*VLOOKUP('Données projet'!$B$9,Paramètres!$A$1:$I$89,3,0)*VLOOKUP('Données projet'!$B$9,Paramètres!$A$1:$I$89,5,0)</f>
        <v>29.375403467085629</v>
      </c>
      <c r="P26" s="13">
        <f t="shared" si="33"/>
        <v>9.1340332068384651</v>
      </c>
      <c r="Q26" s="20">
        <f t="shared" si="2"/>
        <v>67.070602207084463</v>
      </c>
      <c r="R26" s="59">
        <f t="shared" si="0"/>
        <v>360.40393554041776</v>
      </c>
      <c r="S26" s="59">
        <f ca="1">AVERAGE(OFFSET($R$3,0,0,'Données projet'!$E$9+1,1))-AVERAGE(OFFSET($H$3,0,0,'Données projet'!$E$9+1,1))</f>
        <v>714.54332715761689</v>
      </c>
      <c r="T26" s="59">
        <f t="shared" si="34"/>
        <v>115.57191774339248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4.45</v>
      </c>
      <c r="AI26" s="13">
        <f>IF('Données projet'!$A$62&gt;35,AI25+AH26-AQ25,IF(A26&lt;'Données projet'!$A$62,$AF$205^A26,IF(A26='Données projet'!$A$62,'Données projet'!$B$62,AI25+AH26-AQ25)))</f>
        <v>76.312559179734706</v>
      </c>
      <c r="AJ26" s="13">
        <f>AI26*VLOOKUP('Données projet'!$B$10,Paramètres!$A$1:$I$89,3,0)*VLOOKUP('Données projet'!$B$10,Paramètres!$A$1:$I$89,5,0)</f>
        <v>77.380935008251001</v>
      </c>
      <c r="AK26" s="13">
        <f t="shared" si="35"/>
        <v>21.495573843267692</v>
      </c>
      <c r="AL26" s="20">
        <f t="shared" si="4"/>
        <v>172.20991958306172</v>
      </c>
      <c r="AM26" s="59">
        <f t="shared" si="5"/>
        <v>465.54325291639503</v>
      </c>
      <c r="AN26" s="59">
        <f ca="1">AVERAGE(OFFSET($AM$3,0,0,'Données projet'!$E$10+1,1))-AVERAGE(OFFSET($H$3,0,0,'Données projet'!$E$10+1,1))</f>
        <v>375.11506713831233</v>
      </c>
      <c r="AO26" s="59">
        <f t="shared" si="36"/>
        <v>211.87303516846623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4.26</v>
      </c>
      <c r="BD26" s="12">
        <f>IF('Données projet'!$A$88&gt;35,BD25+BC26-BL25,IF(A26&lt;'Données projet'!$A$88,$BA$205^A26,IF(A26='Données projet'!$A$88,'Données projet'!$B$88,BD25+BC26-BL25)))</f>
        <v>73.309733232874805</v>
      </c>
      <c r="BE26" s="13">
        <f>BD26*VLOOKUP('Données projet'!$B$11,Paramètres!$A$1:$I$89,3,0)*VLOOKUP('Données projet'!$B$11,Paramètres!$A$1:$I$89,5,0)</f>
        <v>43.839220473259132</v>
      </c>
      <c r="BF26" s="13">
        <f t="shared" si="37"/>
        <v>13.010741712467869</v>
      </c>
      <c r="BG26" s="20">
        <f t="shared" si="7"/>
        <v>99.013684140141194</v>
      </c>
      <c r="BH26" s="59">
        <f t="shared" si="8"/>
        <v>392.34701747347452</v>
      </c>
      <c r="BI26" s="59">
        <f ca="1">AVERAGE(OFFSET($BH$3,0,0,'Données projet'!$E$11+1,1))-AVERAGE(OFFSET($H$3,0,0,'Données projet'!$E$11+1,1))</f>
        <v>98.210783973198716</v>
      </c>
      <c r="BJ26" s="59">
        <f t="shared" si="38"/>
        <v>130.93943107212061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2.85</v>
      </c>
      <c r="BY26" s="12">
        <f>IF('Données projet'!$A$114&gt;35,BY25+BX26-CG25,IF(A26&lt;'Données projet'!$A$114,$BV$205^A26,IF(A26='Données projet'!$A$114,'Données projet'!$B$114,BY25+BX26-CG25)))</f>
        <v>50.64797418852131</v>
      </c>
      <c r="BZ26" s="13">
        <f>BY26*VLOOKUP('Données projet'!$B$12,Paramètres!$A$1:$I$89,3,0)*VLOOKUP('Données projet'!$B$12,Paramètres!$A$1:$I$89,5,0)</f>
        <v>23.703251920227974</v>
      </c>
      <c r="CA26" s="13">
        <f t="shared" si="39"/>
        <v>7.5567030047747128</v>
      </c>
      <c r="CB26" s="20">
        <f t="shared" si="10"/>
        <v>54.444421494379675</v>
      </c>
      <c r="CC26" s="59">
        <f t="shared" si="11"/>
        <v>347.77775482771301</v>
      </c>
      <c r="CD26" s="59">
        <f ca="1">AVERAGE(OFFSET($CC$3,0,0,'Données projet'!$E$12+1,1))-AVERAGE(OFFSET($H$3,0,0,'Données projet'!$E$12+1,1))</f>
        <v>146.18550529528801</v>
      </c>
      <c r="CE26" s="59">
        <f t="shared" si="40"/>
        <v>42.010251635815337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1.7575999999999998</v>
      </c>
      <c r="N27" s="13">
        <f>IF('Données projet'!$A$36&gt;35,N26+M27-V26,IF(A27&lt;'Données projet'!$A$36,$K$205^A27,IF(A27='Données projet'!$A$36,'Données projet'!$B$36,N26+M27-V26)))</f>
        <v>37.769883953886854</v>
      </c>
      <c r="O27" s="13">
        <f>N27*VLOOKUP('Données projet'!$B$9,Paramètres!$A$1:$I$89,3,0)*VLOOKUP('Données projet'!$B$9,Paramètres!$A$1:$I$89,5,0)</f>
        <v>34.174191001476821</v>
      </c>
      <c r="P27" s="13">
        <f t="shared" si="33"/>
        <v>10.440657082832772</v>
      </c>
      <c r="Q27" s="20">
        <f t="shared" si="2"/>
        <v>77.704193746839209</v>
      </c>
      <c r="R27" s="59">
        <f t="shared" si="0"/>
        <v>371.03752708017254</v>
      </c>
      <c r="S27" s="59">
        <f ca="1">AVERAGE(OFFSET($R$3,0,0,'Données projet'!$E$9+1,1))-AVERAGE(OFFSET($H$3,0,0,'Données projet'!$E$9+1,1))</f>
        <v>714.54332715761689</v>
      </c>
      <c r="T27" s="59">
        <f t="shared" si="34"/>
        <v>115.57191774339248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4.45</v>
      </c>
      <c r="AI27" s="13">
        <f>IF('Données projet'!$A$62&gt;35,AI26+AH27-AQ26,IF(A27&lt;'Données projet'!$A$62,$AF$205^A27,IF(A27='Données projet'!$A$62,'Données projet'!$B$62,AI26+AH27-AQ26)))</f>
        <v>92.139959891164963</v>
      </c>
      <c r="AJ27" s="13">
        <f>AI27*VLOOKUP('Données projet'!$B$10,Paramètres!$A$1:$I$89,3,0)*VLOOKUP('Données projet'!$B$10,Paramètres!$A$1:$I$89,5,0)</f>
        <v>93.42991932964128</v>
      </c>
      <c r="AK27" s="13">
        <f t="shared" si="35"/>
        <v>25.390629679752806</v>
      </c>
      <c r="AL27" s="20">
        <f t="shared" si="4"/>
        <v>206.94578952469467</v>
      </c>
      <c r="AM27" s="59">
        <f t="shared" si="5"/>
        <v>500.27912285802802</v>
      </c>
      <c r="AN27" s="59">
        <f ca="1">AVERAGE(OFFSET($AM$3,0,0,'Données projet'!$E$10+1,1))-AVERAGE(OFFSET($H$3,0,0,'Données projet'!$E$10+1,1))</f>
        <v>375.11506713831233</v>
      </c>
      <c r="AO27" s="59">
        <f t="shared" si="36"/>
        <v>211.87303516846623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4.26</v>
      </c>
      <c r="BD27" s="12">
        <f>IF('Données projet'!$A$88&gt;35,BD26+BC27-BL26,IF(A27&lt;'Données projet'!$A$88,$BA$205^A27,IF(A27='Données projet'!$A$88,'Données projet'!$B$88,BD26+BC27-BL26)))</f>
        <v>88.359982963449895</v>
      </c>
      <c r="BE27" s="13">
        <f>BD27*VLOOKUP('Données projet'!$B$11,Paramètres!$A$1:$I$89,3,0)*VLOOKUP('Données projet'!$B$11,Paramètres!$A$1:$I$89,5,0)</f>
        <v>52.839269812143044</v>
      </c>
      <c r="BF27" s="13">
        <f t="shared" si="37"/>
        <v>15.344639859123554</v>
      </c>
      <c r="BG27" s="20">
        <f t="shared" si="7"/>
        <v>118.753642677456</v>
      </c>
      <c r="BH27" s="59">
        <f t="shared" si="8"/>
        <v>412.08697601078933</v>
      </c>
      <c r="BI27" s="59">
        <f ca="1">AVERAGE(OFFSET($BH$3,0,0,'Données projet'!$E$11+1,1))-AVERAGE(OFFSET($H$3,0,0,'Données projet'!$E$11+1,1))</f>
        <v>98.210783973198716</v>
      </c>
      <c r="BJ27" s="59">
        <f t="shared" si="38"/>
        <v>130.93943107212061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2.85</v>
      </c>
      <c r="BY27" s="12">
        <f>IF('Données projet'!$A$114&gt;35,BY26+BX27-CG26,IF(A27&lt;'Données projet'!$A$114,$BV$205^A27,IF(A27='Données projet'!$A$114,'Données projet'!$B$114,BY26+BX27-CG26)))</f>
        <v>60.072191244636194</v>
      </c>
      <c r="BZ27" s="13">
        <f>BY27*VLOOKUP('Données projet'!$B$12,Paramètres!$A$1:$I$89,3,0)*VLOOKUP('Données projet'!$B$12,Paramètres!$A$1:$I$89,5,0)</f>
        <v>28.113785502489737</v>
      </c>
      <c r="CA27" s="13">
        <f t="shared" si="39"/>
        <v>8.7865256708806587</v>
      </c>
      <c r="CB27" s="20">
        <f t="shared" si="10"/>
        <v>64.268041960286766</v>
      </c>
      <c r="CC27" s="59">
        <f t="shared" si="11"/>
        <v>357.60137529362009</v>
      </c>
      <c r="CD27" s="59">
        <f ca="1">AVERAGE(OFFSET($CC$3,0,0,'Données projet'!$E$12+1,1))-AVERAGE(OFFSET($H$3,0,0,'Données projet'!$E$12+1,1))</f>
        <v>146.18550529528801</v>
      </c>
      <c r="CE27" s="59">
        <f t="shared" si="40"/>
        <v>42.010251635815337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43.94</v>
      </c>
      <c r="L28" s="12">
        <f>VLOOKUP(A28,'Données projet'!$A$35:$I$55,9,0)</f>
        <v>1.7575999999999998</v>
      </c>
      <c r="M28" s="12">
        <f t="array" ref="M28">INDEX(L:L,MIN(IF(ISNUMBER(L28:L224),ROW(L28:L224),"")))</f>
        <v>1.7575999999999998</v>
      </c>
      <c r="N28" s="13">
        <f>IF('Données projet'!$A$36&gt;35,N27+M28-V27,IF(A28&lt;'Données projet'!$A$36,$K$205^A28,IF(A28='Données projet'!$A$36,'Données projet'!$B$36,N27+M28-V27)))</f>
        <v>43.94</v>
      </c>
      <c r="O28" s="13">
        <f>N28*VLOOKUP('Données projet'!$B$9,Paramètres!$A$1:$I$89,3,0)*VLOOKUP('Données projet'!$B$9,Paramètres!$A$1:$I$89,5,0)</f>
        <v>39.756911999999993</v>
      </c>
      <c r="P28" s="13">
        <f t="shared" si="33"/>
        <v>11.934193565192478</v>
      </c>
      <c r="Q28" s="20">
        <f t="shared" si="2"/>
        <v>90.028675526043557</v>
      </c>
      <c r="R28" s="59">
        <f t="shared" si="0"/>
        <v>383.36200885937689</v>
      </c>
      <c r="S28" s="59">
        <f ca="1">AVERAGE(OFFSET($R$3,0,0,'Données projet'!$E$9+1,1))-AVERAGE(OFFSET($H$3,0,0,'Données projet'!$E$9+1,1))</f>
        <v>714.54332715761689</v>
      </c>
      <c r="T28" s="59">
        <f t="shared" si="34"/>
        <v>115.57191774339248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111.25</v>
      </c>
      <c r="AG28" s="12">
        <f>VLOOKUP(A28,'Données projet'!$A$61:$I$81,9,0)</f>
        <v>4.45</v>
      </c>
      <c r="AH28" s="12">
        <f t="array" ref="AH28">INDEX(AG:AG,MIN(IF(ISNUMBER(AG28:AG224),ROW(AG28:AG224),"")))</f>
        <v>4.45</v>
      </c>
      <c r="AI28" s="13">
        <f>IF('Données projet'!$A$62&gt;35,AI27+AH28-AQ27,IF(A28&lt;'Données projet'!$A$62,$AF$205^A28,IF(A28='Données projet'!$A$62,'Données projet'!$B$62,AI27+AH28-AQ27)))</f>
        <v>111.25</v>
      </c>
      <c r="AJ28" s="13">
        <f>AI28*VLOOKUP('Données projet'!$B$10,Paramètres!$A$1:$I$89,3,0)*VLOOKUP('Données projet'!$B$10,Paramètres!$A$1:$I$89,5,0)</f>
        <v>112.8075</v>
      </c>
      <c r="AK28" s="13">
        <f t="shared" si="35"/>
        <v>29.991480117487335</v>
      </c>
      <c r="AL28" s="20">
        <f t="shared" si="4"/>
        <v>248.70822370462375</v>
      </c>
      <c r="AM28" s="59">
        <f t="shared" si="5"/>
        <v>542.04155703795709</v>
      </c>
      <c r="AN28" s="59">
        <f ca="1">AVERAGE(OFFSET($AM$3,0,0,'Données projet'!$E$10+1,1))-AVERAGE(OFFSET($H$3,0,0,'Données projet'!$E$10+1,1))</f>
        <v>375.11506713831233</v>
      </c>
      <c r="AO28" s="59">
        <f t="shared" si="36"/>
        <v>211.87303516846623</v>
      </c>
      <c r="AP28" s="15">
        <f>IF(ISNA(VLOOKUP(A28,'Données projet'!$A$61:$I$81,3,0)),0,VLOOKUP(A28,'Données projet'!$A$61:$I$81,3,0))</f>
        <v>1</v>
      </c>
      <c r="AQ28" s="15">
        <f>IF(ISNA(VLOOKUP(A28,'Données projet'!$A$61:$I$81,4,0)),0,VLOOKUP(A28,'Données projet'!$A$61:$I$81,4,0))</f>
        <v>11.13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106.5</v>
      </c>
      <c r="BB28" s="12">
        <f>VLOOKUP(A28,'Données projet'!$A$87:$I$107,9,0)</f>
        <v>4.26</v>
      </c>
      <c r="BC28" s="12">
        <f t="array" ref="BC28">INDEX(BB:BB,MIN(IF(ISNUMBER(BB28:BB224),ROW(BB28:BB224),"")))</f>
        <v>4.26</v>
      </c>
      <c r="BD28" s="12">
        <f>IF('Données projet'!$A$88&gt;35,BD27+BC28-BL27,IF(A28&lt;'Données projet'!$A$88,$BA$205^A28,IF(A28='Données projet'!$A$88,'Données projet'!$B$88,BD27+BC28-BL27)))</f>
        <v>106.5</v>
      </c>
      <c r="BE28" s="13">
        <f>BD28*VLOOKUP('Données projet'!$B$11,Paramètres!$A$1:$I$89,3,0)*VLOOKUP('Données projet'!$B$11,Paramètres!$A$1:$I$89,5,0)</f>
        <v>63.687000000000005</v>
      </c>
      <c r="BF28" s="13">
        <f t="shared" si="37"/>
        <v>18.097198269685894</v>
      </c>
      <c r="BG28" s="20">
        <f t="shared" si="7"/>
        <v>142.4408119863696</v>
      </c>
      <c r="BH28" s="59">
        <f t="shared" si="8"/>
        <v>435.77414531970294</v>
      </c>
      <c r="BI28" s="59">
        <f ca="1">AVERAGE(OFFSET($BH$3,0,0,'Données projet'!$E$11+1,1))-AVERAGE(OFFSET($H$3,0,0,'Données projet'!$E$11+1,1))</f>
        <v>98.210783973198716</v>
      </c>
      <c r="BJ28" s="59">
        <f t="shared" si="38"/>
        <v>130.93943107212061</v>
      </c>
      <c r="BK28" s="15">
        <f>IF(ISNA(VLOOKUP(A28,'Données projet'!$A$87:$I$107,3,0)),0,VLOOKUP(A28,'Données projet'!$A$87:$I$107,3,0))</f>
        <v>1</v>
      </c>
      <c r="BL28" s="15">
        <f>IF(ISNA(VLOOKUP(A28,'Données projet'!$A$87:$I$107,4,0)),0,VLOOKUP(A28,'Données projet'!$A$87:$I$107,4,0))</f>
        <v>10.65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71.25</v>
      </c>
      <c r="BW28" s="12">
        <f>VLOOKUP(A28,'Données projet'!$A$113:$I$133,9,0)</f>
        <v>2.85</v>
      </c>
      <c r="BX28" s="12">
        <f t="array" ref="BX28">INDEX(BW:BW,MIN(IF(ISNUMBER(BW28:BW224),ROW(BW28:BW224),"")))</f>
        <v>2.85</v>
      </c>
      <c r="BY28" s="12">
        <f>IF('Données projet'!$A$114&gt;35,BY27+BX28-CG27,IF(A28&lt;'Données projet'!$A$114,$BV$205^A28,IF(A28='Données projet'!$A$114,'Données projet'!$B$114,BY27+BX28-CG27)))</f>
        <v>71.25</v>
      </c>
      <c r="BZ28" s="13">
        <f>BY28*VLOOKUP('Données projet'!$B$12,Paramètres!$A$1:$I$89,3,0)*VLOOKUP('Données projet'!$B$12,Paramètres!$A$1:$I$89,5,0)</f>
        <v>33.344999999999999</v>
      </c>
      <c r="CA28" s="13">
        <f t="shared" si="39"/>
        <v>10.216496971796284</v>
      </c>
      <c r="CB28" s="20">
        <f t="shared" si="10"/>
        <v>75.869607225878511</v>
      </c>
      <c r="CC28" s="59">
        <f t="shared" si="11"/>
        <v>369.20294055921181</v>
      </c>
      <c r="CD28" s="59">
        <f ca="1">AVERAGE(OFFSET($CC$3,0,0,'Données projet'!$E$12+1,1))-AVERAGE(OFFSET($H$3,0,0,'Données projet'!$E$12+1,1))</f>
        <v>146.18550529528801</v>
      </c>
      <c r="CE28" s="59">
        <f t="shared" si="40"/>
        <v>42.010251635815337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7.13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8.7683333333333326</v>
      </c>
      <c r="N29" s="13">
        <f>IF('Données projet'!$A$36&gt;35,N28+M29-V28,IF(A29&lt;'Données projet'!$A$36,$K$205^A29,IF(A29='Données projet'!$A$36,'Données projet'!$B$36,N28+M29-V28)))</f>
        <v>52.708333333333329</v>
      </c>
      <c r="O29" s="13">
        <f>N29*VLOOKUP('Données projet'!$B$9,Paramètres!$A$1:$I$89,3,0)*VLOOKUP('Données projet'!$B$9,Paramètres!$A$1:$I$89,5,0)</f>
        <v>47.690499999999993</v>
      </c>
      <c r="P29" s="13">
        <f t="shared" si="33"/>
        <v>14.015689583002189</v>
      </c>
      <c r="Q29" s="20">
        <f t="shared" si="2"/>
        <v>107.47161352372881</v>
      </c>
      <c r="R29" s="59">
        <f t="shared" si="0"/>
        <v>400.80494685706213</v>
      </c>
      <c r="S29" s="59">
        <f ca="1">AVERAGE(OFFSET($R$3,0,0,'Données projet'!$E$9+1,1))-AVERAGE(OFFSET($H$3,0,0,'Données projet'!$E$9+1,1))</f>
        <v>714.54332715761689</v>
      </c>
      <c r="T29" s="59">
        <f t="shared" si="34"/>
        <v>115.57191774339248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4.4508333333333328</v>
      </c>
      <c r="AI29" s="13">
        <f>IF('Données projet'!$A$62&gt;35,AI28+AH29-AQ28,IF(A29&lt;'Données projet'!$A$62,$AF$205^A29,IF(A29='Données projet'!$A$62,'Données projet'!$B$62,AI28+AH29-AQ28)))</f>
        <v>104.57083333333334</v>
      </c>
      <c r="AJ29" s="13">
        <f>AI29*VLOOKUP('Données projet'!$B$10,Paramètres!$A$1:$I$89,3,0)*VLOOKUP('Données projet'!$B$10,Paramètres!$A$1:$I$89,5,0)</f>
        <v>106.03482500000003</v>
      </c>
      <c r="AK29" s="13">
        <f t="shared" si="35"/>
        <v>28.394771662391534</v>
      </c>
      <c r="AL29" s="20">
        <f t="shared" si="4"/>
        <v>234.13154752033196</v>
      </c>
      <c r="AM29" s="59">
        <f t="shared" si="5"/>
        <v>527.46488085366525</v>
      </c>
      <c r="AN29" s="59">
        <f ca="1">AVERAGE(OFFSET($AM$3,0,0,'Données projet'!$E$10+1,1))-AVERAGE(OFFSET($H$3,0,0,'Données projet'!$E$10+1,1))</f>
        <v>375.11506713831233</v>
      </c>
      <c r="AO29" s="59">
        <f t="shared" si="36"/>
        <v>211.87303516846623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9.7666666666666675</v>
      </c>
      <c r="BD29" s="12">
        <f>IF('Données projet'!$A$88&gt;35,BD28+BC29-BL28,IF(A29&lt;'Données projet'!$A$88,$BA$205^A29,IF(A29='Données projet'!$A$88,'Données projet'!$B$88,BD28+BC29-BL28)))</f>
        <v>105.61666666666666</v>
      </c>
      <c r="BE29" s="13">
        <f>BD29*VLOOKUP('Données projet'!$B$11,Paramètres!$A$1:$I$89,3,0)*VLOOKUP('Données projet'!$B$11,Paramètres!$A$1:$I$89,5,0)</f>
        <v>63.158766666666665</v>
      </c>
      <c r="BF29" s="13">
        <f t="shared" si="37"/>
        <v>17.964503957977833</v>
      </c>
      <c r="BG29" s="20">
        <f t="shared" si="7"/>
        <v>141.28969633792249</v>
      </c>
      <c r="BH29" s="59">
        <f t="shared" si="8"/>
        <v>434.62302967125584</v>
      </c>
      <c r="BI29" s="59">
        <f ca="1">AVERAGE(OFFSET($BH$3,0,0,'Données projet'!$E$11+1,1))-AVERAGE(OFFSET($H$3,0,0,'Données projet'!$E$11+1,1))</f>
        <v>98.210783973198716</v>
      </c>
      <c r="BJ29" s="59">
        <f t="shared" si="38"/>
        <v>130.93943107212061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6.7016666666666653</v>
      </c>
      <c r="BY29" s="12">
        <f>IF('Données projet'!$A$114&gt;35,BY28+BX29-CG28,IF(A29&lt;'Données projet'!$A$114,$BV$205^A29,IF(A29='Données projet'!$A$114,'Données projet'!$B$114,BY28+BX29-CG28)))</f>
        <v>70.821666666666673</v>
      </c>
      <c r="BZ29" s="13">
        <f>BY29*VLOOKUP('Données projet'!$B$12,Paramètres!$A$1:$I$89,3,0)*VLOOKUP('Données projet'!$B$12,Paramètres!$A$1:$I$89,5,0)</f>
        <v>33.144540000000006</v>
      </c>
      <c r="CA29" s="13">
        <f t="shared" si="39"/>
        <v>10.162208578615825</v>
      </c>
      <c r="CB29" s="20">
        <f t="shared" si="10"/>
        <v>75.425920441089247</v>
      </c>
      <c r="CC29" s="59">
        <f t="shared" si="11"/>
        <v>368.75925377442258</v>
      </c>
      <c r="CD29" s="59">
        <f ca="1">AVERAGE(OFFSET($CC$3,0,0,'Données projet'!$E$12+1,1))-AVERAGE(OFFSET($H$3,0,0,'Données projet'!$E$12+1,1))</f>
        <v>146.18550529528801</v>
      </c>
      <c r="CE29" s="59">
        <f t="shared" si="40"/>
        <v>42.010251635815337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8.7683333333333326</v>
      </c>
      <c r="N30" s="13">
        <f>IF('Données projet'!$A$36&gt;35,N29+M30-V29,IF(A30&lt;'Données projet'!$A$36,$K$205^A30,IF(A30='Données projet'!$A$36,'Données projet'!$B$36,N29+M30-V29)))</f>
        <v>61.476666666666659</v>
      </c>
      <c r="O30" s="13">
        <f>N30*VLOOKUP('Données projet'!$B$9,Paramètres!$A$1:$I$89,3,0)*VLOOKUP('Données projet'!$B$9,Paramètres!$A$1:$I$89,5,0)</f>
        <v>55.624087999999993</v>
      </c>
      <c r="P30" s="13">
        <f t="shared" si="33"/>
        <v>16.057072429094866</v>
      </c>
      <c r="Q30" s="20">
        <f t="shared" si="2"/>
        <v>124.84468774734019</v>
      </c>
      <c r="R30" s="59">
        <f t="shared" si="0"/>
        <v>418.17802108067349</v>
      </c>
      <c r="S30" s="59">
        <f ca="1">AVERAGE(OFFSET($R$3,0,0,'Données projet'!$E$9+1,1))-AVERAGE(OFFSET($H$3,0,0,'Données projet'!$E$9+1,1))</f>
        <v>714.54332715761689</v>
      </c>
      <c r="T30" s="59">
        <f t="shared" si="34"/>
        <v>115.57191774339248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4.4508333333333328</v>
      </c>
      <c r="AI30" s="13">
        <f>IF('Données projet'!$A$62&gt;35,AI29+AH30-AQ29,IF(A30&lt;'Données projet'!$A$62,$AF$205^A30,IF(A30='Données projet'!$A$62,'Données projet'!$B$62,AI29+AH30-AQ29)))</f>
        <v>109.02166666666668</v>
      </c>
      <c r="AJ30" s="13">
        <f>AI30*VLOOKUP('Données projet'!$B$10,Paramètres!$A$1:$I$89,3,0)*VLOOKUP('Données projet'!$B$10,Paramètres!$A$1:$I$89,5,0)</f>
        <v>110.54797000000002</v>
      </c>
      <c r="AK30" s="13">
        <f t="shared" si="35"/>
        <v>29.460053216593895</v>
      </c>
      <c r="AL30" s="20">
        <f t="shared" si="4"/>
        <v>243.8473071022344</v>
      </c>
      <c r="AM30" s="59">
        <f t="shared" si="5"/>
        <v>537.18064043556774</v>
      </c>
      <c r="AN30" s="59">
        <f ca="1">AVERAGE(OFFSET($AM$3,0,0,'Données projet'!$E$10+1,1))-AVERAGE(OFFSET($H$3,0,0,'Données projet'!$E$10+1,1))</f>
        <v>375.11506713831233</v>
      </c>
      <c r="AO30" s="59">
        <f t="shared" si="36"/>
        <v>211.87303516846623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9.7666666666666675</v>
      </c>
      <c r="BD30" s="12">
        <f>IF('Données projet'!$A$88&gt;35,BD29+BC30-BL29,IF(A30&lt;'Données projet'!$A$88,$BA$205^A30,IF(A30='Données projet'!$A$88,'Données projet'!$B$88,BD29+BC30-BL29)))</f>
        <v>115.38333333333333</v>
      </c>
      <c r="BE30" s="13">
        <f>BD30*VLOOKUP('Données projet'!$B$11,Paramètres!$A$1:$I$89,3,0)*VLOOKUP('Données projet'!$B$11,Paramètres!$A$1:$I$89,5,0)</f>
        <v>68.999233333333336</v>
      </c>
      <c r="BF30" s="13">
        <f t="shared" si="37"/>
        <v>19.424724038291103</v>
      </c>
      <c r="BG30" s="20">
        <f t="shared" si="7"/>
        <v>154.00505908891253</v>
      </c>
      <c r="BH30" s="59">
        <f t="shared" si="8"/>
        <v>447.33839242224587</v>
      </c>
      <c r="BI30" s="59">
        <f ca="1">AVERAGE(OFFSET($BH$3,0,0,'Données projet'!$E$11+1,1))-AVERAGE(OFFSET($H$3,0,0,'Données projet'!$E$11+1,1))</f>
        <v>98.210783973198716</v>
      </c>
      <c r="BJ30" s="59">
        <f t="shared" si="38"/>
        <v>130.93943107212061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6.7016666666666653</v>
      </c>
      <c r="BY30" s="12">
        <f>IF('Données projet'!$A$114&gt;35,BY29+BX30-CG29,IF(A30&lt;'Données projet'!$A$114,$BV$205^A30,IF(A30='Données projet'!$A$114,'Données projet'!$B$114,BY29+BX30-CG29)))</f>
        <v>77.523333333333341</v>
      </c>
      <c r="BZ30" s="13">
        <f>BY30*VLOOKUP('Données projet'!$B$12,Paramètres!$A$1:$I$89,3,0)*VLOOKUP('Données projet'!$B$12,Paramètres!$A$1:$I$89,5,0)</f>
        <v>36.280920000000002</v>
      </c>
      <c r="CA30" s="13">
        <f t="shared" si="39"/>
        <v>11.007376031498199</v>
      </c>
      <c r="CB30" s="20">
        <f t="shared" si="10"/>
        <v>82.360448921526029</v>
      </c>
      <c r="CC30" s="59">
        <f t="shared" si="11"/>
        <v>375.69378225485934</v>
      </c>
      <c r="CD30" s="59">
        <f ca="1">AVERAGE(OFFSET($CC$3,0,0,'Données projet'!$E$12+1,1))-AVERAGE(OFFSET($H$3,0,0,'Données projet'!$E$12+1,1))</f>
        <v>146.18550529528801</v>
      </c>
      <c r="CE30" s="59">
        <f t="shared" si="40"/>
        <v>42.010251635815337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8.7683333333333326</v>
      </c>
      <c r="N31" s="13">
        <f>IF('Données projet'!$A$36&gt;35,N30+M31-V30,IF(A31&lt;'Données projet'!$A$36,$K$205^A31,IF(A31='Données projet'!$A$36,'Données projet'!$B$36,N30+M31-V30)))</f>
        <v>70.24499999999999</v>
      </c>
      <c r="O31" s="13">
        <f>N31*VLOOKUP('Données projet'!$B$9,Paramètres!$A$1:$I$89,3,0)*VLOOKUP('Données projet'!$B$9,Paramètres!$A$1:$I$89,5,0)</f>
        <v>63.557675999999994</v>
      </c>
      <c r="P31" s="13">
        <f t="shared" si="33"/>
        <v>18.064723449848362</v>
      </c>
      <c r="Q31" s="20">
        <f t="shared" si="2"/>
        <v>142.15901237515257</v>
      </c>
      <c r="R31" s="59">
        <f t="shared" si="0"/>
        <v>435.49234570848591</v>
      </c>
      <c r="S31" s="59">
        <f ca="1">AVERAGE(OFFSET($R$3,0,0,'Données projet'!$E$9+1,1))-AVERAGE(OFFSET($H$3,0,0,'Données projet'!$E$9+1,1))</f>
        <v>714.54332715761689</v>
      </c>
      <c r="T31" s="59">
        <f t="shared" si="34"/>
        <v>115.57191774339248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0</v>
      </c>
      <c r="AC31" s="22">
        <f t="shared" si="3"/>
        <v>0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4.4508333333333328</v>
      </c>
      <c r="AI31" s="13">
        <f>IF('Données projet'!$A$62&gt;35,AI30+AH31-AQ30,IF(A31&lt;'Données projet'!$A$62,$AF$205^A31,IF(A31='Données projet'!$A$62,'Données projet'!$B$62,AI30+AH31-AQ30)))</f>
        <v>113.47250000000001</v>
      </c>
      <c r="AJ31" s="13">
        <f>AI31*VLOOKUP('Données projet'!$B$10,Paramètres!$A$1:$I$89,3,0)*VLOOKUP('Données projet'!$B$10,Paramètres!$A$1:$I$89,5,0)</f>
        <v>115.06111500000003</v>
      </c>
      <c r="AK31" s="13">
        <f t="shared" si="35"/>
        <v>30.520283020876736</v>
      </c>
      <c r="AL31" s="20">
        <f t="shared" si="4"/>
        <v>253.55426821969374</v>
      </c>
      <c r="AM31" s="59">
        <f t="shared" si="5"/>
        <v>546.88760155302703</v>
      </c>
      <c r="AN31" s="59">
        <f ca="1">AVERAGE(OFFSET($AM$3,0,0,'Données projet'!$E$10+1,1))-AVERAGE(OFFSET($H$3,0,0,'Données projet'!$E$10+1,1))</f>
        <v>375.11506713831233</v>
      </c>
      <c r="AO31" s="59">
        <f t="shared" si="36"/>
        <v>211.87303516846623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9.7666666666666675</v>
      </c>
      <c r="BD31" s="12">
        <f>IF('Données projet'!$A$88&gt;35,BD30+BC31-BL30,IF(A31&lt;'Données projet'!$A$88,$BA$205^A31,IF(A31='Données projet'!$A$88,'Données projet'!$B$88,BD30+BC31-BL30)))</f>
        <v>125.14999999999999</v>
      </c>
      <c r="BE31" s="13">
        <f>BD31*VLOOKUP('Données projet'!$B$11,Paramètres!$A$1:$I$89,3,0)*VLOOKUP('Données projet'!$B$11,Paramètres!$A$1:$I$89,5,0)</f>
        <v>74.839699999999993</v>
      </c>
      <c r="BF31" s="13">
        <f t="shared" si="37"/>
        <v>20.870609562954179</v>
      </c>
      <c r="BG31" s="20">
        <f t="shared" si="7"/>
        <v>166.69545582214516</v>
      </c>
      <c r="BH31" s="59">
        <f t="shared" si="8"/>
        <v>460.02878915547848</v>
      </c>
      <c r="BI31" s="59">
        <f ca="1">AVERAGE(OFFSET($BH$3,0,0,'Données projet'!$E$11+1,1))-AVERAGE(OFFSET($H$3,0,0,'Données projet'!$E$11+1,1))</f>
        <v>98.210783973198716</v>
      </c>
      <c r="BJ31" s="59">
        <f t="shared" si="38"/>
        <v>130.93943107212061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6.7016666666666653</v>
      </c>
      <c r="BY31" s="12">
        <f>IF('Données projet'!$A$114&gt;35,BY30+BX31-CG30,IF(A31&lt;'Données projet'!$A$114,$BV$205^A31,IF(A31='Données projet'!$A$114,'Données projet'!$B$114,BY30+BX31-CG30)))</f>
        <v>84.225000000000009</v>
      </c>
      <c r="BZ31" s="13">
        <f>BY31*VLOOKUP('Données projet'!$B$12,Paramètres!$A$1:$I$89,3,0)*VLOOKUP('Données projet'!$B$12,Paramètres!$A$1:$I$89,5,0)</f>
        <v>39.417300000000004</v>
      </c>
      <c r="CA31" s="13">
        <f t="shared" si="39"/>
        <v>11.844070549515211</v>
      </c>
      <c r="CB31" s="20">
        <f t="shared" si="10"/>
        <v>89.280220373738985</v>
      </c>
      <c r="CC31" s="59">
        <f t="shared" si="11"/>
        <v>382.6135537070723</v>
      </c>
      <c r="CD31" s="59">
        <f ca="1">AVERAGE(OFFSET($CC$3,0,0,'Données projet'!$E$12+1,1))-AVERAGE(OFFSET($H$3,0,0,'Données projet'!$E$12+1,1))</f>
        <v>146.18550529528801</v>
      </c>
      <c r="CE31" s="59">
        <f t="shared" si="40"/>
        <v>42.010251635815337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8.7683333333333326</v>
      </c>
      <c r="N32" s="13">
        <f>IF('Données projet'!$A$36&gt;35,N31+M32-V31,IF(A32&lt;'Données projet'!$A$36,$K$205^A32,IF(A32='Données projet'!$A$36,'Données projet'!$B$36,N31+M32-V31)))</f>
        <v>79.013333333333321</v>
      </c>
      <c r="O32" s="13">
        <f>N32*VLOOKUP('Données projet'!$B$9,Paramètres!$A$1:$I$89,3,0)*VLOOKUP('Données projet'!$B$9,Paramètres!$A$1:$I$89,5,0)</f>
        <v>71.491263999999987</v>
      </c>
      <c r="P32" s="13">
        <f t="shared" si="33"/>
        <v>20.043335412249434</v>
      </c>
      <c r="Q32" s="20">
        <f t="shared" si="2"/>
        <v>159.42276064300106</v>
      </c>
      <c r="R32" s="59">
        <f t="shared" si="0"/>
        <v>452.75609397633434</v>
      </c>
      <c r="S32" s="59">
        <f ca="1">AVERAGE(OFFSET($R$3,0,0,'Données projet'!$E$9+1,1))-AVERAGE(OFFSET($H$3,0,0,'Données projet'!$E$9+1,1))</f>
        <v>714.54332715761689</v>
      </c>
      <c r="T32" s="59">
        <f t="shared" si="34"/>
        <v>115.57191774339248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</v>
      </c>
      <c r="AC32" s="22">
        <f t="shared" si="3"/>
        <v>0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4.4508333333333328</v>
      </c>
      <c r="AI32" s="13">
        <f>IF('Données projet'!$A$62&gt;35,AI31+AH32-AQ31,IF(A32&lt;'Données projet'!$A$62,$AF$205^A32,IF(A32='Données projet'!$A$62,'Données projet'!$B$62,AI31+AH32-AQ31)))</f>
        <v>117.92333333333335</v>
      </c>
      <c r="AJ32" s="13">
        <f>AI32*VLOOKUP('Données projet'!$B$10,Paramètres!$A$1:$I$89,3,0)*VLOOKUP('Données projet'!$B$10,Paramètres!$A$1:$I$89,5,0)</f>
        <v>119.57426000000002</v>
      </c>
      <c r="AK32" s="13">
        <f t="shared" si="35"/>
        <v>31.575681900243289</v>
      </c>
      <c r="AL32" s="20">
        <f t="shared" si="4"/>
        <v>263.25281547625713</v>
      </c>
      <c r="AM32" s="59">
        <f t="shared" si="5"/>
        <v>556.58614880959044</v>
      </c>
      <c r="AN32" s="59">
        <f ca="1">AVERAGE(OFFSET($AM$3,0,0,'Données projet'!$E$10+1,1))-AVERAGE(OFFSET($H$3,0,0,'Données projet'!$E$10+1,1))</f>
        <v>375.11506713831233</v>
      </c>
      <c r="AO32" s="59">
        <f t="shared" si="36"/>
        <v>211.87303516846623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9.7666666666666675</v>
      </c>
      <c r="BD32" s="12">
        <f>IF('Données projet'!$A$88&gt;35,BD31+BC32-BL31,IF(A32&lt;'Données projet'!$A$88,$BA$205^A32,IF(A32='Données projet'!$A$88,'Données projet'!$B$88,BD31+BC32-BL31)))</f>
        <v>134.91666666666666</v>
      </c>
      <c r="BE32" s="13">
        <f>BD32*VLOOKUP('Données projet'!$B$11,Paramètres!$A$1:$I$89,3,0)*VLOOKUP('Données projet'!$B$11,Paramètres!$A$1:$I$89,5,0)</f>
        <v>80.680166666666665</v>
      </c>
      <c r="BF32" s="13">
        <f t="shared" si="37"/>
        <v>22.30340638294566</v>
      </c>
      <c r="BG32" s="20">
        <f t="shared" si="7"/>
        <v>179.36305639474145</v>
      </c>
      <c r="BH32" s="59">
        <f t="shared" si="8"/>
        <v>472.69638972807479</v>
      </c>
      <c r="BI32" s="59">
        <f ca="1">AVERAGE(OFFSET($BH$3,0,0,'Données projet'!$E$11+1,1))-AVERAGE(OFFSET($H$3,0,0,'Données projet'!$E$11+1,1))</f>
        <v>98.210783973198716</v>
      </c>
      <c r="BJ32" s="59">
        <f t="shared" si="38"/>
        <v>130.93943107212061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6.7016666666666653</v>
      </c>
      <c r="BY32" s="12">
        <f>IF('Données projet'!$A$114&gt;35,BY31+BX32-CG31,IF(A32&lt;'Données projet'!$A$114,$BV$205^A32,IF(A32='Données projet'!$A$114,'Données projet'!$B$114,BY31+BX32-CG31)))</f>
        <v>90.926666666666677</v>
      </c>
      <c r="BZ32" s="13">
        <f>BY32*VLOOKUP('Données projet'!$B$12,Paramètres!$A$1:$I$89,3,0)*VLOOKUP('Données projet'!$B$12,Paramètres!$A$1:$I$89,5,0)</f>
        <v>42.553680000000007</v>
      </c>
      <c r="CA32" s="13">
        <f t="shared" si="39"/>
        <v>12.673042960912015</v>
      </c>
      <c r="CB32" s="20">
        <f t="shared" si="10"/>
        <v>96.186542490255093</v>
      </c>
      <c r="CC32" s="59">
        <f t="shared" si="11"/>
        <v>389.51987582358839</v>
      </c>
      <c r="CD32" s="59">
        <f ca="1">AVERAGE(OFFSET($CC$3,0,0,'Données projet'!$E$12+1,1))-AVERAGE(OFFSET($H$3,0,0,'Données projet'!$E$12+1,1))</f>
        <v>146.18550529528801</v>
      </c>
      <c r="CE32" s="59">
        <f t="shared" si="40"/>
        <v>42.010251635815337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8.7683333333333326</v>
      </c>
      <c r="N33" s="13">
        <f>IF('Données projet'!$A$36&gt;35,N32+M33-V32,IF(A33&lt;'Données projet'!$A$36,$K$205^A33,IF(A33='Données projet'!$A$36,'Données projet'!$B$36,N32+M33-V32)))</f>
        <v>87.781666666666652</v>
      </c>
      <c r="O33" s="13">
        <f>N33*VLOOKUP('Données projet'!$B$9,Paramètres!$A$1:$I$89,3,0)*VLOOKUP('Données projet'!$B$9,Paramètres!$A$1:$I$89,5,0)</f>
        <v>79.424851999999987</v>
      </c>
      <c r="P33" s="13">
        <f t="shared" si="33"/>
        <v>21.996498453576489</v>
      </c>
      <c r="Q33" s="20">
        <f t="shared" si="2"/>
        <v>176.64218537331237</v>
      </c>
      <c r="R33" s="59">
        <f t="shared" si="0"/>
        <v>469.97551870664569</v>
      </c>
      <c r="S33" s="59">
        <f ca="1">AVERAGE(OFFSET($R$3,0,0,'Données projet'!$E$9+1,1))-AVERAGE(OFFSET($H$3,0,0,'Données projet'!$E$9+1,1))</f>
        <v>714.54332715761689</v>
      </c>
      <c r="T33" s="59">
        <f t="shared" si="34"/>
        <v>115.57191774339248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</v>
      </c>
      <c r="AC33" s="22">
        <f t="shared" si="3"/>
        <v>0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4.4508333333333328</v>
      </c>
      <c r="AI33" s="13">
        <f>IF('Données projet'!$A$62&gt;35,AI32+AH33-AQ32,IF(A33&lt;'Données projet'!$A$62,$AF$205^A33,IF(A33='Données projet'!$A$62,'Données projet'!$B$62,AI32+AH33-AQ32)))</f>
        <v>122.37416666666668</v>
      </c>
      <c r="AJ33" s="13">
        <f>AI33*VLOOKUP('Données projet'!$B$10,Paramètres!$A$1:$I$89,3,0)*VLOOKUP('Données projet'!$B$10,Paramètres!$A$1:$I$89,5,0)</f>
        <v>124.08740500000002</v>
      </c>
      <c r="AK33" s="13">
        <f t="shared" si="35"/>
        <v>32.626453066059007</v>
      </c>
      <c r="AL33" s="20">
        <f t="shared" si="4"/>
        <v>272.94330279838613</v>
      </c>
      <c r="AM33" s="59">
        <f t="shared" si="5"/>
        <v>566.27663613171944</v>
      </c>
      <c r="AN33" s="59">
        <f ca="1">AVERAGE(OFFSET($AM$3,0,0,'Données projet'!$E$10+1,1))-AVERAGE(OFFSET($H$3,0,0,'Données projet'!$E$10+1,1))</f>
        <v>375.11506713831233</v>
      </c>
      <c r="AO33" s="59">
        <f t="shared" si="36"/>
        <v>211.87303516846623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9.7666666666666675</v>
      </c>
      <c r="BD33" s="12">
        <f>IF('Données projet'!$A$88&gt;35,BD32+BC33-BL32,IF(A33&lt;'Données projet'!$A$88,$BA$205^A33,IF(A33='Données projet'!$A$88,'Données projet'!$B$88,BD32+BC33-BL32)))</f>
        <v>144.68333333333334</v>
      </c>
      <c r="BE33" s="13">
        <f>BD33*VLOOKUP('Données projet'!$B$11,Paramètres!$A$1:$I$89,3,0)*VLOOKUP('Données projet'!$B$11,Paramètres!$A$1:$I$89,5,0)</f>
        <v>86.520633333333336</v>
      </c>
      <c r="BF33" s="13">
        <f t="shared" si="37"/>
        <v>23.724169749177964</v>
      </c>
      <c r="BG33" s="20">
        <f t="shared" si="7"/>
        <v>192.00969870204051</v>
      </c>
      <c r="BH33" s="59">
        <f t="shared" si="8"/>
        <v>485.34303203537382</v>
      </c>
      <c r="BI33" s="59">
        <f ca="1">AVERAGE(OFFSET($BH$3,0,0,'Données projet'!$E$11+1,1))-AVERAGE(OFFSET($H$3,0,0,'Données projet'!$E$11+1,1))</f>
        <v>98.210783973198716</v>
      </c>
      <c r="BJ33" s="59">
        <f t="shared" si="38"/>
        <v>130.93943107212061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6.7016666666666653</v>
      </c>
      <c r="BY33" s="12">
        <f>IF('Données projet'!$A$114&gt;35,BY32+BX33-CG32,IF(A33&lt;'Données projet'!$A$114,$BV$205^A33,IF(A33='Données projet'!$A$114,'Données projet'!$B$114,BY32+BX33-CG32)))</f>
        <v>97.628333333333345</v>
      </c>
      <c r="BZ33" s="13">
        <f>BY33*VLOOKUP('Données projet'!$B$12,Paramètres!$A$1:$I$89,3,0)*VLOOKUP('Données projet'!$B$12,Paramètres!$A$1:$I$89,5,0)</f>
        <v>45.690060000000003</v>
      </c>
      <c r="CA33" s="13">
        <f t="shared" si="39"/>
        <v>13.494927138221181</v>
      </c>
      <c r="CB33" s="20">
        <f t="shared" si="10"/>
        <v>103.08051926573523</v>
      </c>
      <c r="CC33" s="59">
        <f t="shared" si="11"/>
        <v>396.41385259906855</v>
      </c>
      <c r="CD33" s="59">
        <f ca="1">AVERAGE(OFFSET($CC$3,0,0,'Données projet'!$E$12+1,1))-AVERAGE(OFFSET($H$3,0,0,'Données projet'!$E$12+1,1))</f>
        <v>146.18550529528801</v>
      </c>
      <c r="CE33" s="59">
        <f t="shared" si="40"/>
        <v>42.010251635815337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8.7683333333333326</v>
      </c>
      <c r="N34" s="13">
        <f>IF('Données projet'!$A$36&gt;35,N33+M34-V33,IF(A34&lt;'Données projet'!$A$36,$K$205^A34,IF(A34='Données projet'!$A$36,'Données projet'!$B$36,N33+M34-V33)))</f>
        <v>96.549999999999983</v>
      </c>
      <c r="O34" s="13">
        <f>N34*VLOOKUP('Données projet'!$B$9,Paramètres!$A$1:$I$89,3,0)*VLOOKUP('Données projet'!$B$9,Paramètres!$A$1:$I$89,5,0)</f>
        <v>87.358439999999987</v>
      </c>
      <c r="P34" s="13">
        <f t="shared" si="33"/>
        <v>23.92704398926384</v>
      </c>
      <c r="Q34" s="20">
        <f t="shared" si="2"/>
        <v>193.82221794796783</v>
      </c>
      <c r="R34" s="59">
        <f t="shared" si="0"/>
        <v>487.15555128130114</v>
      </c>
      <c r="S34" s="59">
        <f ca="1">AVERAGE(OFFSET($R$3,0,0,'Données projet'!$E$9+1,1))-AVERAGE(OFFSET($H$3,0,0,'Données projet'!$E$9+1,1))</f>
        <v>714.54332715761689</v>
      </c>
      <c r="T34" s="59">
        <f t="shared" si="34"/>
        <v>115.57191774339248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</v>
      </c>
      <c r="AC34" s="22">
        <f t="shared" si="3"/>
        <v>0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4.4508333333333328</v>
      </c>
      <c r="AI34" s="13">
        <f>IF('Données projet'!$A$62&gt;35,AI33+AH34-AQ33,IF(A34&lt;'Données projet'!$A$62,$AF$205^A34,IF(A34='Données projet'!$A$62,'Données projet'!$B$62,AI33+AH34-AQ33)))</f>
        <v>126.82500000000002</v>
      </c>
      <c r="AJ34" s="13">
        <f>AI34*VLOOKUP('Données projet'!$B$10,Paramètres!$A$1:$I$89,3,0)*VLOOKUP('Données projet'!$B$10,Paramètres!$A$1:$I$89,5,0)</f>
        <v>128.60055000000003</v>
      </c>
      <c r="AK34" s="13">
        <f t="shared" si="35"/>
        <v>33.672784110066672</v>
      </c>
      <c r="AL34" s="20">
        <f t="shared" si="4"/>
        <v>282.62605690836614</v>
      </c>
      <c r="AM34" s="59">
        <f t="shared" si="5"/>
        <v>575.95939024169945</v>
      </c>
      <c r="AN34" s="59">
        <f ca="1">AVERAGE(OFFSET($AM$3,0,0,'Données projet'!$E$10+1,1))-AVERAGE(OFFSET($H$3,0,0,'Données projet'!$E$10+1,1))</f>
        <v>375.11506713831233</v>
      </c>
      <c r="AO34" s="59">
        <f t="shared" si="36"/>
        <v>211.87303516846623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9.7666666666666675</v>
      </c>
      <c r="BD34" s="12">
        <f>IF('Données projet'!$A$88&gt;35,BD33+BC34-BL33,IF(A34&lt;'Données projet'!$A$88,$BA$205^A34,IF(A34='Données projet'!$A$88,'Données projet'!$B$88,BD33+BC34-BL33)))</f>
        <v>154.45000000000002</v>
      </c>
      <c r="BE34" s="13">
        <f>BD34*VLOOKUP('Données projet'!$B$11,Paramètres!$A$1:$I$89,3,0)*VLOOKUP('Données projet'!$B$11,Paramètres!$A$1:$I$89,5,0)</f>
        <v>92.361100000000022</v>
      </c>
      <c r="BF34" s="13">
        <f t="shared" si="37"/>
        <v>25.133804383838605</v>
      </c>
      <c r="BG34" s="20">
        <f t="shared" si="7"/>
        <v>204.63695846851894</v>
      </c>
      <c r="BH34" s="59">
        <f t="shared" si="8"/>
        <v>497.97029180185223</v>
      </c>
      <c r="BI34" s="59">
        <f ca="1">AVERAGE(OFFSET($BH$3,0,0,'Données projet'!$E$11+1,1))-AVERAGE(OFFSET($H$3,0,0,'Données projet'!$E$11+1,1))</f>
        <v>98.210783973198716</v>
      </c>
      <c r="BJ34" s="59">
        <f t="shared" si="38"/>
        <v>130.93943107212061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6.7016666666666653</v>
      </c>
      <c r="BY34" s="12">
        <f>IF('Données projet'!$A$114&gt;35,BY33+BX34-CG33,IF(A34&lt;'Données projet'!$A$114,$BV$205^A34,IF(A34='Données projet'!$A$114,'Données projet'!$B$114,BY33+BX34-CG33)))</f>
        <v>104.33000000000001</v>
      </c>
      <c r="BZ34" s="13">
        <f>BY34*VLOOKUP('Données projet'!$B$12,Paramètres!$A$1:$I$89,3,0)*VLOOKUP('Données projet'!$B$12,Paramètres!$A$1:$I$89,5,0)</f>
        <v>48.826440000000005</v>
      </c>
      <c r="CA34" s="13">
        <f t="shared" si="39"/>
        <v>14.310265003721019</v>
      </c>
      <c r="CB34" s="20">
        <f t="shared" si="10"/>
        <v>109.96309454814745</v>
      </c>
      <c r="CC34" s="59">
        <f t="shared" si="11"/>
        <v>403.29642788148078</v>
      </c>
      <c r="CD34" s="59">
        <f ca="1">AVERAGE(OFFSET($CC$3,0,0,'Données projet'!$E$12+1,1))-AVERAGE(OFFSET($H$3,0,0,'Données projet'!$E$12+1,1))</f>
        <v>146.18550529528801</v>
      </c>
      <c r="CE34" s="59">
        <f t="shared" si="40"/>
        <v>42.010251635815337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8.7683333333333326</v>
      </c>
      <c r="N35" s="13">
        <f>IF('Données projet'!$A$36&gt;35,N34+M35-V34,IF(A35&lt;'Données projet'!$A$36,$K$205^A35,IF(A35='Données projet'!$A$36,'Données projet'!$B$36,N34+M35-V34)))</f>
        <v>105.31833333333331</v>
      </c>
      <c r="O35" s="13">
        <f>N35*VLOOKUP('Données projet'!$B$9,Paramètres!$A$1:$I$89,3,0)*VLOOKUP('Données projet'!$B$9,Paramètres!$A$1:$I$89,5,0)</f>
        <v>95.292027999999974</v>
      </c>
      <c r="P35" s="13">
        <f t="shared" si="33"/>
        <v>25.837259661276558</v>
      </c>
      <c r="Q35" s="20">
        <f t="shared" ref="Q35:Q66" si="53">(O35+P35)*0.475*44/12</f>
        <v>210.9668426767233</v>
      </c>
      <c r="R35" s="59">
        <f t="shared" si="0"/>
        <v>504.30017601005659</v>
      </c>
      <c r="S35" s="59">
        <f ca="1">AVERAGE(OFFSET($R$3,0,0,'Données projet'!$E$9+1,1))-AVERAGE(OFFSET($H$3,0,0,'Données projet'!$E$9+1,1))</f>
        <v>714.54332715761689</v>
      </c>
      <c r="T35" s="59">
        <f t="shared" si="34"/>
        <v>115.57191774339248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</v>
      </c>
      <c r="AC35" s="22">
        <f t="shared" si="3"/>
        <v>0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4.4508333333333328</v>
      </c>
      <c r="AI35" s="13">
        <f>IF('Données projet'!$A$62&gt;35,AI34+AH35-AQ34,IF(A35&lt;'Données projet'!$A$62,$AF$205^A35,IF(A35='Données projet'!$A$62,'Données projet'!$B$62,AI34+AH35-AQ34)))</f>
        <v>131.27583333333334</v>
      </c>
      <c r="AJ35" s="13">
        <f>AI35*VLOOKUP('Données projet'!$B$10,Paramètres!$A$1:$I$89,3,0)*VLOOKUP('Données projet'!$B$10,Paramètres!$A$1:$I$89,5,0)</f>
        <v>133.11369500000001</v>
      </c>
      <c r="AK35" s="13">
        <f t="shared" si="35"/>
        <v>34.714848710622206</v>
      </c>
      <c r="AL35" s="20">
        <f t="shared" si="4"/>
        <v>292.30138029600039</v>
      </c>
      <c r="AM35" s="59">
        <f t="shared" si="5"/>
        <v>585.63471362933365</v>
      </c>
      <c r="AN35" s="59">
        <f ca="1">AVERAGE(OFFSET($AM$3,0,0,'Données projet'!$E$10+1,1))-AVERAGE(OFFSET($H$3,0,0,'Données projet'!$E$10+1,1))</f>
        <v>375.11506713831233</v>
      </c>
      <c r="AO35" s="59">
        <f t="shared" si="36"/>
        <v>211.87303516846623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9.7666666666666675</v>
      </c>
      <c r="BD35" s="12">
        <f>IF('Données projet'!$A$88&gt;35,BD34+BC35-BL34,IF(A35&lt;'Données projet'!$A$88,$BA$205^A35,IF(A35='Données projet'!$A$88,'Données projet'!$B$88,BD34+BC35-BL34)))</f>
        <v>164.2166666666667</v>
      </c>
      <c r="BE35" s="13">
        <f>BD35*VLOOKUP('Données projet'!$B$11,Paramètres!$A$1:$I$89,3,0)*VLOOKUP('Données projet'!$B$11,Paramètres!$A$1:$I$89,5,0)</f>
        <v>98.201566666666707</v>
      </c>
      <c r="BF35" s="13">
        <f t="shared" si="37"/>
        <v>26.533094120678058</v>
      </c>
      <c r="BG35" s="20">
        <f t="shared" si="7"/>
        <v>217.24620087129213</v>
      </c>
      <c r="BH35" s="59">
        <f t="shared" si="8"/>
        <v>510.57953420462547</v>
      </c>
      <c r="BI35" s="59">
        <f ca="1">AVERAGE(OFFSET($BH$3,0,0,'Données projet'!$E$11+1,1))-AVERAGE(OFFSET($H$3,0,0,'Données projet'!$E$11+1,1))</f>
        <v>98.210783973198716</v>
      </c>
      <c r="BJ35" s="59">
        <f t="shared" si="38"/>
        <v>130.93943107212061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6.7016666666666653</v>
      </c>
      <c r="BY35" s="12">
        <f>IF('Données projet'!$A$114&gt;35,BY34+BX35-CG34,IF(A35&lt;'Données projet'!$A$114,$BV$205^A35,IF(A35='Données projet'!$A$114,'Données projet'!$B$114,BY34+BX35-CG34)))</f>
        <v>111.03166666666668</v>
      </c>
      <c r="BZ35" s="13">
        <f>BY35*VLOOKUP('Données projet'!$B$12,Paramètres!$A$1:$I$89,3,0)*VLOOKUP('Données projet'!$B$12,Paramètres!$A$1:$I$89,5,0)</f>
        <v>51.962820000000008</v>
      </c>
      <c r="CA35" s="13">
        <f t="shared" si="39"/>
        <v>15.119524922249775</v>
      </c>
      <c r="CB35" s="20">
        <f t="shared" si="10"/>
        <v>116.83508407291838</v>
      </c>
      <c r="CC35" s="59">
        <f t="shared" si="11"/>
        <v>410.16841740625171</v>
      </c>
      <c r="CD35" s="59">
        <f ca="1">AVERAGE(OFFSET($CC$3,0,0,'Données projet'!$E$12+1,1))-AVERAGE(OFFSET($H$3,0,0,'Données projet'!$E$12+1,1))</f>
        <v>146.18550529528801</v>
      </c>
      <c r="CE35" s="59">
        <f t="shared" si="40"/>
        <v>42.010251635815337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8.7683333333333326</v>
      </c>
      <c r="N36" s="13">
        <f>IF('Données projet'!$A$36&gt;35,N35+M36-V35,IF(A36&lt;'Données projet'!$A$36,$K$205^A36,IF(A36='Données projet'!$A$36,'Données projet'!$B$36,N35+M36-V35)))</f>
        <v>114.08666666666664</v>
      </c>
      <c r="O36" s="13">
        <f>N36*VLOOKUP('Données projet'!$B$9,Paramètres!$A$1:$I$89,3,0)*VLOOKUP('Données projet'!$B$9,Paramètres!$A$1:$I$89,5,0)</f>
        <v>103.22561599999997</v>
      </c>
      <c r="P36" s="13">
        <f t="shared" si="33"/>
        <v>27.729030473510768</v>
      </c>
      <c r="Q36" s="20">
        <f t="shared" si="53"/>
        <v>228.07934260803117</v>
      </c>
      <c r="R36" s="59">
        <f t="shared" si="0"/>
        <v>521.41267594136445</v>
      </c>
      <c r="S36" s="59">
        <f ca="1">AVERAGE(OFFSET($R$3,0,0,'Données projet'!$E$9+1,1))-AVERAGE(OFFSET($H$3,0,0,'Données projet'!$E$9+1,1))</f>
        <v>714.54332715761689</v>
      </c>
      <c r="T36" s="59">
        <f t="shared" si="34"/>
        <v>115.57191774339248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</v>
      </c>
      <c r="AC36" s="22">
        <f t="shared" si="3"/>
        <v>0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4.4508333333333328</v>
      </c>
      <c r="AI36" s="13">
        <f>IF('Données projet'!$A$62&gt;35,AI35+AH36-AQ35,IF(A36&lt;'Données projet'!$A$62,$AF$205^A36,IF(A36='Données projet'!$A$62,'Données projet'!$B$62,AI35+AH36-AQ35)))</f>
        <v>135.72666666666666</v>
      </c>
      <c r="AJ36" s="13">
        <f>AI36*VLOOKUP('Données projet'!$B$10,Paramètres!$A$1:$I$89,3,0)*VLOOKUP('Données projet'!$B$10,Paramètres!$A$1:$I$89,5,0)</f>
        <v>137.62684000000002</v>
      </c>
      <c r="AK36" s="13">
        <f t="shared" si="35"/>
        <v>35.752808101034439</v>
      </c>
      <c r="AL36" s="20">
        <f t="shared" si="4"/>
        <v>301.96955377596834</v>
      </c>
      <c r="AM36" s="59">
        <f t="shared" si="5"/>
        <v>595.30288710930165</v>
      </c>
      <c r="AN36" s="59">
        <f ca="1">AVERAGE(OFFSET($AM$3,0,0,'Données projet'!$E$10+1,1))-AVERAGE(OFFSET($H$3,0,0,'Données projet'!$E$10+1,1))</f>
        <v>375.11506713831233</v>
      </c>
      <c r="AO36" s="59">
        <f t="shared" si="36"/>
        <v>211.87303516846623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9.7666666666666675</v>
      </c>
      <c r="BD36" s="12">
        <f>IF('Données projet'!$A$88&gt;35,BD35+BC36-BL35,IF(A36&lt;'Données projet'!$A$88,$BA$205^A36,IF(A36='Données projet'!$A$88,'Données projet'!$B$88,BD35+BC36-BL35)))</f>
        <v>173.98333333333338</v>
      </c>
      <c r="BE36" s="13">
        <f>BD36*VLOOKUP('Données projet'!$B$11,Paramètres!$A$1:$I$89,3,0)*VLOOKUP('Données projet'!$B$11,Paramètres!$A$1:$I$89,5,0)</f>
        <v>104.04203333333336</v>
      </c>
      <c r="BF36" s="13">
        <f t="shared" si="37"/>
        <v>27.922724290231713</v>
      </c>
      <c r="BG36" s="20">
        <f t="shared" si="7"/>
        <v>229.83861952770917</v>
      </c>
      <c r="BH36" s="59">
        <f t="shared" si="8"/>
        <v>523.17195286104243</v>
      </c>
      <c r="BI36" s="59">
        <f ca="1">AVERAGE(OFFSET($BH$3,0,0,'Données projet'!$E$11+1,1))-AVERAGE(OFFSET($H$3,0,0,'Données projet'!$E$11+1,1))</f>
        <v>98.210783973198716</v>
      </c>
      <c r="BJ36" s="59">
        <f t="shared" si="38"/>
        <v>130.93943107212061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6.7016666666666653</v>
      </c>
      <c r="BY36" s="12">
        <f>IF('Données projet'!$A$114&gt;35,BY35+BX36-CG35,IF(A36&lt;'Données projet'!$A$114,$BV$205^A36,IF(A36='Données projet'!$A$114,'Données projet'!$B$114,BY35+BX36-CG35)))</f>
        <v>117.73333333333335</v>
      </c>
      <c r="BZ36" s="13">
        <f>BY36*VLOOKUP('Données projet'!$B$12,Paramètres!$A$1:$I$89,3,0)*VLOOKUP('Données projet'!$B$12,Paramètres!$A$1:$I$89,5,0)</f>
        <v>55.099200000000003</v>
      </c>
      <c r="CA36" s="13">
        <f t="shared" si="39"/>
        <v>15.923115524848322</v>
      </c>
      <c r="CB36" s="20">
        <f t="shared" si="10"/>
        <v>123.69719953911083</v>
      </c>
      <c r="CC36" s="59">
        <f t="shared" si="11"/>
        <v>417.03053287244416</v>
      </c>
      <c r="CD36" s="59">
        <f ca="1">AVERAGE(OFFSET($CC$3,0,0,'Données projet'!$E$12+1,1))-AVERAGE(OFFSET($H$3,0,0,'Données projet'!$E$12+1,1))</f>
        <v>146.18550529528801</v>
      </c>
      <c r="CE36" s="59">
        <f t="shared" si="40"/>
        <v>42.010251635815337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8.7683333333333326</v>
      </c>
      <c r="N37" s="13">
        <f>IF('Données projet'!$A$36&gt;35,N36+M37-V36,IF(A37&lt;'Données projet'!$A$36,$K$205^A37,IF(A37='Données projet'!$A$36,'Données projet'!$B$36,N36+M37-V36)))</f>
        <v>122.85499999999998</v>
      </c>
      <c r="O37" s="13">
        <f>N37*VLOOKUP('Données projet'!$B$9,Paramètres!$A$1:$I$89,3,0)*VLOOKUP('Données projet'!$B$9,Paramètres!$A$1:$I$89,5,0)</f>
        <v>111.15920399999997</v>
      </c>
      <c r="P37" s="13">
        <f t="shared" si="33"/>
        <v>29.603935220085429</v>
      </c>
      <c r="Q37" s="20">
        <f t="shared" si="53"/>
        <v>245.16246747498204</v>
      </c>
      <c r="R37" s="59">
        <f t="shared" si="0"/>
        <v>538.49580080831538</v>
      </c>
      <c r="S37" s="59">
        <f ca="1">AVERAGE(OFFSET($R$3,0,0,'Données projet'!$E$9+1,1))-AVERAGE(OFFSET($H$3,0,0,'Données projet'!$E$9+1,1))</f>
        <v>714.54332715761689</v>
      </c>
      <c r="T37" s="59">
        <f t="shared" si="34"/>
        <v>115.57191774339248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</v>
      </c>
      <c r="AC37" s="22">
        <f t="shared" si="3"/>
        <v>0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4.4508333333333328</v>
      </c>
      <c r="AI37" s="13">
        <f>IF('Données projet'!$A$62&gt;35,AI36+AH37-AQ36,IF(A37&lt;'Données projet'!$A$62,$AF$205^A37,IF(A37='Données projet'!$A$62,'Données projet'!$B$62,AI36+AH37-AQ36)))</f>
        <v>140.17749999999998</v>
      </c>
      <c r="AJ37" s="13">
        <f>AI37*VLOOKUP('Données projet'!$B$10,Paramètres!$A$1:$I$89,3,0)*VLOOKUP('Données projet'!$B$10,Paramètres!$A$1:$I$89,5,0)</f>
        <v>142.139985</v>
      </c>
      <c r="AK37" s="13">
        <f t="shared" si="35"/>
        <v>36.786812339891178</v>
      </c>
      <c r="AL37" s="20">
        <f t="shared" si="4"/>
        <v>311.63083870031045</v>
      </c>
      <c r="AM37" s="59">
        <f t="shared" si="5"/>
        <v>604.96417203364376</v>
      </c>
      <c r="AN37" s="59">
        <f ca="1">AVERAGE(OFFSET($AM$3,0,0,'Données projet'!$E$10+1,1))-AVERAGE(OFFSET($H$3,0,0,'Données projet'!$E$10+1,1))</f>
        <v>375.11506713831233</v>
      </c>
      <c r="AO37" s="59">
        <f t="shared" si="36"/>
        <v>211.87303516846623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9.7666666666666675</v>
      </c>
      <c r="BD37" s="12">
        <f>IF('Données projet'!$A$88&gt;35,BD36+BC37-BL36,IF(A37&lt;'Données projet'!$A$88,$BA$205^A37,IF(A37='Données projet'!$A$88,'Données projet'!$B$88,BD36+BC37-BL36)))</f>
        <v>183.75000000000006</v>
      </c>
      <c r="BE37" s="13">
        <f>BD37*VLOOKUP('Données projet'!$B$11,Paramètres!$A$1:$I$89,3,0)*VLOOKUP('Données projet'!$B$11,Paramètres!$A$1:$I$89,5,0)</f>
        <v>109.88250000000005</v>
      </c>
      <c r="BF37" s="13">
        <f t="shared" si="37"/>
        <v>29.303298934349616</v>
      </c>
      <c r="BG37" s="20">
        <f t="shared" si="7"/>
        <v>242.41526647732564</v>
      </c>
      <c r="BH37" s="59">
        <f t="shared" si="8"/>
        <v>535.74859981065902</v>
      </c>
      <c r="BI37" s="59">
        <f ca="1">AVERAGE(OFFSET($BH$3,0,0,'Données projet'!$E$11+1,1))-AVERAGE(OFFSET($H$3,0,0,'Données projet'!$E$11+1,1))</f>
        <v>98.210783973198716</v>
      </c>
      <c r="BJ37" s="59">
        <f t="shared" si="38"/>
        <v>130.93943107212061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6.7016666666666653</v>
      </c>
      <c r="BY37" s="12">
        <f>IF('Données projet'!$A$114&gt;35,BY36+BX37-CG36,IF(A37&lt;'Données projet'!$A$114,$BV$205^A37,IF(A37='Données projet'!$A$114,'Données projet'!$B$114,BY36+BX37-CG36)))</f>
        <v>124.43500000000002</v>
      </c>
      <c r="BZ37" s="13">
        <f>BY37*VLOOKUP('Données projet'!$B$12,Paramètres!$A$1:$I$89,3,0)*VLOOKUP('Données projet'!$B$12,Paramètres!$A$1:$I$89,5,0)</f>
        <v>58.235580000000006</v>
      </c>
      <c r="CA37" s="13">
        <f t="shared" si="39"/>
        <v>16.721396294435028</v>
      </c>
      <c r="CB37" s="20">
        <f t="shared" si="10"/>
        <v>130.55006704614104</v>
      </c>
      <c r="CC37" s="59">
        <f t="shared" si="11"/>
        <v>423.88340037947432</v>
      </c>
      <c r="CD37" s="59">
        <f ca="1">AVERAGE(OFFSET($CC$3,0,0,'Données projet'!$E$12+1,1))-AVERAGE(OFFSET($H$3,0,0,'Données projet'!$E$12+1,1))</f>
        <v>146.18550529528801</v>
      </c>
      <c r="CE37" s="59">
        <f t="shared" si="40"/>
        <v>42.010251635815337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8.7683333333333326</v>
      </c>
      <c r="N38" s="13">
        <f>IF('Données projet'!$A$36&gt;35,N37+M38-V37,IF(A38&lt;'Données projet'!$A$36,$K$205^A38,IF(A38='Données projet'!$A$36,'Données projet'!$B$36,N37+M38-V37)))</f>
        <v>131.62333333333331</v>
      </c>
      <c r="O38" s="13">
        <f>N38*VLOOKUP('Données projet'!$B$9,Paramètres!$A$1:$I$89,3,0)*VLOOKUP('Données projet'!$B$9,Paramètres!$A$1:$I$89,5,0)</f>
        <v>119.09279199999997</v>
      </c>
      <c r="P38" s="13">
        <f t="shared" si="33"/>
        <v>31.463314563865634</v>
      </c>
      <c r="Q38" s="20">
        <f t="shared" si="53"/>
        <v>262.21855226539924</v>
      </c>
      <c r="R38" s="59">
        <f t="shared" si="0"/>
        <v>555.5518855987325</v>
      </c>
      <c r="S38" s="59">
        <f ca="1">AVERAGE(OFFSET($R$3,0,0,'Données projet'!$E$9+1,1))-AVERAGE(OFFSET($H$3,0,0,'Données projet'!$E$9+1,1))</f>
        <v>714.54332715761689</v>
      </c>
      <c r="T38" s="59">
        <f t="shared" si="34"/>
        <v>115.57191774339248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</v>
      </c>
      <c r="AC38" s="22">
        <f t="shared" si="3"/>
        <v>0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4.4508333333333328</v>
      </c>
      <c r="AI38" s="13">
        <f>IF('Données projet'!$A$62&gt;35,AI37+AH38-AQ37,IF(A38&lt;'Données projet'!$A$62,$AF$205^A38,IF(A38='Données projet'!$A$62,'Données projet'!$B$62,AI37+AH38-AQ37)))</f>
        <v>144.6283333333333</v>
      </c>
      <c r="AJ38" s="13">
        <f>AI38*VLOOKUP('Données projet'!$B$10,Paramètres!$A$1:$I$89,3,0)*VLOOKUP('Données projet'!$B$10,Paramètres!$A$1:$I$89,5,0)</f>
        <v>146.65312999999998</v>
      </c>
      <c r="AK38" s="13">
        <f t="shared" si="35"/>
        <v>37.817001415514973</v>
      </c>
      <c r="AL38" s="20">
        <f t="shared" si="4"/>
        <v>321.28547888202183</v>
      </c>
      <c r="AM38" s="59">
        <f t="shared" si="5"/>
        <v>614.61881221535509</v>
      </c>
      <c r="AN38" s="59">
        <f ca="1">AVERAGE(OFFSET($AM$3,0,0,'Données projet'!$E$10+1,1))-AVERAGE(OFFSET($H$3,0,0,'Données projet'!$E$10+1,1))</f>
        <v>375.11506713831233</v>
      </c>
      <c r="AO38" s="59">
        <f t="shared" si="36"/>
        <v>211.87303516846623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9.7666666666666675</v>
      </c>
      <c r="BD38" s="12">
        <f>IF('Données projet'!$A$88&gt;35,BD37+BC38-BL37,IF(A38&lt;'Données projet'!$A$88,$BA$205^A38,IF(A38='Données projet'!$A$88,'Données projet'!$B$88,BD37+BC38-BL37)))</f>
        <v>193.51666666666674</v>
      </c>
      <c r="BE38" s="13">
        <f>BD38*VLOOKUP('Données projet'!$B$11,Paramètres!$A$1:$I$89,3,0)*VLOOKUP('Données projet'!$B$11,Paramètres!$A$1:$I$89,5,0)</f>
        <v>115.72296666666671</v>
      </c>
      <c r="BF38" s="13">
        <f t="shared" si="37"/>
        <v>30.67535425628806</v>
      </c>
      <c r="BG38" s="20">
        <f t="shared" si="7"/>
        <v>254.97707560747958</v>
      </c>
      <c r="BH38" s="59">
        <f t="shared" si="8"/>
        <v>548.31040894081286</v>
      </c>
      <c r="BI38" s="59">
        <f ca="1">AVERAGE(OFFSET($BH$3,0,0,'Données projet'!$E$11+1,1))-AVERAGE(OFFSET($H$3,0,0,'Données projet'!$E$11+1,1))</f>
        <v>98.210783973198716</v>
      </c>
      <c r="BJ38" s="59">
        <f t="shared" si="38"/>
        <v>130.93943107212061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6.7016666666666653</v>
      </c>
      <c r="BY38" s="12">
        <f>IF('Données projet'!$A$114&gt;35,BY37+BX38-CG37,IF(A38&lt;'Données projet'!$A$114,$BV$205^A38,IF(A38='Données projet'!$A$114,'Données projet'!$B$114,BY37+BX38-CG37)))</f>
        <v>131.13666666666668</v>
      </c>
      <c r="BZ38" s="13">
        <f>BY38*VLOOKUP('Données projet'!$B$12,Paramètres!$A$1:$I$89,3,0)*VLOOKUP('Données projet'!$B$12,Paramètres!$A$1:$I$89,5,0)</f>
        <v>61.371960000000009</v>
      </c>
      <c r="CA38" s="13">
        <f t="shared" si="39"/>
        <v>17.514685805854665</v>
      </c>
      <c r="CB38" s="20">
        <f t="shared" si="10"/>
        <v>137.39424144519688</v>
      </c>
      <c r="CC38" s="59">
        <f t="shared" si="11"/>
        <v>430.7275747785302</v>
      </c>
      <c r="CD38" s="59">
        <f ca="1">AVERAGE(OFFSET($CC$3,0,0,'Données projet'!$E$12+1,1))-AVERAGE(OFFSET($H$3,0,0,'Données projet'!$E$12+1,1))</f>
        <v>146.18550529528801</v>
      </c>
      <c r="CE38" s="59">
        <f t="shared" si="40"/>
        <v>42.010251635815337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8.7683333333333326</v>
      </c>
      <c r="N39" s="13">
        <f>IF('Données projet'!$A$36&gt;35,N38+M39-V38,IF(A39&lt;'Données projet'!$A$36,$K$205^A39,IF(A39='Données projet'!$A$36,'Données projet'!$B$36,N38+M39-V38)))</f>
        <v>140.39166666666665</v>
      </c>
      <c r="O39" s="13">
        <f>N39*VLOOKUP('Données projet'!$B$9,Paramètres!$A$1:$I$89,3,0)*VLOOKUP('Données projet'!$B$9,Paramètres!$A$1:$I$89,5,0)</f>
        <v>127.02637999999997</v>
      </c>
      <c r="P39" s="13">
        <f t="shared" si="33"/>
        <v>33.308320440909334</v>
      </c>
      <c r="Q39" s="20">
        <f t="shared" si="53"/>
        <v>279.249603267917</v>
      </c>
      <c r="R39" s="59">
        <f t="shared" si="0"/>
        <v>572.58293660125037</v>
      </c>
      <c r="S39" s="59">
        <f ca="1">AVERAGE(OFFSET($R$3,0,0,'Données projet'!$E$9+1,1))-AVERAGE(OFFSET($H$3,0,0,'Données projet'!$E$9+1,1))</f>
        <v>714.54332715761689</v>
      </c>
      <c r="T39" s="59">
        <f t="shared" si="34"/>
        <v>115.57191774339248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</v>
      </c>
      <c r="AC39" s="22">
        <f t="shared" si="3"/>
        <v>0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4.4508333333333328</v>
      </c>
      <c r="AI39" s="13">
        <f>IF('Données projet'!$A$62&gt;35,AI38+AH39-AQ38,IF(A39&lt;'Données projet'!$A$62,$AF$205^A39,IF(A39='Données projet'!$A$62,'Données projet'!$B$62,AI38+AH39-AQ38)))</f>
        <v>149.07916666666662</v>
      </c>
      <c r="AJ39" s="13">
        <f>AI39*VLOOKUP('Données projet'!$B$10,Paramètres!$A$1:$I$89,3,0)*VLOOKUP('Données projet'!$B$10,Paramètres!$A$1:$I$89,5,0)</f>
        <v>151.16627499999996</v>
      </c>
      <c r="AK39" s="13">
        <f t="shared" si="35"/>
        <v>38.843506210643667</v>
      </c>
      <c r="AL39" s="20">
        <f t="shared" si="4"/>
        <v>330.93370227520433</v>
      </c>
      <c r="AM39" s="59">
        <f t="shared" si="5"/>
        <v>624.26703560853764</v>
      </c>
      <c r="AN39" s="59">
        <f ca="1">AVERAGE(OFFSET($AM$3,0,0,'Données projet'!$E$10+1,1))-AVERAGE(OFFSET($H$3,0,0,'Données projet'!$E$10+1,1))</f>
        <v>375.11506713831233</v>
      </c>
      <c r="AO39" s="59">
        <f t="shared" si="36"/>
        <v>211.87303516846623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9.7666666666666675</v>
      </c>
      <c r="BD39" s="12">
        <f>IF('Données projet'!$A$88&gt;35,BD38+BC39-BL38,IF(A39&lt;'Données projet'!$A$88,$BA$205^A39,IF(A39='Données projet'!$A$88,'Données projet'!$B$88,BD38+BC39-BL38)))</f>
        <v>203.28333333333342</v>
      </c>
      <c r="BE39" s="13">
        <f>BD39*VLOOKUP('Données projet'!$B$11,Paramètres!$A$1:$I$89,3,0)*VLOOKUP('Données projet'!$B$11,Paramètres!$A$1:$I$89,5,0)</f>
        <v>121.56343333333339</v>
      </c>
      <c r="BF39" s="13">
        <f t="shared" si="37"/>
        <v>32.039369278316627</v>
      </c>
      <c r="BG39" s="20">
        <f t="shared" si="7"/>
        <v>267.52488121529041</v>
      </c>
      <c r="BH39" s="59">
        <f t="shared" si="8"/>
        <v>560.85821454862366</v>
      </c>
      <c r="BI39" s="59">
        <f ca="1">AVERAGE(OFFSET($BH$3,0,0,'Données projet'!$E$11+1,1))-AVERAGE(OFFSET($H$3,0,0,'Données projet'!$E$11+1,1))</f>
        <v>98.210783973198716</v>
      </c>
      <c r="BJ39" s="59">
        <f t="shared" si="38"/>
        <v>130.93943107212061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6.7016666666666653</v>
      </c>
      <c r="BY39" s="12">
        <f>IF('Données projet'!$A$114&gt;35,BY38+BX39-CG38,IF(A39&lt;'Données projet'!$A$114,$BV$205^A39,IF(A39='Données projet'!$A$114,'Données projet'!$B$114,BY38+BX39-CG38)))</f>
        <v>137.83833333333334</v>
      </c>
      <c r="BZ39" s="13">
        <f>BY39*VLOOKUP('Données projet'!$B$12,Paramètres!$A$1:$I$89,3,0)*VLOOKUP('Données projet'!$B$12,Paramètres!$A$1:$I$89,5,0)</f>
        <v>64.508340000000004</v>
      </c>
      <c r="CA39" s="13">
        <f t="shared" si="39"/>
        <v>18.303268233572719</v>
      </c>
      <c r="CB39" s="20">
        <f t="shared" si="10"/>
        <v>144.23021767347248</v>
      </c>
      <c r="CC39" s="59">
        <f t="shared" si="11"/>
        <v>437.56355100680582</v>
      </c>
      <c r="CD39" s="59">
        <f ca="1">AVERAGE(OFFSET($CC$3,0,0,'Données projet'!$E$12+1,1))-AVERAGE(OFFSET($H$3,0,0,'Données projet'!$E$12+1,1))</f>
        <v>146.18550529528801</v>
      </c>
      <c r="CE39" s="59">
        <f t="shared" si="40"/>
        <v>42.010251635815337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>
        <f>VLOOKUP(A40,'Données projet'!$A$35:$I$55,2,0)</f>
        <v>149.16</v>
      </c>
      <c r="L40" s="12">
        <f>VLOOKUP(A40,'Données projet'!$A$35:$I$55,9,0)</f>
        <v>8.7683333333333326</v>
      </c>
      <c r="M40" s="12">
        <f t="array" ref="M40">INDEX(L:L,MIN(IF(ISNUMBER(L40:L236),ROW(L40:L236),"")))</f>
        <v>8.7683333333333326</v>
      </c>
      <c r="N40" s="13">
        <f>IF('Données projet'!$A$36&gt;35,N39+M40-V39,IF(A40&lt;'Données projet'!$A$36,$K$205^A40,IF(A40='Données projet'!$A$36,'Données projet'!$B$36,N39+M40-V39)))</f>
        <v>149.16</v>
      </c>
      <c r="O40" s="13">
        <f>N40*VLOOKUP('Données projet'!$B$9,Paramètres!$A$1:$I$89,3,0)*VLOOKUP('Données projet'!$B$9,Paramètres!$A$1:$I$89,5,0)</f>
        <v>134.959968</v>
      </c>
      <c r="P40" s="13">
        <f t="shared" si="33"/>
        <v>35.139952763433406</v>
      </c>
      <c r="Q40" s="20">
        <f t="shared" si="53"/>
        <v>296.25736199631319</v>
      </c>
      <c r="R40" s="59">
        <f t="shared" si="0"/>
        <v>589.59069532964645</v>
      </c>
      <c r="S40" s="59">
        <f ca="1">AVERAGE(OFFSET($R$3,0,0,'Données projet'!$E$9+1,1))-AVERAGE(OFFSET($H$3,0,0,'Données projet'!$E$9+1,1))</f>
        <v>714.54332715761689</v>
      </c>
      <c r="T40" s="59">
        <f t="shared" si="34"/>
        <v>115.57191774339248</v>
      </c>
      <c r="U40" s="15">
        <f>IF(ISNA(VLOOKUP(A40,'Données projet'!$A$35:$I$55,3,0)),0,VLOOKUP(A40,'Données projet'!$A$35:$I$55,3,0))</f>
        <v>2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</v>
      </c>
      <c r="AC40" s="22">
        <f t="shared" si="3"/>
        <v>0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>
        <f>VLOOKUP(A40,'Données projet'!$A$61:$I$81,2,0)</f>
        <v>153.53</v>
      </c>
      <c r="AG40" s="12">
        <f>VLOOKUP(A40,'Données projet'!$A$61:$I$81,9,0)</f>
        <v>4.4508333333333328</v>
      </c>
      <c r="AH40" s="12">
        <f t="array" ref="AH40">INDEX(AG:AG,MIN(IF(ISNUMBER(AG40:AG236),ROW(AG40:AG236),"")))</f>
        <v>4.4508333333333328</v>
      </c>
      <c r="AI40" s="13">
        <f>IF('Données projet'!$A$62&gt;35,AI39+AH40-AQ39,IF(A40&lt;'Données projet'!$A$62,$AF$205^A40,IF(A40='Données projet'!$A$62,'Données projet'!$B$62,AI39+AH40-AQ39)))</f>
        <v>153.52999999999994</v>
      </c>
      <c r="AJ40" s="13">
        <f>AI40*VLOOKUP('Données projet'!$B$10,Paramètres!$A$1:$I$89,3,0)*VLOOKUP('Données projet'!$B$10,Paramètres!$A$1:$I$89,5,0)</f>
        <v>155.67941999999996</v>
      </c>
      <c r="AK40" s="13">
        <f t="shared" si="35"/>
        <v>39.866449348669995</v>
      </c>
      <c r="AL40" s="20">
        <f t="shared" si="4"/>
        <v>340.5757224489335</v>
      </c>
      <c r="AM40" s="59">
        <f t="shared" si="5"/>
        <v>633.90905578226682</v>
      </c>
      <c r="AN40" s="59">
        <f ca="1">AVERAGE(OFFSET($AM$3,0,0,'Données projet'!$E$10+1,1))-AVERAGE(OFFSET($H$3,0,0,'Données projet'!$E$10+1,1))</f>
        <v>375.11506713831233</v>
      </c>
      <c r="AO40" s="59">
        <f t="shared" si="36"/>
        <v>211.87303516846623</v>
      </c>
      <c r="AP40" s="15">
        <f>IF(ISNA(VLOOKUP(A40,'Données projet'!$A$61:$I$81,3,0)),0,VLOOKUP(A40,'Données projet'!$A$61:$I$81,3,0))</f>
        <v>2</v>
      </c>
      <c r="AQ40" s="15">
        <f>IF(ISNA(VLOOKUP(A40,'Données projet'!$A$61:$I$81,4,0)),0,VLOOKUP(A40,'Données projet'!$A$61:$I$81,4,0))</f>
        <v>15.35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>
        <f>VLOOKUP(A40,'Données projet'!$A$87:$I$107,2,0)</f>
        <v>213.05</v>
      </c>
      <c r="BB40" s="12">
        <f>VLOOKUP(A40,'Données projet'!$A$87:$I$107,9,0)</f>
        <v>9.7666666666666675</v>
      </c>
      <c r="BC40" s="12">
        <f t="array" ref="BC40">INDEX(BB:BB,MIN(IF(ISNUMBER(BB40:BB236),ROW(BB40:BB236),"")))</f>
        <v>9.7666666666666675</v>
      </c>
      <c r="BD40" s="12">
        <f>IF('Données projet'!$A$88&gt;35,BD39+BC40-BL39,IF(A40&lt;'Données projet'!$A$88,$BA$205^A40,IF(A40='Données projet'!$A$88,'Données projet'!$B$88,BD39+BC40-BL39)))</f>
        <v>213.0500000000001</v>
      </c>
      <c r="BE40" s="13">
        <f>BD40*VLOOKUP('Données projet'!$B$11,Paramètres!$A$1:$I$89,3,0)*VLOOKUP('Données projet'!$B$11,Paramètres!$A$1:$I$89,5,0)</f>
        <v>127.40390000000006</v>
      </c>
      <c r="BF40" s="13">
        <f t="shared" si="37"/>
        <v>33.395774393103011</v>
      </c>
      <c r="BG40" s="20">
        <f t="shared" si="7"/>
        <v>280.0594329013212</v>
      </c>
      <c r="BH40" s="59">
        <f t="shared" si="8"/>
        <v>573.39276623465457</v>
      </c>
      <c r="BI40" s="59">
        <f ca="1">AVERAGE(OFFSET($BH$3,0,0,'Données projet'!$E$11+1,1))-AVERAGE(OFFSET($H$3,0,0,'Données projet'!$E$11+1,1))</f>
        <v>98.210783973198716</v>
      </c>
      <c r="BJ40" s="59">
        <f t="shared" si="38"/>
        <v>130.93943107212061</v>
      </c>
      <c r="BK40" s="15">
        <f>IF(ISNA(VLOOKUP(A40,'Données projet'!$A$87:$I$107,3,0)),0,VLOOKUP(A40,'Données projet'!$A$87:$I$107,3,0))</f>
        <v>2</v>
      </c>
      <c r="BL40" s="15">
        <f>IF(ISNA(VLOOKUP(A40,'Données projet'!$A$87:$I$107,4,0)),0,VLOOKUP(A40,'Données projet'!$A$87:$I$107,4,0))</f>
        <v>21.31</v>
      </c>
      <c r="BM40" s="16">
        <f>IF(ISNA(VLOOKUP(A40,'Données projet'!$A$87:$I$107,5,0)),0%,VLOOKUP(A40,'Données projet'!$A$87:$I$107,5,0)*VLOOKUP('Données projet'!$B$11,Paramètres!$A$1:$I$89,7,0))</f>
        <v>8.1000000000000003E-2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1.3692981109628894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1.3692981109628894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>
        <f>VLOOKUP(A40,'Données projet'!$A$113:$I$133,2,0)</f>
        <v>144.54</v>
      </c>
      <c r="BW40" s="12">
        <f>VLOOKUP(A40,'Données projet'!$A$113:$I$133,9,0)</f>
        <v>6.7016666666666653</v>
      </c>
      <c r="BX40" s="12">
        <f t="array" ref="BX40">INDEX(BW:BW,MIN(IF(ISNUMBER(BW40:BW236),ROW(BW40:BW236),"")))</f>
        <v>6.7016666666666653</v>
      </c>
      <c r="BY40" s="12">
        <f>IF('Données projet'!$A$114&gt;35,BY39+BX40-CG39,IF(A40&lt;'Données projet'!$A$114,$BV$205^A40,IF(A40='Données projet'!$A$114,'Données projet'!$B$114,BY39+BX40-CG39)))</f>
        <v>144.54</v>
      </c>
      <c r="BZ40" s="13">
        <f>BY40*VLOOKUP('Données projet'!$B$12,Paramètres!$A$1:$I$89,3,0)*VLOOKUP('Données projet'!$B$12,Paramètres!$A$1:$I$89,5,0)</f>
        <v>67.644720000000007</v>
      </c>
      <c r="CA40" s="13">
        <f t="shared" si="39"/>
        <v>19.087398557857284</v>
      </c>
      <c r="CB40" s="20">
        <f t="shared" si="10"/>
        <v>151.05843982160147</v>
      </c>
      <c r="CC40" s="59">
        <f t="shared" si="11"/>
        <v>444.39177315493475</v>
      </c>
      <c r="CD40" s="59">
        <f ca="1">AVERAGE(OFFSET($CC$3,0,0,'Données projet'!$E$12+1,1))-AVERAGE(OFFSET($H$3,0,0,'Données projet'!$E$12+1,1))</f>
        <v>146.18550529528801</v>
      </c>
      <c r="CE40" s="59">
        <f t="shared" si="40"/>
        <v>42.010251635815337</v>
      </c>
      <c r="CF40" s="15">
        <f>IF(ISNA(VLOOKUP(A40,'Données projet'!$A$113:$I$133,3,0)),0,VLOOKUP(A40,'Données projet'!$A$113:$I$133,3,0))</f>
        <v>2</v>
      </c>
      <c r="CG40" s="15">
        <f>IF(ISNA(VLOOKUP(A40,'Données projet'!$A$113:$I$133,4,0)),0,VLOOKUP(A40,'Données projet'!$A$113:$I$133,4,0))</f>
        <v>14.45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9.038333333333334</v>
      </c>
      <c r="N41" s="13">
        <f>IF('Données projet'!$A$36&gt;35,N40+M41-V40,IF(A41&lt;'Données projet'!$A$36,$K$205^A41,IF(A41='Données projet'!$A$36,'Données projet'!$B$36,N40+M41-V40)))</f>
        <v>158.19833333333332</v>
      </c>
      <c r="O41" s="13">
        <f>N41*VLOOKUP('Données projet'!$B$9,Paramètres!$A$1:$I$89,3,0)*VLOOKUP('Données projet'!$B$9,Paramètres!$A$1:$I$89,5,0)</f>
        <v>143.13785199999998</v>
      </c>
      <c r="P41" s="13">
        <f t="shared" si="33"/>
        <v>37.014913366615446</v>
      </c>
      <c r="Q41" s="20">
        <f t="shared" si="53"/>
        <v>313.76606634685521</v>
      </c>
      <c r="R41" s="59">
        <f t="shared" si="0"/>
        <v>607.09939968018853</v>
      </c>
      <c r="S41" s="59">
        <f ca="1">AVERAGE(OFFSET($R$3,0,0,'Données projet'!$E$9+1,1))-AVERAGE(OFFSET($H$3,0,0,'Données projet'!$E$9+1,1))</f>
        <v>714.54332715761689</v>
      </c>
      <c r="T41" s="59">
        <f t="shared" si="34"/>
        <v>115.57191774339248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</v>
      </c>
      <c r="AC41" s="22">
        <f t="shared" si="3"/>
        <v>0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4.4491666666666658</v>
      </c>
      <c r="AI41" s="13">
        <f>IF('Données projet'!$A$62&gt;35,AI40+AH41-AQ40,IF(A41&lt;'Données projet'!$A$62,$AF$205^A41,IF(A41='Données projet'!$A$62,'Données projet'!$B$62,AI40+AH41-AQ40)))</f>
        <v>142.62916666666661</v>
      </c>
      <c r="AJ41" s="13">
        <f>AI41*VLOOKUP('Données projet'!$B$10,Paramètres!$A$1:$I$89,3,0)*VLOOKUP('Données projet'!$B$10,Paramètres!$A$1:$I$89,5,0)</f>
        <v>144.62597499999995</v>
      </c>
      <c r="AK41" s="13">
        <f t="shared" si="35"/>
        <v>37.354738057427568</v>
      </c>
      <c r="AL41" s="20">
        <f t="shared" si="4"/>
        <v>316.94974190835291</v>
      </c>
      <c r="AM41" s="59">
        <f t="shared" si="5"/>
        <v>610.28307524168622</v>
      </c>
      <c r="AN41" s="59">
        <f ca="1">AVERAGE(OFFSET($AM$3,0,0,'Données projet'!$E$10+1,1))-AVERAGE(OFFSET($H$3,0,0,'Données projet'!$E$10+1,1))</f>
        <v>375.11506713831233</v>
      </c>
      <c r="AO41" s="59">
        <f t="shared" si="36"/>
        <v>211.87303516846623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9.9508333333333301</v>
      </c>
      <c r="BD41" s="12">
        <f>IF('Données projet'!$A$88&gt;35,BD40+BC41-BL40,IF(A41&lt;'Données projet'!$A$88,$BA$205^A41,IF(A41='Données projet'!$A$88,'Données projet'!$B$88,BD40+BC41-BL40)))</f>
        <v>201.69083333333342</v>
      </c>
      <c r="BE41" s="13">
        <f>BD41*VLOOKUP('Données projet'!$B$11,Paramètres!$A$1:$I$89,3,0)*VLOOKUP('Données projet'!$B$11,Paramètres!$A$1:$I$89,5,0)</f>
        <v>120.61111833333339</v>
      </c>
      <c r="BF41" s="13">
        <f t="shared" si="37"/>
        <v>31.817490443727351</v>
      </c>
      <c r="BG41" s="20">
        <f t="shared" si="7"/>
        <v>265.47982695338072</v>
      </c>
      <c r="BH41" s="59">
        <f t="shared" si="8"/>
        <v>558.81316028671404</v>
      </c>
      <c r="BI41" s="59">
        <f ca="1">AVERAGE(OFFSET($BH$3,0,0,'Données projet'!$E$11+1,1))-AVERAGE(OFFSET($H$3,0,0,'Données projet'!$E$11+1,1))</f>
        <v>98.210783973198716</v>
      </c>
      <c r="BJ41" s="59">
        <f t="shared" si="38"/>
        <v>130.93943107212061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1.3424470101962869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1.3424470101962869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12.03</v>
      </c>
      <c r="BY41" s="12">
        <f>IF('Données projet'!$A$114&gt;35,BY40+BX41-CG40,IF(A41&lt;'Données projet'!$A$114,$BV$205^A41,IF(A41='Données projet'!$A$114,'Données projet'!$B$114,BY40+BX41-CG40)))</f>
        <v>142.12</v>
      </c>
      <c r="BZ41" s="13">
        <f>BY41*VLOOKUP('Données projet'!$B$12,Paramètres!$A$1:$I$89,3,0)*VLOOKUP('Données projet'!$B$12,Paramètres!$A$1:$I$89,5,0)</f>
        <v>66.512159999999994</v>
      </c>
      <c r="CA41" s="13">
        <f t="shared" si="39"/>
        <v>18.804744382223518</v>
      </c>
      <c r="CB41" s="20">
        <f t="shared" si="10"/>
        <v>148.59360846570593</v>
      </c>
      <c r="CC41" s="59">
        <f t="shared" si="11"/>
        <v>441.92694179903924</v>
      </c>
      <c r="CD41" s="59">
        <f ca="1">AVERAGE(OFFSET($CC$3,0,0,'Données projet'!$E$12+1,1))-AVERAGE(OFFSET($H$3,0,0,'Données projet'!$E$12+1,1))</f>
        <v>146.18550529528801</v>
      </c>
      <c r="CE41" s="59">
        <f t="shared" si="40"/>
        <v>42.010251635815337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9.038333333333334</v>
      </c>
      <c r="N42" s="13">
        <f>IF('Données projet'!$A$36&gt;35,N41+M42-V41,IF(A42&lt;'Données projet'!$A$36,$K$205^A42,IF(A42='Données projet'!$A$36,'Données projet'!$B$36,N41+M42-V41)))</f>
        <v>167.23666666666665</v>
      </c>
      <c r="O42" s="13">
        <f>N42*VLOOKUP('Données projet'!$B$9,Paramètres!$A$1:$I$89,3,0)*VLOOKUP('Données projet'!$B$9,Paramètres!$A$1:$I$89,5,0)</f>
        <v>151.31573599999999</v>
      </c>
      <c r="P42" s="13">
        <f t="shared" si="33"/>
        <v>38.87743920006475</v>
      </c>
      <c r="Q42" s="20">
        <f t="shared" si="53"/>
        <v>331.25311347344604</v>
      </c>
      <c r="R42" s="59">
        <f t="shared" si="0"/>
        <v>624.58644680677935</v>
      </c>
      <c r="S42" s="59">
        <f ca="1">AVERAGE(OFFSET($R$3,0,0,'Données projet'!$E$9+1,1))-AVERAGE(OFFSET($H$3,0,0,'Données projet'!$E$9+1,1))</f>
        <v>714.54332715761689</v>
      </c>
      <c r="T42" s="59">
        <f t="shared" si="34"/>
        <v>115.57191774339248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</v>
      </c>
      <c r="AC42" s="22">
        <f t="shared" si="3"/>
        <v>0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4.4491666666666658</v>
      </c>
      <c r="AI42" s="13">
        <f>IF('Données projet'!$A$62&gt;35,AI41+AH42-AQ41,IF(A42&lt;'Données projet'!$A$62,$AF$205^A42,IF(A42='Données projet'!$A$62,'Données projet'!$B$62,AI41+AH42-AQ41)))</f>
        <v>147.07833333333326</v>
      </c>
      <c r="AJ42" s="13">
        <f>AI42*VLOOKUP('Données projet'!$B$10,Paramètres!$A$1:$I$89,3,0)*VLOOKUP('Données projet'!$B$10,Paramètres!$A$1:$I$89,5,0)</f>
        <v>149.13742999999994</v>
      </c>
      <c r="AK42" s="13">
        <f t="shared" si="35"/>
        <v>38.382497748192002</v>
      </c>
      <c r="AL42" s="20">
        <f t="shared" si="4"/>
        <v>326.59720749476764</v>
      </c>
      <c r="AM42" s="59">
        <f t="shared" si="5"/>
        <v>619.9305408281009</v>
      </c>
      <c r="AN42" s="59">
        <f ca="1">AVERAGE(OFFSET($AM$3,0,0,'Données projet'!$E$10+1,1))-AVERAGE(OFFSET($H$3,0,0,'Données projet'!$E$10+1,1))</f>
        <v>375.11506713831233</v>
      </c>
      <c r="AO42" s="59">
        <f t="shared" si="36"/>
        <v>211.87303516846623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9.9508333333333301</v>
      </c>
      <c r="BD42" s="12">
        <f>IF('Données projet'!$A$88&gt;35,BD41+BC42-BL41,IF(A42&lt;'Données projet'!$A$88,$BA$205^A42,IF(A42='Données projet'!$A$88,'Données projet'!$B$88,BD41+BC42-BL41)))</f>
        <v>211.64166666666674</v>
      </c>
      <c r="BE42" s="13">
        <f>BD42*VLOOKUP('Données projet'!$B$11,Paramètres!$A$1:$I$89,3,0)*VLOOKUP('Données projet'!$B$11,Paramètres!$A$1:$I$89,5,0)</f>
        <v>126.56171666666673</v>
      </c>
      <c r="BF42" s="13">
        <f t="shared" si="37"/>
        <v>33.200637849368711</v>
      </c>
      <c r="BG42" s="20">
        <f t="shared" si="7"/>
        <v>278.25276744876169</v>
      </c>
      <c r="BH42" s="59">
        <f t="shared" si="8"/>
        <v>571.58610078209495</v>
      </c>
      <c r="BI42" s="59">
        <f ca="1">AVERAGE(OFFSET($BH$3,0,0,'Données projet'!$E$11+1,1))-AVERAGE(OFFSET($H$3,0,0,'Données projet'!$E$11+1,1))</f>
        <v>98.210783973198716</v>
      </c>
      <c r="BJ42" s="59">
        <f t="shared" si="38"/>
        <v>130.93943107212061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1.3161224431381628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1.3161224431381628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12.03</v>
      </c>
      <c r="BY42" s="12">
        <f>IF('Données projet'!$A$114&gt;35,BY41+BX42-CG41,IF(A42&lt;'Données projet'!$A$114,$BV$205^A42,IF(A42='Données projet'!$A$114,'Données projet'!$B$114,BY41+BX42-CG41)))</f>
        <v>154.15</v>
      </c>
      <c r="BZ42" s="13">
        <f>BY42*VLOOKUP('Données projet'!$B$12,Paramètres!$A$1:$I$89,3,0)*VLOOKUP('Données projet'!$B$12,Paramètres!$A$1:$I$89,5,0)</f>
        <v>72.142200000000003</v>
      </c>
      <c r="CA42" s="13">
        <f t="shared" si="39"/>
        <v>20.204504442117106</v>
      </c>
      <c r="CB42" s="20">
        <f t="shared" si="10"/>
        <v>160.83717690335394</v>
      </c>
      <c r="CC42" s="59">
        <f t="shared" si="11"/>
        <v>454.17051023668728</v>
      </c>
      <c r="CD42" s="59">
        <f ca="1">AVERAGE(OFFSET($CC$3,0,0,'Données projet'!$E$12+1,1))-AVERAGE(OFFSET($H$3,0,0,'Données projet'!$E$12+1,1))</f>
        <v>146.18550529528801</v>
      </c>
      <c r="CE42" s="59">
        <f t="shared" si="40"/>
        <v>42.010251635815337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9.038333333333334</v>
      </c>
      <c r="N43" s="13">
        <f>IF('Données projet'!$A$36&gt;35,N42+M43-V42,IF(A43&lt;'Données projet'!$A$36,$K$205^A43,IF(A43='Données projet'!$A$36,'Données projet'!$B$36,N42+M43-V42)))</f>
        <v>176.27499999999998</v>
      </c>
      <c r="O43" s="13">
        <f>N43*VLOOKUP('Données projet'!$B$9,Paramètres!$A$1:$I$89,3,0)*VLOOKUP('Données projet'!$B$9,Paramètres!$A$1:$I$89,5,0)</f>
        <v>159.49361999999996</v>
      </c>
      <c r="P43" s="13">
        <f t="shared" si="33"/>
        <v>40.728278921408638</v>
      </c>
      <c r="Q43" s="20">
        <f t="shared" si="53"/>
        <v>348.71980728811997</v>
      </c>
      <c r="R43" s="59">
        <f t="shared" si="0"/>
        <v>642.05314062145328</v>
      </c>
      <c r="S43" s="59">
        <f ca="1">AVERAGE(OFFSET($R$3,0,0,'Données projet'!$E$9+1,1))-AVERAGE(OFFSET($H$3,0,0,'Données projet'!$E$9+1,1))</f>
        <v>714.54332715761689</v>
      </c>
      <c r="T43" s="59">
        <f t="shared" si="34"/>
        <v>115.57191774339248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0</v>
      </c>
      <c r="AC43" s="22">
        <f t="shared" si="3"/>
        <v>0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4.4491666666666658</v>
      </c>
      <c r="AI43" s="13">
        <f>IF('Données projet'!$A$62&gt;35,AI42+AH43-AQ42,IF(A43&lt;'Données projet'!$A$62,$AF$205^A43,IF(A43='Données projet'!$A$62,'Données projet'!$B$62,AI42+AH43-AQ42)))</f>
        <v>151.52749999999992</v>
      </c>
      <c r="AJ43" s="13">
        <f>AI43*VLOOKUP('Données projet'!$B$10,Paramètres!$A$1:$I$89,3,0)*VLOOKUP('Données projet'!$B$10,Paramètres!$A$1:$I$89,5,0)</f>
        <v>153.64888499999992</v>
      </c>
      <c r="AK43" s="13">
        <f t="shared" si="35"/>
        <v>39.406644337611432</v>
      </c>
      <c r="AL43" s="20">
        <f t="shared" si="4"/>
        <v>336.23838026300643</v>
      </c>
      <c r="AM43" s="59">
        <f t="shared" si="5"/>
        <v>629.57171359633981</v>
      </c>
      <c r="AN43" s="59">
        <f ca="1">AVERAGE(OFFSET($AM$3,0,0,'Données projet'!$E$10+1,1))-AVERAGE(OFFSET($H$3,0,0,'Données projet'!$E$10+1,1))</f>
        <v>375.11506713831233</v>
      </c>
      <c r="AO43" s="59">
        <f t="shared" si="36"/>
        <v>211.87303516846623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9.9508333333333301</v>
      </c>
      <c r="BD43" s="12">
        <f>IF('Données projet'!$A$88&gt;35,BD42+BC43-BL42,IF(A43&lt;'Données projet'!$A$88,$BA$205^A43,IF(A43='Données projet'!$A$88,'Données projet'!$B$88,BD42+BC43-BL42)))</f>
        <v>221.59250000000006</v>
      </c>
      <c r="BE43" s="13">
        <f>BD43*VLOOKUP('Données projet'!$B$11,Paramètres!$A$1:$I$89,3,0)*VLOOKUP('Données projet'!$B$11,Paramètres!$A$1:$I$89,5,0)</f>
        <v>132.51231500000006</v>
      </c>
      <c r="BF43" s="13">
        <f t="shared" si="37"/>
        <v>34.576233274782659</v>
      </c>
      <c r="BG43" s="20">
        <f t="shared" si="7"/>
        <v>291.01255491191324</v>
      </c>
      <c r="BH43" s="59">
        <f t="shared" si="8"/>
        <v>584.34588824524656</v>
      </c>
      <c r="BI43" s="59">
        <f ca="1">AVERAGE(OFFSET($BH$3,0,0,'Données projet'!$E$11+1,1))-AVERAGE(OFFSET($H$3,0,0,'Données projet'!$E$11+1,1))</f>
        <v>98.210783973198716</v>
      </c>
      <c r="BJ43" s="59">
        <f t="shared" si="38"/>
        <v>130.93943107212061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1.2903140847836483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1.2903140847836483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12.03</v>
      </c>
      <c r="BY43" s="12">
        <f>IF('Données projet'!$A$114&gt;35,BY42+BX43-CG42,IF(A43&lt;'Données projet'!$A$114,$BV$205^A43,IF(A43='Données projet'!$A$114,'Données projet'!$B$114,BY42+BX43-CG42)))</f>
        <v>166.18</v>
      </c>
      <c r="BZ43" s="13">
        <f>BY43*VLOOKUP('Données projet'!$B$12,Paramètres!$A$1:$I$89,3,0)*VLOOKUP('Données projet'!$B$12,Paramètres!$A$1:$I$89,5,0)</f>
        <v>77.772240000000011</v>
      </c>
      <c r="CA43" s="13">
        <f t="shared" si="39"/>
        <v>21.591593150842169</v>
      </c>
      <c r="CB43" s="20">
        <f t="shared" si="10"/>
        <v>173.05867607105014</v>
      </c>
      <c r="CC43" s="59">
        <f t="shared" si="11"/>
        <v>466.39200940438343</v>
      </c>
      <c r="CD43" s="59">
        <f ca="1">AVERAGE(OFFSET($CC$3,0,0,'Données projet'!$E$12+1,1))-AVERAGE(OFFSET($H$3,0,0,'Données projet'!$E$12+1,1))</f>
        <v>146.18550529528801</v>
      </c>
      <c r="CE43" s="59">
        <f t="shared" si="40"/>
        <v>42.010251635815337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9.038333333333334</v>
      </c>
      <c r="N44" s="13">
        <f>IF('Données projet'!$A$36&gt;35,N43+M44-V43,IF(A44&lt;'Données projet'!$A$36,$K$205^A44,IF(A44='Données projet'!$A$36,'Données projet'!$B$36,N43+M44-V43)))</f>
        <v>185.3133333333333</v>
      </c>
      <c r="O44" s="13">
        <f>N44*VLOOKUP('Données projet'!$B$9,Paramètres!$A$1:$I$89,3,0)*VLOOKUP('Données projet'!$B$9,Paramètres!$A$1:$I$89,5,0)</f>
        <v>167.67150399999997</v>
      </c>
      <c r="P44" s="13">
        <f t="shared" si="33"/>
        <v>42.568100078408548</v>
      </c>
      <c r="Q44" s="20">
        <f t="shared" si="53"/>
        <v>366.16731043656142</v>
      </c>
      <c r="R44" s="59">
        <f t="shared" si="0"/>
        <v>659.50064376989474</v>
      </c>
      <c r="S44" s="59">
        <f ca="1">AVERAGE(OFFSET($R$3,0,0,'Données projet'!$E$9+1,1))-AVERAGE(OFFSET($H$3,0,0,'Données projet'!$E$9+1,1))</f>
        <v>714.54332715761689</v>
      </c>
      <c r="T44" s="59">
        <f t="shared" si="34"/>
        <v>115.57191774339248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</v>
      </c>
      <c r="AC44" s="22">
        <f t="shared" si="3"/>
        <v>0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4.4491666666666658</v>
      </c>
      <c r="AI44" s="13">
        <f>IF('Données projet'!$A$62&gt;35,AI43+AH44-AQ43,IF(A44&lt;'Données projet'!$A$62,$AF$205^A44,IF(A44='Données projet'!$A$62,'Données projet'!$B$62,AI43+AH44-AQ43)))</f>
        <v>155.97666666666657</v>
      </c>
      <c r="AJ44" s="13">
        <f>AI44*VLOOKUP('Données projet'!$B$10,Paramètres!$A$1:$I$89,3,0)*VLOOKUP('Données projet'!$B$10,Paramètres!$A$1:$I$89,5,0)</f>
        <v>158.16033999999991</v>
      </c>
      <c r="AK44" s="13">
        <f t="shared" si="35"/>
        <v>40.427296094915953</v>
      </c>
      <c r="AL44" s="20">
        <f t="shared" si="4"/>
        <v>345.87346619864508</v>
      </c>
      <c r="AM44" s="59">
        <f t="shared" si="5"/>
        <v>639.20679953197839</v>
      </c>
      <c r="AN44" s="59">
        <f ca="1">AVERAGE(OFFSET($AM$3,0,0,'Données projet'!$E$10+1,1))-AVERAGE(OFFSET($H$3,0,0,'Données projet'!$E$10+1,1))</f>
        <v>375.11506713831233</v>
      </c>
      <c r="AO44" s="59">
        <f t="shared" si="36"/>
        <v>211.87303516846623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9.9508333333333301</v>
      </c>
      <c r="BD44" s="12">
        <f>IF('Données projet'!$A$88&gt;35,BD43+BC44-BL43,IF(A44&lt;'Données projet'!$A$88,$BA$205^A44,IF(A44='Données projet'!$A$88,'Données projet'!$B$88,BD43+BC44-BL43)))</f>
        <v>231.54333333333338</v>
      </c>
      <c r="BE44" s="13">
        <f>BD44*VLOOKUP('Données projet'!$B$11,Paramètres!$A$1:$I$89,3,0)*VLOOKUP('Données projet'!$B$11,Paramètres!$A$1:$I$89,5,0)</f>
        <v>138.46291333333338</v>
      </c>
      <c r="BF44" s="13">
        <f t="shared" si="37"/>
        <v>35.944654595531375</v>
      </c>
      <c r="BG44" s="20">
        <f t="shared" si="7"/>
        <v>303.75984747610613</v>
      </c>
      <c r="BH44" s="59">
        <f t="shared" si="8"/>
        <v>597.09318080943945</v>
      </c>
      <c r="BI44" s="59">
        <f ca="1">AVERAGE(OFFSET($BH$3,0,0,'Données projet'!$E$11+1,1))-AVERAGE(OFFSET($H$3,0,0,'Données projet'!$E$11+1,1))</f>
        <v>98.210783973198716</v>
      </c>
      <c r="BJ44" s="59">
        <f t="shared" si="38"/>
        <v>130.93943107212061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1.2650118125949215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1.2650118125949215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12.03</v>
      </c>
      <c r="BY44" s="12">
        <f>IF('Données projet'!$A$114&gt;35,BY43+BX44-CG43,IF(A44&lt;'Données projet'!$A$114,$BV$205^A44,IF(A44='Données projet'!$A$114,'Données projet'!$B$114,BY43+BX44-CG43)))</f>
        <v>178.21</v>
      </c>
      <c r="BZ44" s="13">
        <f>BY44*VLOOKUP('Données projet'!$B$12,Paramètres!$A$1:$I$89,3,0)*VLOOKUP('Données projet'!$B$12,Paramètres!$A$1:$I$89,5,0)</f>
        <v>83.402280000000019</v>
      </c>
      <c r="CA44" s="13">
        <f t="shared" si="39"/>
        <v>22.967032125375798</v>
      </c>
      <c r="CB44" s="20">
        <f t="shared" si="10"/>
        <v>185.25988528502953</v>
      </c>
      <c r="CC44" s="59">
        <f t="shared" si="11"/>
        <v>478.59321861836281</v>
      </c>
      <c r="CD44" s="59">
        <f ca="1">AVERAGE(OFFSET($CC$3,0,0,'Données projet'!$E$12+1,1))-AVERAGE(OFFSET($H$3,0,0,'Données projet'!$E$12+1,1))</f>
        <v>146.18550529528801</v>
      </c>
      <c r="CE44" s="59">
        <f t="shared" si="40"/>
        <v>42.010251635815337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9.038333333333334</v>
      </c>
      <c r="N45" s="13">
        <f>IF('Données projet'!$A$36&gt;35,N44+M45-V44,IF(A45&lt;'Données projet'!$A$36,$K$205^A45,IF(A45='Données projet'!$A$36,'Données projet'!$B$36,N44+M45-V44)))</f>
        <v>194.35166666666663</v>
      </c>
      <c r="O45" s="13">
        <f>N45*VLOOKUP('Données projet'!$B$9,Paramètres!$A$1:$I$89,3,0)*VLOOKUP('Données projet'!$B$9,Paramètres!$A$1:$I$89,5,0)</f>
        <v>175.84938799999998</v>
      </c>
      <c r="P45" s="13">
        <f t="shared" si="33"/>
        <v>44.397501422971018</v>
      </c>
      <c r="Q45" s="20">
        <f t="shared" si="53"/>
        <v>383.59666574500778</v>
      </c>
      <c r="R45" s="59">
        <f t="shared" si="0"/>
        <v>676.9299990783411</v>
      </c>
      <c r="S45" s="59">
        <f ca="1">AVERAGE(OFFSET($R$3,0,0,'Données projet'!$E$9+1,1))-AVERAGE(OFFSET($H$3,0,0,'Données projet'!$E$9+1,1))</f>
        <v>714.54332715761689</v>
      </c>
      <c r="T45" s="59">
        <f t="shared" si="34"/>
        <v>115.57191774339248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0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</v>
      </c>
      <c r="AC45" s="22">
        <f t="shared" si="3"/>
        <v>0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4.4491666666666658</v>
      </c>
      <c r="AI45" s="13">
        <f>IF('Données projet'!$A$62&gt;35,AI44+AH45-AQ44,IF(A45&lt;'Données projet'!$A$62,$AF$205^A45,IF(A45='Données projet'!$A$62,'Données projet'!$B$62,AI44+AH45-AQ44)))</f>
        <v>160.42583333333323</v>
      </c>
      <c r="AJ45" s="13">
        <f>AI45*VLOOKUP('Données projet'!$B$10,Paramètres!$A$1:$I$89,3,0)*VLOOKUP('Données projet'!$B$10,Paramètres!$A$1:$I$89,5,0)</f>
        <v>162.67179499999989</v>
      </c>
      <c r="AK45" s="13">
        <f t="shared" si="35"/>
        <v>41.444564158408596</v>
      </c>
      <c r="AL45" s="20">
        <f t="shared" si="4"/>
        <v>355.50265886756142</v>
      </c>
      <c r="AM45" s="59">
        <f t="shared" si="5"/>
        <v>648.83599220089468</v>
      </c>
      <c r="AN45" s="59">
        <f ca="1">AVERAGE(OFFSET($AM$3,0,0,'Données projet'!$E$10+1,1))-AVERAGE(OFFSET($H$3,0,0,'Données projet'!$E$10+1,1))</f>
        <v>375.11506713831233</v>
      </c>
      <c r="AO45" s="59">
        <f t="shared" si="36"/>
        <v>211.87303516846623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9.9508333333333301</v>
      </c>
      <c r="BD45" s="12">
        <f>IF('Données projet'!$A$88&gt;35,BD44+BC45-BL44,IF(A45&lt;'Données projet'!$A$88,$BA$205^A45,IF(A45='Données projet'!$A$88,'Données projet'!$B$88,BD44+BC45-BL44)))</f>
        <v>241.4941666666667</v>
      </c>
      <c r="BE45" s="13">
        <f>BD45*VLOOKUP('Données projet'!$B$11,Paramètres!$A$1:$I$89,3,0)*VLOOKUP('Données projet'!$B$11,Paramètres!$A$1:$I$89,5,0)</f>
        <v>144.41351166666669</v>
      </c>
      <c r="BF45" s="13">
        <f t="shared" si="37"/>
        <v>37.306245371005183</v>
      </c>
      <c r="BG45" s="20">
        <f t="shared" si="7"/>
        <v>316.49524350727853</v>
      </c>
      <c r="BH45" s="59">
        <f t="shared" si="8"/>
        <v>609.82857684061185</v>
      </c>
      <c r="BI45" s="59">
        <f ca="1">AVERAGE(OFFSET($BH$3,0,0,'Données projet'!$E$11+1,1))-AVERAGE(OFFSET($H$3,0,0,'Données projet'!$E$11+1,1))</f>
        <v>98.210783973198716</v>
      </c>
      <c r="BJ45" s="59">
        <f t="shared" si="38"/>
        <v>130.93943107212061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1.2402057025309534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1.2402057025309534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12.03</v>
      </c>
      <c r="BY45" s="12">
        <f>IF('Données projet'!$A$114&gt;35,BY44+BX45-CG44,IF(A45&lt;'Données projet'!$A$114,$BV$205^A45,IF(A45='Données projet'!$A$114,'Données projet'!$B$114,BY44+BX45-CG44)))</f>
        <v>190.24</v>
      </c>
      <c r="BZ45" s="13">
        <f>BY45*VLOOKUP('Données projet'!$B$12,Paramètres!$A$1:$I$89,3,0)*VLOOKUP('Données projet'!$B$12,Paramètres!$A$1:$I$89,5,0)</f>
        <v>89.032320000000013</v>
      </c>
      <c r="CA45" s="13">
        <f t="shared" si="39"/>
        <v>24.331697249847547</v>
      </c>
      <c r="CB45" s="20">
        <f t="shared" si="10"/>
        <v>197.4423300434845</v>
      </c>
      <c r="CC45" s="59">
        <f t="shared" si="11"/>
        <v>490.77566337681782</v>
      </c>
      <c r="CD45" s="59">
        <f ca="1">AVERAGE(OFFSET($CC$3,0,0,'Données projet'!$E$12+1,1))-AVERAGE(OFFSET($H$3,0,0,'Données projet'!$E$12+1,1))</f>
        <v>146.18550529528801</v>
      </c>
      <c r="CE45" s="59">
        <f t="shared" si="40"/>
        <v>42.010251635815337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9.038333333333334</v>
      </c>
      <c r="N46" s="13">
        <f>IF('Données projet'!$A$36&gt;35,N45+M46-V45,IF(A46&lt;'Données projet'!$A$36,$K$205^A46,IF(A46='Données projet'!$A$36,'Données projet'!$B$36,N45+M46-V45)))</f>
        <v>203.38999999999996</v>
      </c>
      <c r="O46" s="13">
        <f>N46*VLOOKUP('Données projet'!$B$9,Paramètres!$A$1:$I$89,3,0)*VLOOKUP('Données projet'!$B$9,Paramètres!$A$1:$I$89,5,0)</f>
        <v>184.02727199999995</v>
      </c>
      <c r="P46" s="13">
        <f t="shared" si="33"/>
        <v>46.217022869682651</v>
      </c>
      <c r="Q46" s="20">
        <f t="shared" si="53"/>
        <v>401.00881356469722</v>
      </c>
      <c r="R46" s="59">
        <f t="shared" si="0"/>
        <v>694.34214689803048</v>
      </c>
      <c r="S46" s="59">
        <f ca="1">AVERAGE(OFFSET($R$3,0,0,'Données projet'!$E$9+1,1))-AVERAGE(OFFSET($H$3,0,0,'Données projet'!$E$9+1,1))</f>
        <v>714.54332715761689</v>
      </c>
      <c r="T46" s="59">
        <f t="shared" si="34"/>
        <v>115.57191774339248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</v>
      </c>
      <c r="AC46" s="22">
        <f t="shared" si="3"/>
        <v>0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4.4491666666666658</v>
      </c>
      <c r="AI46" s="13">
        <f>IF('Données projet'!$A$62&gt;35,AI45+AH46-AQ45,IF(A46&lt;'Données projet'!$A$62,$AF$205^A46,IF(A46='Données projet'!$A$62,'Données projet'!$B$62,AI45+AH46-AQ45)))</f>
        <v>164.87499999999989</v>
      </c>
      <c r="AJ46" s="13">
        <f>AI46*VLOOKUP('Données projet'!$B$10,Paramètres!$A$1:$I$89,3,0)*VLOOKUP('Données projet'!$B$10,Paramètres!$A$1:$I$89,5,0)</f>
        <v>167.1832499999999</v>
      </c>
      <c r="AK46" s="13">
        <f t="shared" si="35"/>
        <v>42.458553151107232</v>
      </c>
      <c r="AL46" s="20">
        <f t="shared" si="4"/>
        <v>365.12614048817818</v>
      </c>
      <c r="AM46" s="59">
        <f t="shared" si="5"/>
        <v>658.45947382151144</v>
      </c>
      <c r="AN46" s="59">
        <f ca="1">AVERAGE(OFFSET($AM$3,0,0,'Données projet'!$E$10+1,1))-AVERAGE(OFFSET($H$3,0,0,'Données projet'!$E$10+1,1))</f>
        <v>375.11506713831233</v>
      </c>
      <c r="AO46" s="59">
        <f t="shared" si="36"/>
        <v>211.87303516846623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9.9508333333333301</v>
      </c>
      <c r="BD46" s="12">
        <f>IF('Données projet'!$A$88&gt;35,BD45+BC46-BL45,IF(A46&lt;'Données projet'!$A$88,$BA$205^A46,IF(A46='Données projet'!$A$88,'Données projet'!$B$88,BD45+BC46-BL45)))</f>
        <v>251.44500000000002</v>
      </c>
      <c r="BE46" s="13">
        <f>BD46*VLOOKUP('Données projet'!$B$11,Paramètres!$A$1:$I$89,3,0)*VLOOKUP('Données projet'!$B$11,Paramètres!$A$1:$I$89,5,0)</f>
        <v>150.36411000000001</v>
      </c>
      <c r="BF46" s="13">
        <f t="shared" si="37"/>
        <v>38.661319245642581</v>
      </c>
      <c r="BG46" s="20">
        <f t="shared" si="7"/>
        <v>329.21928926949414</v>
      </c>
      <c r="BH46" s="59">
        <f t="shared" si="8"/>
        <v>622.55262260282746</v>
      </c>
      <c r="BI46" s="59">
        <f ca="1">AVERAGE(OFFSET($BH$3,0,0,'Données projet'!$E$11+1,1))-AVERAGE(OFFSET($H$3,0,0,'Données projet'!$E$11+1,1))</f>
        <v>98.210783973198716</v>
      </c>
      <c r="BJ46" s="59">
        <f t="shared" si="38"/>
        <v>130.93943107212061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1.2158860251551067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1.2158860251551067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12.03</v>
      </c>
      <c r="BY46" s="12">
        <f>IF('Données projet'!$A$114&gt;35,BY45+BX46-CG45,IF(A46&lt;'Données projet'!$A$114,$BV$205^A46,IF(A46='Données projet'!$A$114,'Données projet'!$B$114,BY45+BX46-CG45)))</f>
        <v>202.27</v>
      </c>
      <c r="BZ46" s="13">
        <f>BY46*VLOOKUP('Données projet'!$B$12,Paramètres!$A$1:$I$89,3,0)*VLOOKUP('Données projet'!$B$12,Paramètres!$A$1:$I$89,5,0)</f>
        <v>94.662360000000007</v>
      </c>
      <c r="CA46" s="13">
        <f t="shared" si="39"/>
        <v>25.686347371834557</v>
      </c>
      <c r="CB46" s="20">
        <f t="shared" si="10"/>
        <v>209.60733200594518</v>
      </c>
      <c r="CC46" s="59">
        <f t="shared" si="11"/>
        <v>502.9406653392785</v>
      </c>
      <c r="CD46" s="59">
        <f ca="1">AVERAGE(OFFSET($CC$3,0,0,'Données projet'!$E$12+1,1))-AVERAGE(OFFSET($H$3,0,0,'Données projet'!$E$12+1,1))</f>
        <v>146.18550529528801</v>
      </c>
      <c r="CE46" s="59">
        <f t="shared" si="40"/>
        <v>42.010251635815337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9.038333333333334</v>
      </c>
      <c r="N47" s="13">
        <f>IF('Données projet'!$A$36&gt;35,N46+M47-V46,IF(A47&lt;'Données projet'!$A$36,$K$205^A47,IF(A47='Données projet'!$A$36,'Données projet'!$B$36,N46+M47-V46)))</f>
        <v>212.42833333333328</v>
      </c>
      <c r="O47" s="13">
        <f>N47*VLOOKUP('Données projet'!$B$9,Paramètres!$A$1:$I$89,3,0)*VLOOKUP('Données projet'!$B$9,Paramètres!$A$1:$I$89,5,0)</f>
        <v>192.20515599999996</v>
      </c>
      <c r="P47" s="13">
        <f t="shared" si="33"/>
        <v>48.027153634187883</v>
      </c>
      <c r="Q47" s="20">
        <f t="shared" si="53"/>
        <v>418.40460594621049</v>
      </c>
      <c r="R47" s="59">
        <f t="shared" si="0"/>
        <v>711.73793927954375</v>
      </c>
      <c r="S47" s="59">
        <f ca="1">AVERAGE(OFFSET($R$3,0,0,'Données projet'!$E$9+1,1))-AVERAGE(OFFSET($H$3,0,0,'Données projet'!$E$9+1,1))</f>
        <v>714.54332715761689</v>
      </c>
      <c r="T47" s="59">
        <f t="shared" si="34"/>
        <v>115.57191774339248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</v>
      </c>
      <c r="AC47" s="22">
        <f t="shared" si="3"/>
        <v>0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4.4491666666666658</v>
      </c>
      <c r="AI47" s="13">
        <f>IF('Données projet'!$A$62&gt;35,AI46+AH47-AQ46,IF(A47&lt;'Données projet'!$A$62,$AF$205^A47,IF(A47='Données projet'!$A$62,'Données projet'!$B$62,AI46+AH47-AQ46)))</f>
        <v>169.32416666666654</v>
      </c>
      <c r="AJ47" s="13">
        <f>AI47*VLOOKUP('Données projet'!$B$10,Paramètres!$A$1:$I$89,3,0)*VLOOKUP('Données projet'!$B$10,Paramètres!$A$1:$I$89,5,0)</f>
        <v>171.69470499999989</v>
      </c>
      <c r="AK47" s="13">
        <f t="shared" si="35"/>
        <v>43.469361728065394</v>
      </c>
      <c r="AL47" s="20">
        <f t="shared" si="4"/>
        <v>374.74408288471363</v>
      </c>
      <c r="AM47" s="59">
        <f t="shared" si="5"/>
        <v>668.07741621804689</v>
      </c>
      <c r="AN47" s="59">
        <f ca="1">AVERAGE(OFFSET($AM$3,0,0,'Données projet'!$E$10+1,1))-AVERAGE(OFFSET($H$3,0,0,'Données projet'!$E$10+1,1))</f>
        <v>375.11506713831233</v>
      </c>
      <c r="AO47" s="59">
        <f t="shared" si="36"/>
        <v>211.87303516846623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9.9508333333333301</v>
      </c>
      <c r="BD47" s="12">
        <f>IF('Données projet'!$A$88&gt;35,BD46+BC47-BL46,IF(A47&lt;'Données projet'!$A$88,$BA$205^A47,IF(A47='Données projet'!$A$88,'Données projet'!$B$88,BD46+BC47-BL46)))</f>
        <v>261.39583333333337</v>
      </c>
      <c r="BE47" s="13">
        <f>BD47*VLOOKUP('Données projet'!$B$11,Paramètres!$A$1:$I$89,3,0)*VLOOKUP('Données projet'!$B$11,Paramètres!$A$1:$I$89,5,0)</f>
        <v>156.31470833333336</v>
      </c>
      <c r="BF47" s="13">
        <f t="shared" si="37"/>
        <v>40.010163633837436</v>
      </c>
      <c r="BG47" s="20">
        <f t="shared" si="7"/>
        <v>341.93248534282247</v>
      </c>
      <c r="BH47" s="59">
        <f t="shared" si="8"/>
        <v>635.26581867615573</v>
      </c>
      <c r="BI47" s="59">
        <f ca="1">AVERAGE(OFFSET($BH$3,0,0,'Données projet'!$E$11+1,1))-AVERAGE(OFFSET($H$3,0,0,'Données projet'!$E$11+1,1))</f>
        <v>98.210783973198716</v>
      </c>
      <c r="BJ47" s="59">
        <f t="shared" si="38"/>
        <v>130.93943107212061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1.1920432418190618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1.1920432418190618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12.03</v>
      </c>
      <c r="BY47" s="12">
        <f>IF('Données projet'!$A$114&gt;35,BY46+BX47-CG46,IF(A47&lt;'Données projet'!$A$114,$BV$205^A47,IF(A47='Données projet'!$A$114,'Données projet'!$B$114,BY46+BX47-CG46)))</f>
        <v>214.3</v>
      </c>
      <c r="BZ47" s="13">
        <f>BY47*VLOOKUP('Données projet'!$B$12,Paramètres!$A$1:$I$89,3,0)*VLOOKUP('Données projet'!$B$12,Paramètres!$A$1:$I$89,5,0)</f>
        <v>100.2924</v>
      </c>
      <c r="CA47" s="13">
        <f t="shared" si="39"/>
        <v>27.031645974571337</v>
      </c>
      <c r="CB47" s="20">
        <f t="shared" si="10"/>
        <v>221.75604673904505</v>
      </c>
      <c r="CC47" s="59">
        <f t="shared" si="11"/>
        <v>515.08938007237839</v>
      </c>
      <c r="CD47" s="59">
        <f ca="1">AVERAGE(OFFSET($CC$3,0,0,'Données projet'!$E$12+1,1))-AVERAGE(OFFSET($H$3,0,0,'Données projet'!$E$12+1,1))</f>
        <v>146.18550529528801</v>
      </c>
      <c r="CE47" s="59">
        <f t="shared" si="40"/>
        <v>42.010251635815337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9.038333333333334</v>
      </c>
      <c r="N48" s="13">
        <f>IF('Données projet'!$A$36&gt;35,N47+M48-V47,IF(A48&lt;'Données projet'!$A$36,$K$205^A48,IF(A48='Données projet'!$A$36,'Données projet'!$B$36,N47+M48-V47)))</f>
        <v>221.46666666666661</v>
      </c>
      <c r="O48" s="13">
        <f>N48*VLOOKUP('Données projet'!$B$9,Paramètres!$A$1:$I$89,3,0)*VLOOKUP('Données projet'!$B$9,Paramètres!$A$1:$I$89,5,0)</f>
        <v>200.38303999999994</v>
      </c>
      <c r="P48" s="13">
        <f t="shared" si="33"/>
        <v>49.828338947436187</v>
      </c>
      <c r="Q48" s="20">
        <f t="shared" si="53"/>
        <v>435.78481833345126</v>
      </c>
      <c r="R48" s="59">
        <f t="shared" si="0"/>
        <v>729.11815166678457</v>
      </c>
      <c r="S48" s="59">
        <f ca="1">AVERAGE(OFFSET($R$3,0,0,'Données projet'!$E$9+1,1))-AVERAGE(OFFSET($H$3,0,0,'Données projet'!$E$9+1,1))</f>
        <v>714.54332715761689</v>
      </c>
      <c r="T48" s="59">
        <f t="shared" si="34"/>
        <v>115.57191774339248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</v>
      </c>
      <c r="AC48" s="22">
        <f t="shared" si="3"/>
        <v>0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4.4491666666666658</v>
      </c>
      <c r="AI48" s="13">
        <f>IF('Données projet'!$A$62&gt;35,AI47+AH48-AQ47,IF(A48&lt;'Données projet'!$A$62,$AF$205^A48,IF(A48='Données projet'!$A$62,'Données projet'!$B$62,AI47+AH48-AQ47)))</f>
        <v>173.7733333333332</v>
      </c>
      <c r="AJ48" s="13">
        <f>AI48*VLOOKUP('Données projet'!$B$10,Paramètres!$A$1:$I$89,3,0)*VLOOKUP('Données projet'!$B$10,Paramètres!$A$1:$I$89,5,0)</f>
        <v>176.20615999999987</v>
      </c>
      <c r="AK48" s="13">
        <f t="shared" si="35"/>
        <v>44.477083064549106</v>
      </c>
      <c r="AL48" s="20">
        <f t="shared" si="4"/>
        <v>384.35664833742277</v>
      </c>
      <c r="AM48" s="59">
        <f t="shared" si="5"/>
        <v>677.68998167075608</v>
      </c>
      <c r="AN48" s="59">
        <f ca="1">AVERAGE(OFFSET($AM$3,0,0,'Données projet'!$E$10+1,1))-AVERAGE(OFFSET($H$3,0,0,'Données projet'!$E$10+1,1))</f>
        <v>375.11506713831233</v>
      </c>
      <c r="AO48" s="59">
        <f t="shared" si="36"/>
        <v>211.87303516846623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9.9508333333333301</v>
      </c>
      <c r="BD48" s="12">
        <f>IF('Données projet'!$A$88&gt;35,BD47+BC48-BL47,IF(A48&lt;'Données projet'!$A$88,$BA$205^A48,IF(A48='Données projet'!$A$88,'Données projet'!$B$88,BD47+BC48-BL47)))</f>
        <v>271.34666666666669</v>
      </c>
      <c r="BE48" s="13">
        <f>BD48*VLOOKUP('Données projet'!$B$11,Paramètres!$A$1:$I$89,3,0)*VLOOKUP('Données projet'!$B$11,Paramètres!$A$1:$I$89,5,0)</f>
        <v>162.2653066666667</v>
      </c>
      <c r="BF48" s="13">
        <f t="shared" si="37"/>
        <v>41.353042827957211</v>
      </c>
      <c r="BG48" s="20">
        <f t="shared" si="7"/>
        <v>354.63529203646993</v>
      </c>
      <c r="BH48" s="59">
        <f t="shared" si="8"/>
        <v>647.96862536980325</v>
      </c>
      <c r="BI48" s="59">
        <f ca="1">AVERAGE(OFFSET($BH$3,0,0,'Données projet'!$E$11+1,1))-AVERAGE(OFFSET($H$3,0,0,'Données projet'!$E$11+1,1))</f>
        <v>98.210783973198716</v>
      </c>
      <c r="BJ48" s="59">
        <f t="shared" si="38"/>
        <v>130.93943107212061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1.1686680009215749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1.1686680009215749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12.03</v>
      </c>
      <c r="BY48" s="12">
        <f>IF('Données projet'!$A$114&gt;35,BY47+BX48-CG47,IF(A48&lt;'Données projet'!$A$114,$BV$205^A48,IF(A48='Données projet'!$A$114,'Données projet'!$B$114,BY47+BX48-CG47)))</f>
        <v>226.33</v>
      </c>
      <c r="BZ48" s="13">
        <f>BY48*VLOOKUP('Données projet'!$B$12,Paramètres!$A$1:$I$89,3,0)*VLOOKUP('Données projet'!$B$12,Paramètres!$A$1:$I$89,5,0)</f>
        <v>105.92244000000001</v>
      </c>
      <c r="CA48" s="13">
        <f t="shared" si="39"/>
        <v>28.368177843108885</v>
      </c>
      <c r="CB48" s="20">
        <f t="shared" si="10"/>
        <v>233.88949274341462</v>
      </c>
      <c r="CC48" s="59">
        <f t="shared" si="11"/>
        <v>527.22282607674788</v>
      </c>
      <c r="CD48" s="59">
        <f ca="1">AVERAGE(OFFSET($CC$3,0,0,'Données projet'!$E$12+1,1))-AVERAGE(OFFSET($H$3,0,0,'Données projet'!$E$12+1,1))</f>
        <v>146.18550529528801</v>
      </c>
      <c r="CE48" s="59">
        <f t="shared" si="40"/>
        <v>42.010251635815337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9.038333333333334</v>
      </c>
      <c r="N49" s="13">
        <f>IF('Données projet'!$A$36&gt;35,N48+M49-V48,IF(A49&lt;'Données projet'!$A$36,$K$205^A49,IF(A49='Données projet'!$A$36,'Données projet'!$B$36,N48+M49-V48)))</f>
        <v>230.50499999999994</v>
      </c>
      <c r="O49" s="13">
        <f>N49*VLOOKUP('Données projet'!$B$9,Paramètres!$A$1:$I$89,3,0)*VLOOKUP('Données projet'!$B$9,Paramètres!$A$1:$I$89,5,0)</f>
        <v>208.56092399999994</v>
      </c>
      <c r="P49" s="13">
        <f t="shared" si="33"/>
        <v>51.620985642994455</v>
      </c>
      <c r="Q49" s="20">
        <f t="shared" si="53"/>
        <v>453.15015929488186</v>
      </c>
      <c r="R49" s="59">
        <f t="shared" si="0"/>
        <v>746.48349262821512</v>
      </c>
      <c r="S49" s="59">
        <f ca="1">AVERAGE(OFFSET($R$3,0,0,'Données projet'!$E$9+1,1))-AVERAGE(OFFSET($H$3,0,0,'Données projet'!$E$9+1,1))</f>
        <v>714.54332715761689</v>
      </c>
      <c r="T49" s="59">
        <f t="shared" si="34"/>
        <v>115.57191774339248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</v>
      </c>
      <c r="AC49" s="22">
        <f t="shared" si="3"/>
        <v>0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4.4491666666666658</v>
      </c>
      <c r="AI49" s="13">
        <f>IF('Données projet'!$A$62&gt;35,AI48+AH49-AQ48,IF(A49&lt;'Données projet'!$A$62,$AF$205^A49,IF(A49='Données projet'!$A$62,'Données projet'!$B$62,AI48+AH49-AQ48)))</f>
        <v>178.22249999999985</v>
      </c>
      <c r="AJ49" s="13">
        <f>AI49*VLOOKUP('Données projet'!$B$10,Paramètres!$A$1:$I$89,3,0)*VLOOKUP('Données projet'!$B$10,Paramètres!$A$1:$I$89,5,0)</f>
        <v>180.71761499999985</v>
      </c>
      <c r="AK49" s="13">
        <f t="shared" si="35"/>
        <v>45.481805292811231</v>
      </c>
      <c r="AL49" s="20">
        <f t="shared" si="4"/>
        <v>393.96399034331262</v>
      </c>
      <c r="AM49" s="59">
        <f t="shared" si="5"/>
        <v>687.29732367664587</v>
      </c>
      <c r="AN49" s="59">
        <f ca="1">AVERAGE(OFFSET($AM$3,0,0,'Données projet'!$E$10+1,1))-AVERAGE(OFFSET($H$3,0,0,'Données projet'!$E$10+1,1))</f>
        <v>375.11506713831233</v>
      </c>
      <c r="AO49" s="59">
        <f t="shared" si="36"/>
        <v>211.87303516846623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9.9508333333333301</v>
      </c>
      <c r="BD49" s="12">
        <f>IF('Données projet'!$A$88&gt;35,BD48+BC49-BL48,IF(A49&lt;'Données projet'!$A$88,$BA$205^A49,IF(A49='Données projet'!$A$88,'Données projet'!$B$88,BD48+BC49-BL48)))</f>
        <v>281.29750000000001</v>
      </c>
      <c r="BE49" s="13">
        <f>BD49*VLOOKUP('Données projet'!$B$11,Paramètres!$A$1:$I$89,3,0)*VLOOKUP('Données projet'!$B$11,Paramètres!$A$1:$I$89,5,0)</f>
        <v>168.21590500000002</v>
      </c>
      <c r="BF49" s="13">
        <f t="shared" si="37"/>
        <v>42.690200637637055</v>
      </c>
      <c r="BG49" s="20">
        <f t="shared" si="7"/>
        <v>367.32813398555118</v>
      </c>
      <c r="BH49" s="59">
        <f t="shared" si="8"/>
        <v>660.66146731888443</v>
      </c>
      <c r="BI49" s="59">
        <f ca="1">AVERAGE(OFFSET($BH$3,0,0,'Données projet'!$E$11+1,1))-AVERAGE(OFFSET($H$3,0,0,'Données projet'!$E$11+1,1))</f>
        <v>98.210783973198716</v>
      </c>
      <c r="BJ49" s="59">
        <f t="shared" si="38"/>
        <v>130.93943107212061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1.1457511342405986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1.1457511342405986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12.03</v>
      </c>
      <c r="BY49" s="12">
        <f>IF('Données projet'!$A$114&gt;35,BY48+BX49-CG48,IF(A49&lt;'Données projet'!$A$114,$BV$205^A49,IF(A49='Données projet'!$A$114,'Données projet'!$B$114,BY48+BX49-CG48)))</f>
        <v>238.36</v>
      </c>
      <c r="BZ49" s="13">
        <f>BY49*VLOOKUP('Données projet'!$B$12,Paramètres!$A$1:$I$89,3,0)*VLOOKUP('Données projet'!$B$12,Paramètres!$A$1:$I$89,5,0)</f>
        <v>111.55248</v>
      </c>
      <c r="CA49" s="13">
        <f t="shared" si="39"/>
        <v>29.696462085913986</v>
      </c>
      <c r="CB49" s="20">
        <f t="shared" si="10"/>
        <v>246.00857413296686</v>
      </c>
      <c r="CC49" s="59">
        <f t="shared" si="11"/>
        <v>539.3419074663002</v>
      </c>
      <c r="CD49" s="59">
        <f ca="1">AVERAGE(OFFSET($CC$3,0,0,'Données projet'!$E$12+1,1))-AVERAGE(OFFSET($H$3,0,0,'Données projet'!$E$12+1,1))</f>
        <v>146.18550529528801</v>
      </c>
      <c r="CE49" s="59">
        <f t="shared" si="40"/>
        <v>42.010251635815337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9.038333333333334</v>
      </c>
      <c r="N50" s="13">
        <f>IF('Données projet'!$A$36&gt;35,N49+M50-V49,IF(A50&lt;'Données projet'!$A$36,$K$205^A50,IF(A50='Données projet'!$A$36,'Données projet'!$B$36,N49+M50-V49)))</f>
        <v>239.54333333333327</v>
      </c>
      <c r="O50" s="13">
        <f>N50*VLOOKUP('Données projet'!$B$9,Paramètres!$A$1:$I$89,3,0)*VLOOKUP('Données projet'!$B$9,Paramètres!$A$1:$I$89,5,0)</f>
        <v>216.73880799999992</v>
      </c>
      <c r="P50" s="13">
        <f t="shared" si="33"/>
        <v>53.405466843364692</v>
      </c>
      <c r="Q50" s="20">
        <f t="shared" si="53"/>
        <v>470.50127868552664</v>
      </c>
      <c r="R50" s="59">
        <f t="shared" si="0"/>
        <v>763.83461201885996</v>
      </c>
      <c r="S50" s="59">
        <f ca="1">AVERAGE(OFFSET($R$3,0,0,'Données projet'!$E$9+1,1))-AVERAGE(OFFSET($H$3,0,0,'Données projet'!$E$9+1,1))</f>
        <v>714.54332715761689</v>
      </c>
      <c r="T50" s="59">
        <f t="shared" si="34"/>
        <v>115.57191774339248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</v>
      </c>
      <c r="AC50" s="22">
        <f t="shared" si="3"/>
        <v>0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4.4491666666666658</v>
      </c>
      <c r="AI50" s="13">
        <f>IF('Données projet'!$A$62&gt;35,AI49+AH50-AQ49,IF(A50&lt;'Données projet'!$A$62,$AF$205^A50,IF(A50='Données projet'!$A$62,'Données projet'!$B$62,AI49+AH50-AQ49)))</f>
        <v>182.67166666666651</v>
      </c>
      <c r="AJ50" s="13">
        <f>AI50*VLOOKUP('Données projet'!$B$10,Paramètres!$A$1:$I$89,3,0)*VLOOKUP('Données projet'!$B$10,Paramètres!$A$1:$I$89,5,0)</f>
        <v>185.22906999999984</v>
      </c>
      <c r="AK50" s="13">
        <f t="shared" si="35"/>
        <v>46.483611894023184</v>
      </c>
      <c r="AL50" s="20">
        <f t="shared" si="4"/>
        <v>403.56625429875675</v>
      </c>
      <c r="AM50" s="59">
        <f t="shared" si="5"/>
        <v>696.89958763209006</v>
      </c>
      <c r="AN50" s="59">
        <f ca="1">AVERAGE(OFFSET($AM$3,0,0,'Données projet'!$E$10+1,1))-AVERAGE(OFFSET($H$3,0,0,'Données projet'!$E$10+1,1))</f>
        <v>375.11506713831233</v>
      </c>
      <c r="AO50" s="59">
        <f t="shared" si="36"/>
        <v>211.87303516846623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9.9508333333333301</v>
      </c>
      <c r="BD50" s="12">
        <f>IF('Données projet'!$A$88&gt;35,BD49+BC50-BL49,IF(A50&lt;'Données projet'!$A$88,$BA$205^A50,IF(A50='Données projet'!$A$88,'Données projet'!$B$88,BD49+BC50-BL49)))</f>
        <v>291.24833333333333</v>
      </c>
      <c r="BE50" s="13">
        <f>BD50*VLOOKUP('Données projet'!$B$11,Paramètres!$A$1:$I$89,3,0)*VLOOKUP('Données projet'!$B$11,Paramètres!$A$1:$I$89,5,0)</f>
        <v>174.16650333333334</v>
      </c>
      <c r="BF50" s="13">
        <f t="shared" si="37"/>
        <v>44.021862645122134</v>
      </c>
      <c r="BG50" s="20">
        <f t="shared" si="7"/>
        <v>380.01140407914323</v>
      </c>
      <c r="BH50" s="59">
        <f t="shared" si="8"/>
        <v>673.34473741247655</v>
      </c>
      <c r="BI50" s="59">
        <f ca="1">AVERAGE(OFFSET($BH$3,0,0,'Données projet'!$E$11+1,1))-AVERAGE(OFFSET($H$3,0,0,'Données projet'!$E$11+1,1))</f>
        <v>98.210783973198716</v>
      </c>
      <c r="BJ50" s="59">
        <f t="shared" si="38"/>
        <v>130.93943107212061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1.1232836533373276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1.1232836533373276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12.03</v>
      </c>
      <c r="BY50" s="12">
        <f>IF('Données projet'!$A$114&gt;35,BY49+BX50-CG49,IF(A50&lt;'Données projet'!$A$114,$BV$205^A50,IF(A50='Données projet'!$A$114,'Données projet'!$B$114,BY49+BX50-CG49)))</f>
        <v>250.39000000000001</v>
      </c>
      <c r="BZ50" s="13">
        <f>BY50*VLOOKUP('Données projet'!$B$12,Paramètres!$A$1:$I$89,3,0)*VLOOKUP('Données projet'!$B$12,Paramètres!$A$1:$I$89,5,0)</f>
        <v>117.18252</v>
      </c>
      <c r="CA50" s="13">
        <f t="shared" si="39"/>
        <v>31.016962452921163</v>
      </c>
      <c r="CB50" s="20">
        <f t="shared" si="10"/>
        <v>258.11409860550435</v>
      </c>
      <c r="CC50" s="59">
        <f t="shared" si="11"/>
        <v>551.44743193883767</v>
      </c>
      <c r="CD50" s="59">
        <f ca="1">AVERAGE(OFFSET($CC$3,0,0,'Données projet'!$E$12+1,1))-AVERAGE(OFFSET($H$3,0,0,'Données projet'!$E$12+1,1))</f>
        <v>146.18550529528801</v>
      </c>
      <c r="CE50" s="59">
        <f t="shared" si="40"/>
        <v>42.010251635815337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9.038333333333334</v>
      </c>
      <c r="N51" s="13">
        <f>IF('Données projet'!$A$36&gt;35,N50+M51-V50,IF(A51&lt;'Données projet'!$A$36,$K$205^A51,IF(A51='Données projet'!$A$36,'Données projet'!$B$36,N50+M51-V50)))</f>
        <v>248.58166666666659</v>
      </c>
      <c r="O51" s="13">
        <f>N51*VLOOKUP('Données projet'!$B$9,Paramètres!$A$1:$I$89,3,0)*VLOOKUP('Données projet'!$B$9,Paramètres!$A$1:$I$89,5,0)</f>
        <v>224.91669199999993</v>
      </c>
      <c r="P51" s="13">
        <f t="shared" si="33"/>
        <v>55.182125919126463</v>
      </c>
      <c r="Q51" s="20">
        <f t="shared" si="53"/>
        <v>487.83877454247846</v>
      </c>
      <c r="R51" s="59">
        <f t="shared" si="0"/>
        <v>781.17210787581178</v>
      </c>
      <c r="S51" s="59">
        <f ca="1">AVERAGE(OFFSET($R$3,0,0,'Données projet'!$E$9+1,1))-AVERAGE(OFFSET($H$3,0,0,'Données projet'!$E$9+1,1))</f>
        <v>714.54332715761689</v>
      </c>
      <c r="T51" s="59">
        <f t="shared" si="34"/>
        <v>115.57191774339248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0</v>
      </c>
      <c r="AC51" s="22">
        <f t="shared" si="3"/>
        <v>0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4.4491666666666658</v>
      </c>
      <c r="AI51" s="13">
        <f>IF('Données projet'!$A$62&gt;35,AI50+AH51-AQ50,IF(A51&lt;'Données projet'!$A$62,$AF$205^A51,IF(A51='Données projet'!$A$62,'Données projet'!$B$62,AI50+AH51-AQ50)))</f>
        <v>187.12083333333317</v>
      </c>
      <c r="AJ51" s="13">
        <f>AI51*VLOOKUP('Données projet'!$B$10,Paramètres!$A$1:$I$89,3,0)*VLOOKUP('Données projet'!$B$10,Paramètres!$A$1:$I$89,5,0)</f>
        <v>189.74052499999985</v>
      </c>
      <c r="AK51" s="13">
        <f t="shared" si="35"/>
        <v>47.482582050948096</v>
      </c>
      <c r="AL51" s="20">
        <f t="shared" si="4"/>
        <v>413.16357811373427</v>
      </c>
      <c r="AM51" s="59">
        <f t="shared" si="5"/>
        <v>706.49691144706753</v>
      </c>
      <c r="AN51" s="59">
        <f ca="1">AVERAGE(OFFSET($AM$3,0,0,'Données projet'!$E$10+1,1))-AVERAGE(OFFSET($H$3,0,0,'Données projet'!$E$10+1,1))</f>
        <v>375.11506713831233</v>
      </c>
      <c r="AO51" s="59">
        <f t="shared" si="36"/>
        <v>211.87303516846623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9.9508333333333301</v>
      </c>
      <c r="BD51" s="12">
        <f>IF('Données projet'!$A$88&gt;35,BD50+BC51-BL50,IF(A51&lt;'Données projet'!$A$88,$BA$205^A51,IF(A51='Données projet'!$A$88,'Données projet'!$B$88,BD50+BC51-BL50)))</f>
        <v>301.19916666666666</v>
      </c>
      <c r="BE51" s="13">
        <f>BD51*VLOOKUP('Données projet'!$B$11,Paramètres!$A$1:$I$89,3,0)*VLOOKUP('Données projet'!$B$11,Paramètres!$A$1:$I$89,5,0)</f>
        <v>180.11710166666666</v>
      </c>
      <c r="BF51" s="13">
        <f t="shared" si="37"/>
        <v>45.348238143725872</v>
      </c>
      <c r="BG51" s="20">
        <f t="shared" si="7"/>
        <v>392.68546683643359</v>
      </c>
      <c r="BH51" s="59">
        <f t="shared" si="8"/>
        <v>686.01880016976691</v>
      </c>
      <c r="BI51" s="59">
        <f ca="1">AVERAGE(OFFSET($BH$3,0,0,'Données projet'!$E$11+1,1))-AVERAGE(OFFSET($H$3,0,0,'Données projet'!$E$11+1,1))</f>
        <v>98.210783973198716</v>
      </c>
      <c r="BJ51" s="59">
        <f t="shared" si="38"/>
        <v>130.93943107212061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1.1012567460307596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1.1012567460307596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12.03</v>
      </c>
      <c r="BY51" s="12">
        <f>IF('Données projet'!$A$114&gt;35,BY50+BX51-CG50,IF(A51&lt;'Données projet'!$A$114,$BV$205^A51,IF(A51='Données projet'!$A$114,'Données projet'!$B$114,BY50+BX51-CG50)))</f>
        <v>262.42</v>
      </c>
      <c r="BZ51" s="13">
        <f>BY51*VLOOKUP('Données projet'!$B$12,Paramètres!$A$1:$I$89,3,0)*VLOOKUP('Données projet'!$B$12,Paramètres!$A$1:$I$89,5,0)</f>
        <v>122.81256</v>
      </c>
      <c r="CA51" s="13">
        <f t="shared" si="39"/>
        <v>32.330095614447359</v>
      </c>
      <c r="CB51" s="20">
        <f t="shared" si="10"/>
        <v>270.20679186182912</v>
      </c>
      <c r="CC51" s="59">
        <f t="shared" si="11"/>
        <v>563.54012519516243</v>
      </c>
      <c r="CD51" s="59">
        <f ca="1">AVERAGE(OFFSET($CC$3,0,0,'Données projet'!$E$12+1,1))-AVERAGE(OFFSET($H$3,0,0,'Données projet'!$E$12+1,1))</f>
        <v>146.18550529528801</v>
      </c>
      <c r="CE51" s="59">
        <f t="shared" si="40"/>
        <v>42.010251635815337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257.62</v>
      </c>
      <c r="L52" s="12">
        <f>VLOOKUP(A52,'Données projet'!$A$35:$I$55,9,0)</f>
        <v>9.038333333333334</v>
      </c>
      <c r="M52" s="12">
        <f t="array" ref="M52">INDEX(L:L,MIN(IF(ISNUMBER(L52:L248),ROW(L52:L248),"")))</f>
        <v>9.038333333333334</v>
      </c>
      <c r="N52" s="13">
        <f>IF('Données projet'!$A$36&gt;35,N51+M52-V51,IF(A52&lt;'Données projet'!$A$36,$K$205^A52,IF(A52='Données projet'!$A$36,'Données projet'!$B$36,N51+M52-V51)))</f>
        <v>257.61999999999995</v>
      </c>
      <c r="O52" s="13">
        <f>N52*VLOOKUP('Données projet'!$B$9,Paramètres!$A$1:$I$89,3,0)*VLOOKUP('Données projet'!$B$9,Paramètres!$A$1:$I$89,5,0)</f>
        <v>233.09457599999993</v>
      </c>
      <c r="P52" s="13">
        <f t="shared" si="33"/>
        <v>56.951279856084007</v>
      </c>
      <c r="Q52" s="20">
        <f t="shared" si="53"/>
        <v>505.16319894934622</v>
      </c>
      <c r="R52" s="59">
        <f t="shared" si="0"/>
        <v>798.49653228267948</v>
      </c>
      <c r="S52" s="59">
        <f ca="1">AVERAGE(OFFSET($R$3,0,0,'Données projet'!$E$9+1,1))-AVERAGE(OFFSET($H$3,0,0,'Données projet'!$E$9+1,1))</f>
        <v>714.54332715761689</v>
      </c>
      <c r="T52" s="59">
        <f t="shared" si="34"/>
        <v>115.57191774339248</v>
      </c>
      <c r="U52" s="15">
        <f>IF(ISNA(VLOOKUP(A52,'Données projet'!$A$35:$I$55,3,0)),0,VLOOKUP(A52,'Données projet'!$A$35:$I$55,3,0))</f>
        <v>3</v>
      </c>
      <c r="V52" s="15">
        <f>IF(ISNA(VLOOKUP(A52,'Données projet'!$A$35:$I$55,4,0)),0,VLOOKUP(A52,'Données projet'!$A$35:$I$55,4,0))</f>
        <v>4.25</v>
      </c>
      <c r="W52" s="16">
        <f>IF(ISNA(VLOOKUP(A52,'Données projet'!$A$35:$I$55,5,0)),0%,VLOOKUP(A52,'Données projet'!$A$35:$I$55,5,0)*VLOOKUP('Données projet'!$B$9,Paramètres!$A$1:$I$89,7,0))</f>
        <v>6.88E-2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0.29246713486497317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0</v>
      </c>
      <c r="AC52" s="22">
        <f t="shared" si="3"/>
        <v>0.29246713486497317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191.57</v>
      </c>
      <c r="AG52" s="12">
        <f>VLOOKUP(A52,'Données projet'!$A$61:$I$81,9,0)</f>
        <v>4.4491666666666658</v>
      </c>
      <c r="AH52" s="12">
        <f t="array" ref="AH52">INDEX(AG:AG,MIN(IF(ISNUMBER(AG52:AG248),ROW(AG52:AG248),"")))</f>
        <v>4.4491666666666658</v>
      </c>
      <c r="AI52" s="13">
        <f>IF('Données projet'!$A$62&gt;35,AI51+AH52-AQ51,IF(A52&lt;'Données projet'!$A$62,$AF$205^A52,IF(A52='Données projet'!$A$62,'Données projet'!$B$62,AI51+AH52-AQ51)))</f>
        <v>191.56999999999982</v>
      </c>
      <c r="AJ52" s="13">
        <f>AI52*VLOOKUP('Données projet'!$B$10,Paramètres!$A$1:$I$89,3,0)*VLOOKUP('Données projet'!$B$10,Paramètres!$A$1:$I$89,5,0)</f>
        <v>194.25197999999983</v>
      </c>
      <c r="AK52" s="13">
        <f t="shared" si="35"/>
        <v>48.47879096612683</v>
      </c>
      <c r="AL52" s="20">
        <f t="shared" si="4"/>
        <v>422.75609276600397</v>
      </c>
      <c r="AM52" s="59">
        <f t="shared" si="5"/>
        <v>716.08942609933729</v>
      </c>
      <c r="AN52" s="59">
        <f ca="1">AVERAGE(OFFSET($AM$3,0,0,'Données projet'!$E$10+1,1))-AVERAGE(OFFSET($H$3,0,0,'Données projet'!$E$10+1,1))</f>
        <v>375.11506713831233</v>
      </c>
      <c r="AO52" s="59">
        <f t="shared" si="36"/>
        <v>211.87303516846623</v>
      </c>
      <c r="AP52" s="15">
        <f>IF(ISNA(VLOOKUP(A52,'Données projet'!$A$61:$I$81,3,0)),0,VLOOKUP(A52,'Données projet'!$A$61:$I$81,3,0))</f>
        <v>3</v>
      </c>
      <c r="AQ52" s="15">
        <f>IF(ISNA(VLOOKUP(A52,'Données projet'!$A$61:$I$81,4,0)),0,VLOOKUP(A52,'Données projet'!$A$61:$I$81,4,0))</f>
        <v>19.16</v>
      </c>
      <c r="AR52" s="16">
        <f>IF(ISNA(VLOOKUP(A52,'Données projet'!$A$61:$I$81,5,0)),0%,VLOOKUP(A52,'Données projet'!$A$61:$I$81,5,0)*VLOOKUP('Données projet'!$B$10,Paramètres!$A$1:$I$89,7,0))</f>
        <v>1.72E-2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0.36941031415906472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0.36941031415906472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>
        <f>VLOOKUP(A52,'Données projet'!$A$87:$I$107,2,0)</f>
        <v>311.14999999999998</v>
      </c>
      <c r="BB52" s="12">
        <f>VLOOKUP(A52,'Données projet'!$A$87:$I$107,9,0)</f>
        <v>9.9508333333333301</v>
      </c>
      <c r="BC52" s="12">
        <f t="array" ref="BC52">INDEX(BB:BB,MIN(IF(ISNUMBER(BB52:BB248),ROW(BB52:BB248),"")))</f>
        <v>9.9508333333333301</v>
      </c>
      <c r="BD52" s="12">
        <f>IF('Données projet'!$A$88&gt;35,BD51+BC52-BL51,IF(A52&lt;'Données projet'!$A$88,$BA$205^A52,IF(A52='Données projet'!$A$88,'Données projet'!$B$88,BD51+BC52-BL51)))</f>
        <v>311.14999999999998</v>
      </c>
      <c r="BE52" s="13">
        <f>BD52*VLOOKUP('Données projet'!$B$11,Paramètres!$A$1:$I$89,3,0)*VLOOKUP('Données projet'!$B$11,Paramètres!$A$1:$I$89,5,0)</f>
        <v>186.0677</v>
      </c>
      <c r="BF52" s="13">
        <f t="shared" si="37"/>
        <v>46.669521812925495</v>
      </c>
      <c r="BG52" s="20">
        <f t="shared" si="7"/>
        <v>405.35066132417859</v>
      </c>
      <c r="BH52" s="59">
        <f t="shared" si="8"/>
        <v>698.6839946575119</v>
      </c>
      <c r="BI52" s="59">
        <f ca="1">AVERAGE(OFFSET($BH$3,0,0,'Données projet'!$E$11+1,1))-AVERAGE(OFFSET($H$3,0,0,'Données projet'!$E$11+1,1))</f>
        <v>98.210783973198716</v>
      </c>
      <c r="BJ52" s="59">
        <f t="shared" si="38"/>
        <v>130.93943107212061</v>
      </c>
      <c r="BK52" s="15">
        <f>IF(ISNA(VLOOKUP(A52,'Données projet'!$A$87:$I$107,3,0)),0,VLOOKUP(A52,'Données projet'!$A$87:$I$107,3,0))</f>
        <v>3</v>
      </c>
      <c r="BL52" s="15">
        <f>IF(ISNA(VLOOKUP(A52,'Données projet'!$A$87:$I$107,4,0)),0,VLOOKUP(A52,'Données projet'!$A$87:$I$107,4,0))</f>
        <v>31.11</v>
      </c>
      <c r="BM52" s="16">
        <f>IF(ISNA(VLOOKUP(A52,'Données projet'!$A$87:$I$107,5,0)),0%,VLOOKUP(A52,'Données projet'!$A$87:$I$107,5,0)*VLOOKUP('Données projet'!$B$11,Paramètres!$A$1:$I$89,7,0))</f>
        <v>0.14400000000000002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4.6334540859550364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4.6334540859550364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>
        <f>VLOOKUP(A52,'Données projet'!$A$113:$I$133,2,0)</f>
        <v>274.45</v>
      </c>
      <c r="BW52" s="12">
        <f>VLOOKUP(A52,'Données projet'!$A$113:$I$133,9,0)</f>
        <v>12.03</v>
      </c>
      <c r="BX52" s="12">
        <f t="array" ref="BX52">INDEX(BW:BW,MIN(IF(ISNUMBER(BW52:BW248),ROW(BW52:BW248),"")))</f>
        <v>12.03</v>
      </c>
      <c r="BY52" s="12">
        <f>IF('Données projet'!$A$114&gt;35,BY51+BX52-CG51,IF(A52&lt;'Données projet'!$A$114,$BV$205^A52,IF(A52='Données projet'!$A$114,'Données projet'!$B$114,BY51+BX52-CG51)))</f>
        <v>274.45</v>
      </c>
      <c r="BZ52" s="13">
        <f>BY52*VLOOKUP('Données projet'!$B$12,Paramètres!$A$1:$I$89,3,0)*VLOOKUP('Données projet'!$B$12,Paramètres!$A$1:$I$89,5,0)</f>
        <v>128.4426</v>
      </c>
      <c r="CA52" s="13">
        <f t="shared" si="39"/>
        <v>33.636237879071096</v>
      </c>
      <c r="CB52" s="20">
        <f t="shared" si="10"/>
        <v>282.28730930604883</v>
      </c>
      <c r="CC52" s="59">
        <f t="shared" si="11"/>
        <v>575.62064263938214</v>
      </c>
      <c r="CD52" s="59">
        <f ca="1">AVERAGE(OFFSET($CC$3,0,0,'Données projet'!$E$12+1,1))-AVERAGE(OFFSET($H$3,0,0,'Données projet'!$E$12+1,1))</f>
        <v>146.18550529528801</v>
      </c>
      <c r="CE52" s="59">
        <f t="shared" si="40"/>
        <v>42.010251635815337</v>
      </c>
      <c r="CF52" s="15">
        <f>IF(ISNA(VLOOKUP(A52,'Données projet'!$A$113:$I$133,3,0)),0,VLOOKUP(A52,'Données projet'!$A$113:$I$133,3,0))</f>
        <v>3</v>
      </c>
      <c r="CG52" s="15">
        <f>IF(ISNA(VLOOKUP(A52,'Données projet'!$A$113:$I$133,4,0)),0,VLOOKUP(A52,'Données projet'!$A$113:$I$133,4,0))</f>
        <v>27.45</v>
      </c>
      <c r="CH52" s="16">
        <f>IF(ISNA(VLOOKUP(A52,'Données projet'!$A$113:$I$133,5,0)),0%,VLOOKUP(A52,'Données projet'!$A$113:$I$133,5,0)*VLOOKUP('Données projet'!$B$12,Paramètres!$A$1:$I$89,7,0))</f>
        <v>3.3000000000000002E-2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0.56238081679723673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0.56238081679723673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8.1533333333333307</v>
      </c>
      <c r="N53" s="13">
        <f>IF('Données projet'!$A$36&gt;35,N52+M53-V52,IF(A53&lt;'Données projet'!$A$36,$K$205^A53,IF(A53='Données projet'!$A$36,'Données projet'!$B$36,N52+M53-V52)))</f>
        <v>261.52333333333326</v>
      </c>
      <c r="O53" s="13">
        <f>N53*VLOOKUP('Données projet'!$B$9,Paramètres!$A$1:$I$89,3,0)*VLOOKUP('Données projet'!$B$9,Paramètres!$A$1:$I$89,5,0)</f>
        <v>236.62631199999993</v>
      </c>
      <c r="P53" s="13">
        <f t="shared" si="33"/>
        <v>57.713068100165898</v>
      </c>
      <c r="Q53" s="20">
        <f t="shared" si="53"/>
        <v>512.64108700778877</v>
      </c>
      <c r="R53" s="59">
        <f t="shared" si="0"/>
        <v>805.97442034112214</v>
      </c>
      <c r="S53" s="59">
        <f ca="1">AVERAGE(OFFSET($R$3,0,0,'Données projet'!$E$9+1,1))-AVERAGE(OFFSET($H$3,0,0,'Données projet'!$E$9+1,1))</f>
        <v>714.54332715761689</v>
      </c>
      <c r="T53" s="59">
        <f t="shared" si="34"/>
        <v>115.57191774339248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0.286732032737609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0</v>
      </c>
      <c r="AC53" s="22">
        <f t="shared" si="3"/>
        <v>0.286732032737609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4.4508333333333328</v>
      </c>
      <c r="AI53" s="13">
        <f>IF('Données projet'!$A$62&gt;35,AI52+AH53-AQ52,IF(A53&lt;'Données projet'!$A$62,$AF$205^A53,IF(A53='Données projet'!$A$62,'Données projet'!$B$62,AI52+AH53-AQ52)))</f>
        <v>176.86083333333315</v>
      </c>
      <c r="AJ53" s="13">
        <f>AI53*VLOOKUP('Données projet'!$B$10,Paramètres!$A$1:$I$89,3,0)*VLOOKUP('Données projet'!$B$10,Paramètres!$A$1:$I$89,5,0)</f>
        <v>179.33688499999982</v>
      </c>
      <c r="AK53" s="13">
        <f t="shared" si="35"/>
        <v>45.174623621105056</v>
      </c>
      <c r="AL53" s="20">
        <f t="shared" si="4"/>
        <v>391.02421084842427</v>
      </c>
      <c r="AM53" s="59">
        <f t="shared" si="5"/>
        <v>684.35754418175759</v>
      </c>
      <c r="AN53" s="59">
        <f ca="1">AVERAGE(OFFSET($AM$3,0,0,'Données projet'!$E$10+1,1))-AVERAGE(OFFSET($H$3,0,0,'Données projet'!$E$10+1,1))</f>
        <v>375.11506713831233</v>
      </c>
      <c r="AO53" s="59">
        <f t="shared" si="36"/>
        <v>211.87303516846623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0.36216640321644877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0.36216640321644877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280.03999999999996</v>
      </c>
      <c r="BE53" s="13">
        <f>BD53*VLOOKUP('Données projet'!$B$11,Paramètres!$A$1:$I$89,3,0)*VLOOKUP('Données projet'!$B$11,Paramètres!$A$1:$I$89,5,0)</f>
        <v>167.46392</v>
      </c>
      <c r="BF53" s="13">
        <f t="shared" si="37"/>
        <v>42.521530115033826</v>
      </c>
      <c r="BG53" s="20">
        <f t="shared" si="7"/>
        <v>365.7246589503506</v>
      </c>
      <c r="BH53" s="59">
        <f t="shared" si="8"/>
        <v>659.05799228368392</v>
      </c>
      <c r="BI53" s="59">
        <f ca="1">AVERAGE(OFFSET($BH$3,0,0,'Données projet'!$E$11+1,1))-AVERAGE(OFFSET($H$3,0,0,'Données projet'!$E$11+1,1))</f>
        <v>98.210783973198716</v>
      </c>
      <c r="BJ53" s="59">
        <f t="shared" si="38"/>
        <v>130.93943107212061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4.5425948774573932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4.5425948774573932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12.308333333333332</v>
      </c>
      <c r="BY53" s="12">
        <f>IF('Données projet'!$A$114&gt;35,BY52+BX53-CG52,IF(A53&lt;'Données projet'!$A$114,$BV$205^A53,IF(A53='Données projet'!$A$114,'Données projet'!$B$114,BY52+BX53-CG52)))</f>
        <v>259.30833333333334</v>
      </c>
      <c r="BZ53" s="13">
        <f>BY53*VLOOKUP('Données projet'!$B$12,Paramètres!$A$1:$I$89,3,0)*VLOOKUP('Données projet'!$B$12,Paramètres!$A$1:$I$89,5,0)</f>
        <v>121.3563</v>
      </c>
      <c r="CA53" s="13">
        <f t="shared" si="39"/>
        <v>31.991126779464746</v>
      </c>
      <c r="CB53" s="20">
        <f t="shared" si="10"/>
        <v>267.08010164090109</v>
      </c>
      <c r="CC53" s="59">
        <f t="shared" si="11"/>
        <v>560.41343497423441</v>
      </c>
      <c r="CD53" s="59">
        <f ca="1">AVERAGE(OFFSET($CC$3,0,0,'Données projet'!$E$12+1,1))-AVERAGE(OFFSET($H$3,0,0,'Données projet'!$E$12+1,1))</f>
        <v>146.18550529528801</v>
      </c>
      <c r="CE53" s="59">
        <f t="shared" si="40"/>
        <v>42.010251635815337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0.55135287199827088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0.55135287199827088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8.1533333333333307</v>
      </c>
      <c r="N54" s="13">
        <f>IF('Données projet'!$A$36&gt;35,N53+M54-V53,IF(A54&lt;'Données projet'!$A$36,$K$205^A54,IF(A54='Données projet'!$A$36,'Données projet'!$B$36,N53+M54-V53)))</f>
        <v>269.67666666666656</v>
      </c>
      <c r="O54" s="13">
        <f>N54*VLOOKUP('Données projet'!$B$9,Paramètres!$A$1:$I$89,3,0)*VLOOKUP('Données projet'!$B$9,Paramètres!$A$1:$I$89,5,0)</f>
        <v>244.00344799999991</v>
      </c>
      <c r="P54" s="13">
        <f t="shared" si="33"/>
        <v>59.300060726737982</v>
      </c>
      <c r="Q54" s="20">
        <f t="shared" si="53"/>
        <v>528.25361103240186</v>
      </c>
      <c r="R54" s="59">
        <f t="shared" si="0"/>
        <v>821.58694436573523</v>
      </c>
      <c r="S54" s="59">
        <f ca="1">AVERAGE(OFFSET($R$3,0,0,'Données projet'!$E$9+1,1))-AVERAGE(OFFSET($H$3,0,0,'Données projet'!$E$9+1,1))</f>
        <v>714.54332715761689</v>
      </c>
      <c r="T54" s="59">
        <f t="shared" si="34"/>
        <v>115.57191774339248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0.28110939246489558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0</v>
      </c>
      <c r="AC54" s="22">
        <f t="shared" si="3"/>
        <v>0.28110939246489558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4.4508333333333328</v>
      </c>
      <c r="AI54" s="13">
        <f>IF('Données projet'!$A$62&gt;35,AI53+AH54-AQ53,IF(A54&lt;'Données projet'!$A$62,$AF$205^A54,IF(A54='Données projet'!$A$62,'Données projet'!$B$62,AI53+AH54-AQ53)))</f>
        <v>181.31166666666647</v>
      </c>
      <c r="AJ54" s="13">
        <f>AI54*VLOOKUP('Données projet'!$B$10,Paramètres!$A$1:$I$89,3,0)*VLOOKUP('Données projet'!$B$10,Paramètres!$A$1:$I$89,5,0)</f>
        <v>183.85002999999983</v>
      </c>
      <c r="AK54" s="13">
        <f t="shared" si="35"/>
        <v>46.177689017681132</v>
      </c>
      <c r="AL54" s="20">
        <f t="shared" si="4"/>
        <v>400.63161062246098</v>
      </c>
      <c r="AM54" s="59">
        <f t="shared" si="5"/>
        <v>693.9649439557943</v>
      </c>
      <c r="AN54" s="59">
        <f ca="1">AVERAGE(OFFSET($AM$3,0,0,'Données projet'!$E$10+1,1))-AVERAGE(OFFSET($H$3,0,0,'Données projet'!$E$10+1,1))</f>
        <v>375.11506713831233</v>
      </c>
      <c r="AO54" s="59">
        <f t="shared" si="36"/>
        <v>211.87303516846623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0.35506454094906814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0.35506454094906814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280.03999999999996</v>
      </c>
      <c r="BE54" s="13">
        <f>BD54*VLOOKUP('Données projet'!$B$11,Paramètres!$A$1:$I$89,3,0)*VLOOKUP('Données projet'!$B$11,Paramètres!$A$1:$I$89,5,0)</f>
        <v>167.46392</v>
      </c>
      <c r="BF54" s="13">
        <f t="shared" si="37"/>
        <v>42.521530115033826</v>
      </c>
      <c r="BG54" s="20">
        <f t="shared" si="7"/>
        <v>365.7246589503506</v>
      </c>
      <c r="BH54" s="59">
        <f t="shared" si="8"/>
        <v>659.05799228368392</v>
      </c>
      <c r="BI54" s="59">
        <f ca="1">AVERAGE(OFFSET($BH$3,0,0,'Données projet'!$E$11+1,1))-AVERAGE(OFFSET($H$3,0,0,'Données projet'!$E$11+1,1))</f>
        <v>98.210783973198716</v>
      </c>
      <c r="BJ54" s="59">
        <f t="shared" si="38"/>
        <v>130.93943107212061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4.4535173626197437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4.4535173626197437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12.308333333333332</v>
      </c>
      <c r="BY54" s="12">
        <f>IF('Données projet'!$A$114&gt;35,BY53+BX54-CG53,IF(A54&lt;'Données projet'!$A$114,$BV$205^A54,IF(A54='Données projet'!$A$114,'Données projet'!$B$114,BY53+BX54-CG53)))</f>
        <v>271.61666666666667</v>
      </c>
      <c r="BZ54" s="13">
        <f>BY54*VLOOKUP('Données projet'!$B$12,Paramètres!$A$1:$I$89,3,0)*VLOOKUP('Données projet'!$B$12,Paramètres!$A$1:$I$89,5,0)</f>
        <v>127.11660000000001</v>
      </c>
      <c r="CA54" s="13">
        <f t="shared" si="39"/>
        <v>33.329222996858846</v>
      </c>
      <c r="CB54" s="20">
        <f t="shared" si="10"/>
        <v>279.44314171952914</v>
      </c>
      <c r="CC54" s="59">
        <f t="shared" si="11"/>
        <v>572.77647505286245</v>
      </c>
      <c r="CD54" s="59">
        <f ca="1">AVERAGE(OFFSET($CC$3,0,0,'Données projet'!$E$12+1,1))-AVERAGE(OFFSET($H$3,0,0,'Données projet'!$E$12+1,1))</f>
        <v>146.18550529528801</v>
      </c>
      <c r="CE54" s="59">
        <f t="shared" si="40"/>
        <v>42.010251635815337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0.54054117847043059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0.54054117847043059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8.1533333333333307</v>
      </c>
      <c r="N55" s="13">
        <f>IF('Données projet'!$A$36&gt;35,N54+M55-V54,IF(A55&lt;'Données projet'!$A$36,$K$205^A55,IF(A55='Données projet'!$A$36,'Données projet'!$B$36,N54+M55-V54)))</f>
        <v>277.82999999999987</v>
      </c>
      <c r="O55" s="13">
        <f>N55*VLOOKUP('Données projet'!$B$9,Paramètres!$A$1:$I$89,3,0)*VLOOKUP('Données projet'!$B$9,Paramètres!$A$1:$I$89,5,0)</f>
        <v>251.38058399999989</v>
      </c>
      <c r="P55" s="13">
        <f t="shared" si="33"/>
        <v>60.881477316067745</v>
      </c>
      <c r="Q55" s="20">
        <f t="shared" si="53"/>
        <v>543.85642345881774</v>
      </c>
      <c r="R55" s="59">
        <f t="shared" si="0"/>
        <v>837.189756792151</v>
      </c>
      <c r="S55" s="59">
        <f ca="1">AVERAGE(OFFSET($R$3,0,0,'Données projet'!$E$9+1,1))-AVERAGE(OFFSET($H$3,0,0,'Données projet'!$E$9+1,1))</f>
        <v>714.54332715761689</v>
      </c>
      <c r="T55" s="59">
        <f t="shared" si="34"/>
        <v>115.57191774339248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0.2755970087384581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0</v>
      </c>
      <c r="AC55" s="22">
        <f t="shared" si="3"/>
        <v>0.2755970087384581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4.4508333333333328</v>
      </c>
      <c r="AI55" s="13">
        <f>IF('Données projet'!$A$62&gt;35,AI54+AH55-AQ54,IF(A55&lt;'Données projet'!$A$62,$AF$205^A55,IF(A55='Données projet'!$A$62,'Données projet'!$B$62,AI54+AH55-AQ54)))</f>
        <v>185.76249999999979</v>
      </c>
      <c r="AJ55" s="13">
        <f>AI55*VLOOKUP('Données projet'!$B$10,Paramètres!$A$1:$I$89,3,0)*VLOOKUP('Données projet'!$B$10,Paramètres!$A$1:$I$89,5,0)</f>
        <v>188.36317499999979</v>
      </c>
      <c r="AK55" s="13">
        <f t="shared" si="35"/>
        <v>47.177892058667162</v>
      </c>
      <c r="AL55" s="20">
        <f t="shared" si="4"/>
        <v>410.23402512717826</v>
      </c>
      <c r="AM55" s="59">
        <f t="shared" si="5"/>
        <v>703.56735846051151</v>
      </c>
      <c r="AN55" s="59">
        <f ca="1">AVERAGE(OFFSET($AM$3,0,0,'Données projet'!$E$10+1,1))-AVERAGE(OFFSET($H$3,0,0,'Données projet'!$E$10+1,1))</f>
        <v>375.11506713831233</v>
      </c>
      <c r="AO55" s="59">
        <f t="shared" si="36"/>
        <v>211.87303516846623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0.34810194186904259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0.34810194186904259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280.03999999999996</v>
      </c>
      <c r="BE55" s="13">
        <f>BD55*VLOOKUP('Données projet'!$B$11,Paramètres!$A$1:$I$89,3,0)*VLOOKUP('Données projet'!$B$11,Paramètres!$A$1:$I$89,5,0)</f>
        <v>167.46392</v>
      </c>
      <c r="BF55" s="13">
        <f t="shared" si="37"/>
        <v>42.521530115033826</v>
      </c>
      <c r="BG55" s="20">
        <f t="shared" si="7"/>
        <v>365.7246589503506</v>
      </c>
      <c r="BH55" s="59">
        <f t="shared" si="8"/>
        <v>659.05799228368392</v>
      </c>
      <c r="BI55" s="59">
        <f ca="1">AVERAGE(OFFSET($BH$3,0,0,'Données projet'!$E$11+1,1))-AVERAGE(OFFSET($H$3,0,0,'Données projet'!$E$11+1,1))</f>
        <v>98.210783973198716</v>
      </c>
      <c r="BJ55" s="59">
        <f t="shared" si="38"/>
        <v>130.93943107212061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4.3661866035161419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4.3661866035161419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12.308333333333332</v>
      </c>
      <c r="BY55" s="12">
        <f>IF('Données projet'!$A$114&gt;35,BY54+BX55-CG54,IF(A55&lt;'Données projet'!$A$114,$BV$205^A55,IF(A55='Données projet'!$A$114,'Données projet'!$B$114,BY54+BX55-CG54)))</f>
        <v>283.92500000000001</v>
      </c>
      <c r="BZ55" s="13">
        <f>BY55*VLOOKUP('Données projet'!$B$12,Paramètres!$A$1:$I$89,3,0)*VLOOKUP('Données projet'!$B$12,Paramètres!$A$1:$I$89,5,0)</f>
        <v>132.87690000000001</v>
      </c>
      <c r="CA55" s="13">
        <f t="shared" si="39"/>
        <v>34.660277226648851</v>
      </c>
      <c r="CB55" s="20">
        <f t="shared" si="10"/>
        <v>291.79391700308008</v>
      </c>
      <c r="CC55" s="59">
        <f t="shared" si="11"/>
        <v>585.12725033641345</v>
      </c>
      <c r="CD55" s="59">
        <f ca="1">AVERAGE(OFFSET($CC$3,0,0,'Données projet'!$E$12+1,1))-AVERAGE(OFFSET($H$3,0,0,'Données projet'!$E$12+1,1))</f>
        <v>146.18550529528801</v>
      </c>
      <c r="CE55" s="59">
        <f t="shared" si="40"/>
        <v>42.010251635815337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0.52994149565818938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0.52994149565818938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8.1533333333333307</v>
      </c>
      <c r="N56" s="13">
        <f>IF('Données projet'!$A$36&gt;35,N55+M56-V55,IF(A56&lt;'Données projet'!$A$36,$K$205^A56,IF(A56='Données projet'!$A$36,'Données projet'!$B$36,N55+M56-V55)))</f>
        <v>285.98333333333318</v>
      </c>
      <c r="O56" s="13">
        <f>N56*VLOOKUP('Données projet'!$B$9,Paramètres!$A$1:$I$89,3,0)*VLOOKUP('Données projet'!$B$9,Paramètres!$A$1:$I$89,5,0)</f>
        <v>258.75771999999984</v>
      </c>
      <c r="P56" s="13">
        <f t="shared" si="33"/>
        <v>62.457500294011609</v>
      </c>
      <c r="Q56" s="20">
        <f t="shared" si="53"/>
        <v>559.44984201206989</v>
      </c>
      <c r="R56" s="59">
        <f t="shared" si="0"/>
        <v>852.78317534540315</v>
      </c>
      <c r="S56" s="59">
        <f ca="1">AVERAGE(OFFSET($R$3,0,0,'Données projet'!$E$9+1,1))-AVERAGE(OFFSET($H$3,0,0,'Données projet'!$E$9+1,1))</f>
        <v>714.54332715761689</v>
      </c>
      <c r="T56" s="59">
        <f t="shared" si="34"/>
        <v>115.57191774339248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0.27019271949467399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0</v>
      </c>
      <c r="AC56" s="22">
        <f t="shared" si="3"/>
        <v>0.27019271949467399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4.4508333333333328</v>
      </c>
      <c r="AI56" s="13">
        <f>IF('Données projet'!$A$62&gt;35,AI55+AH56-AQ55,IF(A56&lt;'Données projet'!$A$62,$AF$205^A56,IF(A56='Données projet'!$A$62,'Données projet'!$B$62,AI55+AH56-AQ55)))</f>
        <v>190.21333333333311</v>
      </c>
      <c r="AJ56" s="13">
        <f>AI56*VLOOKUP('Données projet'!$B$10,Paramètres!$A$1:$I$89,3,0)*VLOOKUP('Données projet'!$B$10,Paramètres!$A$1:$I$89,5,0)</f>
        <v>192.87631999999979</v>
      </c>
      <c r="AK56" s="13">
        <f t="shared" si="35"/>
        <v>48.175309216558276</v>
      </c>
      <c r="AL56" s="20">
        <f t="shared" si="4"/>
        <v>419.83158755217192</v>
      </c>
      <c r="AM56" s="59">
        <f t="shared" si="5"/>
        <v>713.16492088550524</v>
      </c>
      <c r="AN56" s="59">
        <f ca="1">AVERAGE(OFFSET($AM$3,0,0,'Données projet'!$E$10+1,1))-AVERAGE(OFFSET($H$3,0,0,'Données projet'!$E$10+1,1))</f>
        <v>375.11506713831233</v>
      </c>
      <c r="AO56" s="59">
        <f t="shared" si="36"/>
        <v>211.87303516846623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0.34127587511021024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0.34127587511021024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280.03999999999996</v>
      </c>
      <c r="BE56" s="13">
        <f>BD56*VLOOKUP('Données projet'!$B$11,Paramètres!$A$1:$I$89,3,0)*VLOOKUP('Données projet'!$B$11,Paramètres!$A$1:$I$89,5,0)</f>
        <v>167.46392</v>
      </c>
      <c r="BF56" s="13">
        <f t="shared" si="37"/>
        <v>42.521530115033826</v>
      </c>
      <c r="BG56" s="20">
        <f t="shared" si="7"/>
        <v>365.7246589503506</v>
      </c>
      <c r="BH56" s="59">
        <f t="shared" si="8"/>
        <v>659.05799228368392</v>
      </c>
      <c r="BI56" s="59">
        <f ca="1">AVERAGE(OFFSET($BH$3,0,0,'Données projet'!$E$11+1,1))-AVERAGE(OFFSET($H$3,0,0,'Données projet'!$E$11+1,1))</f>
        <v>98.210783973198716</v>
      </c>
      <c r="BJ56" s="59">
        <f t="shared" si="38"/>
        <v>130.93943107212061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4.2805683473320579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4.2805683473320579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12.308333333333332</v>
      </c>
      <c r="BY56" s="12">
        <f>IF('Données projet'!$A$114&gt;35,BY55+BX56-CG55,IF(A56&lt;'Données projet'!$A$114,$BV$205^A56,IF(A56='Données projet'!$A$114,'Données projet'!$B$114,BY55+BX56-CG55)))</f>
        <v>296.23333333333335</v>
      </c>
      <c r="BZ56" s="13">
        <f>BY56*VLOOKUP('Données projet'!$B$12,Paramètres!$A$1:$I$89,3,0)*VLOOKUP('Données projet'!$B$12,Paramètres!$A$1:$I$89,5,0)</f>
        <v>138.63720000000001</v>
      </c>
      <c r="CA56" s="13">
        <f t="shared" si="39"/>
        <v>35.984629636624199</v>
      </c>
      <c r="CB56" s="20">
        <f t="shared" si="10"/>
        <v>304.13301995045384</v>
      </c>
      <c r="CC56" s="59">
        <f t="shared" si="11"/>
        <v>597.46635328378716</v>
      </c>
      <c r="CD56" s="59">
        <f ca="1">AVERAGE(OFFSET($CC$3,0,0,'Données projet'!$E$12+1,1))-AVERAGE(OFFSET($H$3,0,0,'Données projet'!$E$12+1,1))</f>
        <v>146.18550529528801</v>
      </c>
      <c r="CE56" s="59">
        <f t="shared" si="40"/>
        <v>42.010251635815337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0.51954966616072806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0.51954966616072806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8.1533333333333307</v>
      </c>
      <c r="N57" s="13">
        <f>IF('Données projet'!$A$36&gt;35,N56+M57-V56,IF(A57&lt;'Données projet'!$A$36,$K$205^A57,IF(A57='Données projet'!$A$36,'Données projet'!$B$36,N56+M57-V56)))</f>
        <v>294.13666666666649</v>
      </c>
      <c r="O57" s="13">
        <f>N57*VLOOKUP('Données projet'!$B$9,Paramètres!$A$1:$I$89,3,0)*VLOOKUP('Données projet'!$B$9,Paramètres!$A$1:$I$89,5,0)</f>
        <v>266.13485599999984</v>
      </c>
      <c r="P57" s="13">
        <f t="shared" si="33"/>
        <v>64.028301092919108</v>
      </c>
      <c r="Q57" s="20">
        <f t="shared" si="53"/>
        <v>575.03416527016714</v>
      </c>
      <c r="R57" s="59">
        <f t="shared" si="0"/>
        <v>868.36749860350051</v>
      </c>
      <c r="S57" s="59">
        <f ca="1">AVERAGE(OFFSET($R$3,0,0,'Données projet'!$E$9+1,1))-AVERAGE(OFFSET($H$3,0,0,'Données projet'!$E$9+1,1))</f>
        <v>714.54332715761689</v>
      </c>
      <c r="T57" s="59">
        <f t="shared" si="34"/>
        <v>115.57191774339248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0.26489440506666956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0</v>
      </c>
      <c r="AC57" s="22">
        <f t="shared" si="3"/>
        <v>0.26489440506666956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4.4508333333333328</v>
      </c>
      <c r="AI57" s="13">
        <f>IF('Données projet'!$A$62&gt;35,AI56+AH57-AQ56,IF(A57&lt;'Données projet'!$A$62,$AF$205^A57,IF(A57='Données projet'!$A$62,'Données projet'!$B$62,AI56+AH57-AQ56)))</f>
        <v>194.66416666666643</v>
      </c>
      <c r="AJ57" s="13">
        <f>AI57*VLOOKUP('Données projet'!$B$10,Paramètres!$A$1:$I$89,3,0)*VLOOKUP('Données projet'!$B$10,Paramètres!$A$1:$I$89,5,0)</f>
        <v>197.38946499999977</v>
      </c>
      <c r="AK57" s="13">
        <f t="shared" si="35"/>
        <v>49.17001318089283</v>
      </c>
      <c r="AL57" s="20">
        <f t="shared" si="4"/>
        <v>429.42442449838791</v>
      </c>
      <c r="AM57" s="59">
        <f t="shared" si="5"/>
        <v>722.75775783172116</v>
      </c>
      <c r="AN57" s="59">
        <f ca="1">AVERAGE(OFFSET($AM$3,0,0,'Données projet'!$E$10+1,1))-AVERAGE(OFFSET($H$3,0,0,'Données projet'!$E$10+1,1))</f>
        <v>375.11506713831233</v>
      </c>
      <c r="AO57" s="59">
        <f t="shared" si="36"/>
        <v>211.87303516846623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0.33458366335702894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0.33458366335702894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280.03999999999996</v>
      </c>
      <c r="BE57" s="13">
        <f>BD57*VLOOKUP('Données projet'!$B$11,Paramètres!$A$1:$I$89,3,0)*VLOOKUP('Données projet'!$B$11,Paramètres!$A$1:$I$89,5,0)</f>
        <v>167.46392</v>
      </c>
      <c r="BF57" s="13">
        <f t="shared" si="37"/>
        <v>42.521530115033826</v>
      </c>
      <c r="BG57" s="20">
        <f t="shared" si="7"/>
        <v>365.7246589503506</v>
      </c>
      <c r="BH57" s="59">
        <f t="shared" si="8"/>
        <v>659.05799228368392</v>
      </c>
      <c r="BI57" s="59">
        <f ca="1">AVERAGE(OFFSET($BH$3,0,0,'Données projet'!$E$11+1,1))-AVERAGE(OFFSET($H$3,0,0,'Données projet'!$E$11+1,1))</f>
        <v>98.210783973198716</v>
      </c>
      <c r="BJ57" s="59">
        <f t="shared" si="38"/>
        <v>130.93943107212061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4.1966290129297645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4.1966290129297645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12.308333333333332</v>
      </c>
      <c r="BY57" s="12">
        <f>IF('Données projet'!$A$114&gt;35,BY56+BX57-CG56,IF(A57&lt;'Données projet'!$A$114,$BV$205^A57,IF(A57='Données projet'!$A$114,'Données projet'!$B$114,BY56+BX57-CG56)))</f>
        <v>308.54166666666669</v>
      </c>
      <c r="BZ57" s="13">
        <f>BY57*VLOOKUP('Données projet'!$B$12,Paramètres!$A$1:$I$89,3,0)*VLOOKUP('Données projet'!$B$12,Paramètres!$A$1:$I$89,5,0)</f>
        <v>144.39750000000001</v>
      </c>
      <c r="CA57" s="13">
        <f t="shared" si="39"/>
        <v>37.302590527686846</v>
      </c>
      <c r="CB57" s="20">
        <f t="shared" si="10"/>
        <v>316.46099100238791</v>
      </c>
      <c r="CC57" s="59">
        <f t="shared" si="11"/>
        <v>609.79432433572129</v>
      </c>
      <c r="CD57" s="59">
        <f ca="1">AVERAGE(OFFSET($CC$3,0,0,'Données projet'!$E$12+1,1))-AVERAGE(OFFSET($H$3,0,0,'Données projet'!$E$12+1,1))</f>
        <v>146.18550529528801</v>
      </c>
      <c r="CE57" s="59">
        <f t="shared" si="40"/>
        <v>42.010251635815337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0.50936161410132186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0.50936161410132186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8.1533333333333307</v>
      </c>
      <c r="N58" s="13">
        <f>IF('Données projet'!$A$36&gt;35,N57+M58-V57,IF(A58&lt;'Données projet'!$A$36,$K$205^A58,IF(A58='Données projet'!$A$36,'Données projet'!$B$36,N57+M58-V57)))</f>
        <v>302.28999999999979</v>
      </c>
      <c r="O58" s="13">
        <f>N58*VLOOKUP('Données projet'!$B$9,Paramètres!$A$1:$I$89,3,0)*VLOOKUP('Données projet'!$B$9,Paramètres!$A$1:$I$89,5,0)</f>
        <v>273.51199199999979</v>
      </c>
      <c r="P58" s="13">
        <f t="shared" si="33"/>
        <v>65.5940411002709</v>
      </c>
      <c r="Q58" s="20">
        <f t="shared" si="53"/>
        <v>590.60967431630468</v>
      </c>
      <c r="R58" s="59">
        <f t="shared" si="0"/>
        <v>883.94300764963805</v>
      </c>
      <c r="S58" s="59">
        <f ca="1">AVERAGE(OFFSET($R$3,0,0,'Données projet'!$E$9+1,1))-AVERAGE(OFFSET($H$3,0,0,'Données projet'!$E$9+1,1))</f>
        <v>714.54332715761689</v>
      </c>
      <c r="T58" s="59">
        <f t="shared" si="34"/>
        <v>115.57191774339248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0.25969998735294558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0</v>
      </c>
      <c r="AC58" s="22">
        <f t="shared" si="3"/>
        <v>0.25969998735294558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4.4508333333333328</v>
      </c>
      <c r="AI58" s="13">
        <f>IF('Données projet'!$A$62&gt;35,AI57+AH58-AQ57,IF(A58&lt;'Données projet'!$A$62,$AF$205^A58,IF(A58='Données projet'!$A$62,'Données projet'!$B$62,AI57+AH58-AQ57)))</f>
        <v>199.11499999999975</v>
      </c>
      <c r="AJ58" s="13">
        <f>AI58*VLOOKUP('Données projet'!$B$10,Paramètres!$A$1:$I$89,3,0)*VLOOKUP('Données projet'!$B$10,Paramètres!$A$1:$I$89,5,0)</f>
        <v>201.90260999999975</v>
      </c>
      <c r="AK58" s="13">
        <f t="shared" si="35"/>
        <v>50.162073127538505</v>
      </c>
      <c r="AL58" s="20">
        <f t="shared" si="4"/>
        <v>439.01265644712913</v>
      </c>
      <c r="AM58" s="59">
        <f t="shared" si="5"/>
        <v>732.34598978046245</v>
      </c>
      <c r="AN58" s="59">
        <f ca="1">AVERAGE(OFFSET($AM$3,0,0,'Données projet'!$E$10+1,1))-AVERAGE(OFFSET($H$3,0,0,'Données projet'!$E$10+1,1))</f>
        <v>375.11506713831233</v>
      </c>
      <c r="AO58" s="59">
        <f t="shared" si="36"/>
        <v>211.87303516846623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0.32802268179448141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0.32802268179448141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280.03999999999996</v>
      </c>
      <c r="BE58" s="13">
        <f>BD58*VLOOKUP('Données projet'!$B$11,Paramètres!$A$1:$I$89,3,0)*VLOOKUP('Données projet'!$B$11,Paramètres!$A$1:$I$89,5,0)</f>
        <v>167.46392</v>
      </c>
      <c r="BF58" s="13">
        <f t="shared" si="37"/>
        <v>42.521530115033826</v>
      </c>
      <c r="BG58" s="20">
        <f t="shared" si="7"/>
        <v>365.7246589503506</v>
      </c>
      <c r="BH58" s="59">
        <f t="shared" si="8"/>
        <v>659.05799228368392</v>
      </c>
      <c r="BI58" s="59">
        <f ca="1">AVERAGE(OFFSET($BH$3,0,0,'Données projet'!$E$11+1,1))-AVERAGE(OFFSET($H$3,0,0,'Données projet'!$E$11+1,1))</f>
        <v>98.210783973198716</v>
      </c>
      <c r="BJ58" s="59">
        <f t="shared" si="38"/>
        <v>130.93943107212061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4.1143356776771611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4.1143356776771611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12.308333333333332</v>
      </c>
      <c r="BY58" s="12">
        <f>IF('Données projet'!$A$114&gt;35,BY57+BX58-CG57,IF(A58&lt;'Données projet'!$A$114,$BV$205^A58,IF(A58='Données projet'!$A$114,'Données projet'!$B$114,BY57+BX58-CG57)))</f>
        <v>320.85000000000002</v>
      </c>
      <c r="BZ58" s="13">
        <f>BY58*VLOOKUP('Données projet'!$B$12,Paramètres!$A$1:$I$89,3,0)*VLOOKUP('Données projet'!$B$12,Paramètres!$A$1:$I$89,5,0)</f>
        <v>150.15780000000001</v>
      </c>
      <c r="CA58" s="13">
        <f t="shared" si="39"/>
        <v>38.614444042340153</v>
      </c>
      <c r="CB58" s="20">
        <f t="shared" si="10"/>
        <v>328.77832504040913</v>
      </c>
      <c r="CC58" s="59">
        <f t="shared" si="11"/>
        <v>622.11165837374244</v>
      </c>
      <c r="CD58" s="59">
        <f ca="1">AVERAGE(OFFSET($CC$3,0,0,'Données projet'!$E$12+1,1))-AVERAGE(OFFSET($H$3,0,0,'Données projet'!$E$12+1,1))</f>
        <v>146.18550529528801</v>
      </c>
      <c r="CE58" s="59">
        <f t="shared" si="40"/>
        <v>42.010251635815337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0.49937334352870244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0.49937334352870244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8.1533333333333307</v>
      </c>
      <c r="N59" s="13">
        <f>IF('Données projet'!$A$36&gt;35,N58+M59-V58,IF(A59&lt;'Données projet'!$A$36,$K$205^A59,IF(A59='Données projet'!$A$36,'Données projet'!$B$36,N58+M59-V58)))</f>
        <v>310.4433333333331</v>
      </c>
      <c r="O59" s="13">
        <f>N59*VLOOKUP('Données projet'!$B$9,Paramètres!$A$1:$I$89,3,0)*VLOOKUP('Données projet'!$B$9,Paramètres!$A$1:$I$89,5,0)</f>
        <v>280.8891279999998</v>
      </c>
      <c r="P59" s="13">
        <f t="shared" si="33"/>
        <v>67.154872502091649</v>
      </c>
      <c r="Q59" s="20">
        <f t="shared" si="53"/>
        <v>606.17663420780912</v>
      </c>
      <c r="R59" s="59">
        <f t="shared" si="0"/>
        <v>899.50996754114249</v>
      </c>
      <c r="S59" s="59">
        <f ca="1">AVERAGE(OFFSET($R$3,0,0,'Données projet'!$E$9+1,1))-AVERAGE(OFFSET($H$3,0,0,'Données projet'!$E$9+1,1))</f>
        <v>714.54332715761689</v>
      </c>
      <c r="T59" s="59">
        <f t="shared" si="34"/>
        <v>115.57191774339248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0.25460742900230576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0</v>
      </c>
      <c r="AC59" s="22">
        <f t="shared" si="3"/>
        <v>0.25460742900230576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4.4508333333333328</v>
      </c>
      <c r="AI59" s="13">
        <f>IF('Données projet'!$A$62&gt;35,AI58+AH59-AQ58,IF(A59&lt;'Données projet'!$A$62,$AF$205^A59,IF(A59='Données projet'!$A$62,'Données projet'!$B$62,AI58+AH59-AQ58)))</f>
        <v>203.56583333333307</v>
      </c>
      <c r="AJ59" s="13">
        <f>AI59*VLOOKUP('Données projet'!$B$10,Paramètres!$A$1:$I$89,3,0)*VLOOKUP('Données projet'!$B$10,Paramètres!$A$1:$I$89,5,0)</f>
        <v>206.41575499999973</v>
      </c>
      <c r="AK59" s="13">
        <f t="shared" si="35"/>
        <v>51.151554963222402</v>
      </c>
      <c r="AL59" s="20">
        <f t="shared" si="4"/>
        <v>448.59639818594525</v>
      </c>
      <c r="AM59" s="59">
        <f t="shared" si="5"/>
        <v>741.92973151927856</v>
      </c>
      <c r="AN59" s="59">
        <f ca="1">AVERAGE(OFFSET($AM$3,0,0,'Données projet'!$E$10+1,1))-AVERAGE(OFFSET($H$3,0,0,'Données projet'!$E$10+1,1))</f>
        <v>375.11506713831233</v>
      </c>
      <c r="AO59" s="59">
        <f t="shared" si="36"/>
        <v>211.87303516846623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0.32159035707857186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0.32159035707857186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280.03999999999996</v>
      </c>
      <c r="BE59" s="13">
        <f>BD59*VLOOKUP('Données projet'!$B$11,Paramètres!$A$1:$I$89,3,0)*VLOOKUP('Données projet'!$B$11,Paramètres!$A$1:$I$89,5,0)</f>
        <v>167.46392</v>
      </c>
      <c r="BF59" s="13">
        <f t="shared" si="37"/>
        <v>42.521530115033826</v>
      </c>
      <c r="BG59" s="20">
        <f t="shared" si="7"/>
        <v>365.7246589503506</v>
      </c>
      <c r="BH59" s="59">
        <f t="shared" si="8"/>
        <v>659.05799228368392</v>
      </c>
      <c r="BI59" s="59">
        <f ca="1">AVERAGE(OFFSET($BH$3,0,0,'Données projet'!$E$11+1,1))-AVERAGE(OFFSET($H$3,0,0,'Données projet'!$E$11+1,1))</f>
        <v>98.210783973198716</v>
      </c>
      <c r="BJ59" s="59">
        <f t="shared" si="38"/>
        <v>130.93943107212061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4.0336560645348829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4.0336560645348829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12.308333333333332</v>
      </c>
      <c r="BY59" s="12">
        <f>IF('Données projet'!$A$114&gt;35,BY58+BX59-CG58,IF(A59&lt;'Données projet'!$A$114,$BV$205^A59,IF(A59='Données projet'!$A$114,'Données projet'!$B$114,BY58+BX59-CG58)))</f>
        <v>333.15833333333336</v>
      </c>
      <c r="BZ59" s="13">
        <f>BY59*VLOOKUP('Données projet'!$B$12,Paramètres!$A$1:$I$89,3,0)*VLOOKUP('Données projet'!$B$12,Paramètres!$A$1:$I$89,5,0)</f>
        <v>155.91810000000001</v>
      </c>
      <c r="CA59" s="13">
        <f t="shared" si="39"/>
        <v>39.92045128811759</v>
      </c>
      <c r="CB59" s="20">
        <f t="shared" si="10"/>
        <v>341.08547682680484</v>
      </c>
      <c r="CC59" s="59">
        <f t="shared" si="11"/>
        <v>634.41881016013815</v>
      </c>
      <c r="CD59" s="59">
        <f ca="1">AVERAGE(OFFSET($CC$3,0,0,'Données projet'!$E$12+1,1))-AVERAGE(OFFSET($H$3,0,0,'Données projet'!$E$12+1,1))</f>
        <v>146.18550529528801</v>
      </c>
      <c r="CE59" s="59">
        <f t="shared" si="40"/>
        <v>42.010251635815337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0.48958093684976861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0.48958093684976861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8.1533333333333307</v>
      </c>
      <c r="N60" s="13">
        <f>IF('Données projet'!$A$36&gt;35,N59+M60-V59,IF(A60&lt;'Données projet'!$A$36,$K$205^A60,IF(A60='Données projet'!$A$36,'Données projet'!$B$36,N59+M60-V59)))</f>
        <v>318.59666666666641</v>
      </c>
      <c r="O60" s="13">
        <f>N60*VLOOKUP('Données projet'!$B$9,Paramètres!$A$1:$I$89,3,0)*VLOOKUP('Données projet'!$B$9,Paramètres!$A$1:$I$89,5,0)</f>
        <v>288.26626399999975</v>
      </c>
      <c r="P60" s="13">
        <f t="shared" si="33"/>
        <v>68.710939035267117</v>
      </c>
      <c r="Q60" s="20">
        <f t="shared" si="53"/>
        <v>621.73529528642314</v>
      </c>
      <c r="R60" s="59">
        <f t="shared" si="0"/>
        <v>915.06862861975651</v>
      </c>
      <c r="S60" s="59">
        <f ca="1">AVERAGE(OFFSET($R$3,0,0,'Données projet'!$E$9+1,1))-AVERAGE(OFFSET($H$3,0,0,'Données projet'!$E$9+1,1))</f>
        <v>714.54332715761689</v>
      </c>
      <c r="T60" s="59">
        <f t="shared" si="34"/>
        <v>115.57191774339248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0.2496147326147681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0</v>
      </c>
      <c r="AC60" s="22">
        <f t="shared" si="3"/>
        <v>0.2496147326147681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4.4508333333333328</v>
      </c>
      <c r="AI60" s="13">
        <f>IF('Données projet'!$A$62&gt;35,AI59+AH60-AQ59,IF(A60&lt;'Données projet'!$A$62,$AF$205^A60,IF(A60='Données projet'!$A$62,'Données projet'!$B$62,AI59+AH60-AQ59)))</f>
        <v>208.0166666666664</v>
      </c>
      <c r="AJ60" s="13">
        <f>AI60*VLOOKUP('Données projet'!$B$10,Paramètres!$A$1:$I$89,3,0)*VLOOKUP('Données projet'!$B$10,Paramètres!$A$1:$I$89,5,0)</f>
        <v>210.92889999999974</v>
      </c>
      <c r="AK60" s="13">
        <f t="shared" si="35"/>
        <v>52.138521548071935</v>
      </c>
      <c r="AL60" s="20">
        <f t="shared" si="4"/>
        <v>458.17575919622487</v>
      </c>
      <c r="AM60" s="59">
        <f t="shared" si="5"/>
        <v>751.50909252955819</v>
      </c>
      <c r="AN60" s="59">
        <f ca="1">AVERAGE(OFFSET($AM$3,0,0,'Données projet'!$E$10+1,1))-AVERAGE(OFFSET($H$3,0,0,'Données projet'!$E$10+1,1))</f>
        <v>375.11506713831233</v>
      </c>
      <c r="AO60" s="59">
        <f t="shared" si="36"/>
        <v>211.87303516846623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0.31528416632701062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0.31528416632701062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280.03999999999996</v>
      </c>
      <c r="BE60" s="13">
        <f>BD60*VLOOKUP('Données projet'!$B$11,Paramètres!$A$1:$I$89,3,0)*VLOOKUP('Données projet'!$B$11,Paramètres!$A$1:$I$89,5,0)</f>
        <v>167.46392</v>
      </c>
      <c r="BF60" s="13">
        <f t="shared" si="37"/>
        <v>42.521530115033826</v>
      </c>
      <c r="BG60" s="20">
        <f t="shared" si="7"/>
        <v>365.7246589503506</v>
      </c>
      <c r="BH60" s="59">
        <f t="shared" si="8"/>
        <v>659.05799228368392</v>
      </c>
      <c r="BI60" s="59">
        <f ca="1">AVERAGE(OFFSET($BH$3,0,0,'Données projet'!$E$11+1,1))-AVERAGE(OFFSET($H$3,0,0,'Données projet'!$E$11+1,1))</f>
        <v>98.210783973198716</v>
      </c>
      <c r="BJ60" s="59">
        <f t="shared" si="38"/>
        <v>130.93943107212061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3.9545585293966199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3.9545585293966199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12.308333333333332</v>
      </c>
      <c r="BY60" s="12">
        <f>IF('Données projet'!$A$114&gt;35,BY59+BX60-CG59,IF(A60&lt;'Données projet'!$A$114,$BV$205^A60,IF(A60='Données projet'!$A$114,'Données projet'!$B$114,BY59+BX60-CG59)))</f>
        <v>345.4666666666667</v>
      </c>
      <c r="BZ60" s="13">
        <f>BY60*VLOOKUP('Données projet'!$B$12,Paramètres!$A$1:$I$89,3,0)*VLOOKUP('Données projet'!$B$12,Paramètres!$A$1:$I$89,5,0)</f>
        <v>161.67840000000001</v>
      </c>
      <c r="CA60" s="13">
        <f t="shared" si="39"/>
        <v>41.220852986463498</v>
      </c>
      <c r="CB60" s="20">
        <f t="shared" si="10"/>
        <v>353.38286561809059</v>
      </c>
      <c r="CC60" s="59">
        <f t="shared" si="11"/>
        <v>646.71619895142385</v>
      </c>
      <c r="CD60" s="59">
        <f ca="1">AVERAGE(OFFSET($CC$3,0,0,'Données projet'!$E$12+1,1))-AVERAGE(OFFSET($H$3,0,0,'Données projet'!$E$12+1,1))</f>
        <v>146.18550529528801</v>
      </c>
      <c r="CE60" s="59">
        <f t="shared" si="40"/>
        <v>42.010251635815337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0.47998055329303035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0.47998055329303035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8.1533333333333307</v>
      </c>
      <c r="N61" s="13">
        <f>IF('Données projet'!$A$36&gt;35,N60+M61-V60,IF(A61&lt;'Données projet'!$A$36,$K$205^A61,IF(A61='Données projet'!$A$36,'Données projet'!$B$36,N60+M61-V60)))</f>
        <v>326.74999999999972</v>
      </c>
      <c r="O61" s="13">
        <f>N61*VLOOKUP('Données projet'!$B$9,Paramètres!$A$1:$I$89,3,0)*VLOOKUP('Données projet'!$B$9,Paramètres!$A$1:$I$89,5,0)</f>
        <v>295.6433999999997</v>
      </c>
      <c r="P61" s="13">
        <f t="shared" si="33"/>
        <v>70.262376660682335</v>
      </c>
      <c r="Q61" s="20">
        <f t="shared" si="53"/>
        <v>637.28589435068773</v>
      </c>
      <c r="R61" s="59">
        <f t="shared" si="0"/>
        <v>930.6192276840211</v>
      </c>
      <c r="S61" s="59">
        <f ca="1">AVERAGE(OFFSET($R$3,0,0,'Données projet'!$E$9+1,1))-AVERAGE(OFFSET($H$3,0,0,'Données projet'!$E$9+1,1))</f>
        <v>714.54332715761689</v>
      </c>
      <c r="T61" s="59">
        <f t="shared" si="34"/>
        <v>115.57191774339248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0.24471993995814595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0</v>
      </c>
      <c r="AC61" s="22">
        <f t="shared" si="3"/>
        <v>0.24471993995814595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4.4508333333333328</v>
      </c>
      <c r="AI61" s="13">
        <f>IF('Données projet'!$A$62&gt;35,AI60+AH61-AQ60,IF(A61&lt;'Données projet'!$A$62,$AF$205^A61,IF(A61='Données projet'!$A$62,'Données projet'!$B$62,AI60+AH61-AQ60)))</f>
        <v>212.46749999999972</v>
      </c>
      <c r="AJ61" s="13">
        <f>AI61*VLOOKUP('Données projet'!$B$10,Paramètres!$A$1:$I$89,3,0)*VLOOKUP('Données projet'!$B$10,Paramètres!$A$1:$I$89,5,0)</f>
        <v>215.44204499999972</v>
      </c>
      <c r="AK61" s="13">
        <f t="shared" si="35"/>
        <v>53.123032898571431</v>
      </c>
      <c r="AL61" s="20">
        <f t="shared" si="4"/>
        <v>467.75084400667805</v>
      </c>
      <c r="AM61" s="59">
        <f t="shared" si="5"/>
        <v>761.08417734001137</v>
      </c>
      <c r="AN61" s="59">
        <f ca="1">AVERAGE(OFFSET($AM$3,0,0,'Données projet'!$E$10+1,1))-AVERAGE(OFFSET($H$3,0,0,'Données projet'!$E$10+1,1))</f>
        <v>375.11506713831233</v>
      </c>
      <c r="AO61" s="59">
        <f t="shared" si="36"/>
        <v>211.87303516846623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0.30910163612969094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0.30910163612969094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280.03999999999996</v>
      </c>
      <c r="BE61" s="13">
        <f>BD61*VLOOKUP('Données projet'!$B$11,Paramètres!$A$1:$I$89,3,0)*VLOOKUP('Données projet'!$B$11,Paramètres!$A$1:$I$89,5,0)</f>
        <v>167.46392</v>
      </c>
      <c r="BF61" s="13">
        <f t="shared" si="37"/>
        <v>42.521530115033826</v>
      </c>
      <c r="BG61" s="20">
        <f t="shared" si="7"/>
        <v>365.7246589503506</v>
      </c>
      <c r="BH61" s="59">
        <f t="shared" si="8"/>
        <v>659.05799228368392</v>
      </c>
      <c r="BI61" s="59">
        <f ca="1">AVERAGE(OFFSET($BH$3,0,0,'Données projet'!$E$11+1,1))-AVERAGE(OFFSET($H$3,0,0,'Données projet'!$E$11+1,1))</f>
        <v>98.210783973198716</v>
      </c>
      <c r="BJ61" s="59">
        <f t="shared" si="38"/>
        <v>130.93943107212061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3.8770120486776856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3.8770120486776856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12.308333333333332</v>
      </c>
      <c r="BY61" s="12">
        <f>IF('Données projet'!$A$114&gt;35,BY60+BX61-CG60,IF(A61&lt;'Données projet'!$A$114,$BV$205^A61,IF(A61='Données projet'!$A$114,'Données projet'!$B$114,BY60+BX61-CG60)))</f>
        <v>357.77500000000003</v>
      </c>
      <c r="BZ61" s="13">
        <f>BY61*VLOOKUP('Données projet'!$B$12,Paramètres!$A$1:$I$89,3,0)*VLOOKUP('Données projet'!$B$12,Paramètres!$A$1:$I$89,5,0)</f>
        <v>167.43870000000001</v>
      </c>
      <c r="CA61" s="13">
        <f t="shared" si="39"/>
        <v>42.515871733507119</v>
      </c>
      <c r="CB61" s="20">
        <f t="shared" si="10"/>
        <v>365.67087910252485</v>
      </c>
      <c r="CC61" s="59">
        <f t="shared" si="11"/>
        <v>659.00421243585811</v>
      </c>
      <c r="CD61" s="59">
        <f ca="1">AVERAGE(OFFSET($CC$3,0,0,'Données projet'!$E$12+1,1))-AVERAGE(OFFSET($H$3,0,0,'Données projet'!$E$12+1,1))</f>
        <v>146.18550529528801</v>
      </c>
      <c r="CE61" s="59">
        <f t="shared" si="40"/>
        <v>42.010251635815337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0.47056842740218396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0.47056842740218396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8.1533333333333307</v>
      </c>
      <c r="N62" s="13">
        <f>IF('Données projet'!$A$36&gt;35,N61+M62-V61,IF(A62&lt;'Données projet'!$A$36,$K$205^A62,IF(A62='Données projet'!$A$36,'Données projet'!$B$36,N61+M62-V61)))</f>
        <v>334.90333333333302</v>
      </c>
      <c r="O62" s="13">
        <f>N62*VLOOKUP('Données projet'!$B$9,Paramètres!$A$1:$I$89,3,0)*VLOOKUP('Données projet'!$B$9,Paramètres!$A$1:$I$89,5,0)</f>
        <v>303.02053599999971</v>
      </c>
      <c r="P62" s="13">
        <f t="shared" si="33"/>
        <v>71.809314167282096</v>
      </c>
      <c r="Q62" s="20">
        <f t="shared" si="53"/>
        <v>652.82865570801573</v>
      </c>
      <c r="R62" s="59">
        <f t="shared" si="0"/>
        <v>946.16198904134899</v>
      </c>
      <c r="S62" s="59">
        <f ca="1">AVERAGE(OFFSET($R$3,0,0,'Données projet'!$E$9+1,1))-AVERAGE(OFFSET($H$3,0,0,'Données projet'!$E$9+1,1))</f>
        <v>714.54332715761689</v>
      </c>
      <c r="T62" s="59">
        <f t="shared" si="34"/>
        <v>115.57191774339248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0.23992113119999145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0</v>
      </c>
      <c r="AC62" s="22">
        <f t="shared" si="3"/>
        <v>0.23992113119999145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4.4508333333333328</v>
      </c>
      <c r="AI62" s="13">
        <f>IF('Données projet'!$A$62&gt;35,AI61+AH62-AQ61,IF(A62&lt;'Données projet'!$A$62,$AF$205^A62,IF(A62='Données projet'!$A$62,'Données projet'!$B$62,AI61+AH62-AQ61)))</f>
        <v>216.91833333333304</v>
      </c>
      <c r="AJ62" s="13">
        <f>AI62*VLOOKUP('Données projet'!$B$10,Paramètres!$A$1:$I$89,3,0)*VLOOKUP('Données projet'!$B$10,Paramètres!$A$1:$I$89,5,0)</f>
        <v>219.95518999999973</v>
      </c>
      <c r="AK62" s="13">
        <f t="shared" si="35"/>
        <v>54.105146373033094</v>
      </c>
      <c r="AL62" s="20">
        <f t="shared" si="4"/>
        <v>477.32175251636551</v>
      </c>
      <c r="AM62" s="59">
        <f t="shared" si="5"/>
        <v>770.65508584969882</v>
      </c>
      <c r="AN62" s="59">
        <f ca="1">AVERAGE(OFFSET($AM$3,0,0,'Données projet'!$E$10+1,1))-AVERAGE(OFFSET($H$3,0,0,'Données projet'!$E$10+1,1))</f>
        <v>375.11506713831233</v>
      </c>
      <c r="AO62" s="59">
        <f t="shared" si="36"/>
        <v>211.87303516846623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0.30304034157856963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0.30304034157856963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280.03999999999996</v>
      </c>
      <c r="BE62" s="13">
        <f>BD62*VLOOKUP('Données projet'!$B$11,Paramètres!$A$1:$I$89,3,0)*VLOOKUP('Données projet'!$B$11,Paramètres!$A$1:$I$89,5,0)</f>
        <v>167.46392</v>
      </c>
      <c r="BF62" s="13">
        <f t="shared" si="37"/>
        <v>42.521530115033826</v>
      </c>
      <c r="BG62" s="20">
        <f t="shared" si="7"/>
        <v>365.7246589503506</v>
      </c>
      <c r="BH62" s="59">
        <f t="shared" si="8"/>
        <v>659.05799228368392</v>
      </c>
      <c r="BI62" s="59">
        <f ca="1">AVERAGE(OFFSET($BH$3,0,0,'Données projet'!$E$11+1,1))-AVERAGE(OFFSET($H$3,0,0,'Données projet'!$E$11+1,1))</f>
        <v>98.210783973198716</v>
      </c>
      <c r="BJ62" s="59">
        <f t="shared" si="38"/>
        <v>130.93943107212061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3.8009862071469667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3.8009862071469667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12.308333333333332</v>
      </c>
      <c r="BY62" s="12">
        <f>IF('Données projet'!$A$114&gt;35,BY61+BX62-CG61,IF(A62&lt;'Données projet'!$A$114,$BV$205^A62,IF(A62='Données projet'!$A$114,'Données projet'!$B$114,BY61+BX62-CG61)))</f>
        <v>370.08333333333337</v>
      </c>
      <c r="BZ62" s="13">
        <f>BY62*VLOOKUP('Données projet'!$B$12,Paramètres!$A$1:$I$89,3,0)*VLOOKUP('Données projet'!$B$12,Paramètres!$A$1:$I$89,5,0)</f>
        <v>173.19900000000004</v>
      </c>
      <c r="CA62" s="13">
        <f t="shared" si="39"/>
        <v>43.805713940991986</v>
      </c>
      <c r="CB62" s="20">
        <f t="shared" si="10"/>
        <v>377.94987678056106</v>
      </c>
      <c r="CC62" s="59">
        <f t="shared" si="11"/>
        <v>671.28321011389437</v>
      </c>
      <c r="CD62" s="59">
        <f ca="1">AVERAGE(OFFSET($CC$3,0,0,'Données projet'!$E$12+1,1))-AVERAGE(OFFSET($H$3,0,0,'Données projet'!$E$12+1,1))</f>
        <v>146.18550529528801</v>
      </c>
      <c r="CE62" s="59">
        <f t="shared" si="40"/>
        <v>42.010251635815337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0.46134086755922715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0.46134086755922715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8.1533333333333307</v>
      </c>
      <c r="N63" s="13">
        <f>IF('Données projet'!$A$36&gt;35,N62+M63-V62,IF(A63&lt;'Données projet'!$A$36,$K$205^A63,IF(A63='Données projet'!$A$36,'Données projet'!$B$36,N62+M63-V62)))</f>
        <v>343.05666666666633</v>
      </c>
      <c r="O63" s="13">
        <f>N63*VLOOKUP('Données projet'!$B$9,Paramètres!$A$1:$I$89,3,0)*VLOOKUP('Données projet'!$B$9,Paramètres!$A$1:$I$89,5,0)</f>
        <v>310.39767199999966</v>
      </c>
      <c r="P63" s="13">
        <f t="shared" si="33"/>
        <v>73.351873715650456</v>
      </c>
      <c r="Q63" s="20">
        <f t="shared" si="53"/>
        <v>668.36379212142401</v>
      </c>
      <c r="R63" s="59">
        <f t="shared" si="0"/>
        <v>961.69712545475727</v>
      </c>
      <c r="S63" s="59">
        <f ca="1">AVERAGE(OFFSET($R$3,0,0,'Données projet'!$E$9+1,1))-AVERAGE(OFFSET($H$3,0,0,'Données projet'!$E$9+1,1))</f>
        <v>714.54332715761689</v>
      </c>
      <c r="T63" s="59">
        <f t="shared" si="34"/>
        <v>115.57191774339248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0.23521642415460003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0</v>
      </c>
      <c r="AC63" s="22">
        <f t="shared" si="3"/>
        <v>0.23521642415460003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4.4508333333333328</v>
      </c>
      <c r="AI63" s="13">
        <f>IF('Données projet'!$A$62&gt;35,AI62+AH63-AQ62,IF(A63&lt;'Données projet'!$A$62,$AF$205^A63,IF(A63='Données projet'!$A$62,'Données projet'!$B$62,AI62+AH63-AQ62)))</f>
        <v>221.36916666666636</v>
      </c>
      <c r="AJ63" s="13">
        <f>AI63*VLOOKUP('Données projet'!$B$10,Paramètres!$A$1:$I$89,3,0)*VLOOKUP('Données projet'!$B$10,Paramètres!$A$1:$I$89,5,0)</f>
        <v>224.46833499999971</v>
      </c>
      <c r="AK63" s="13">
        <f t="shared" si="35"/>
        <v>55.084916841415307</v>
      </c>
      <c r="AL63" s="20">
        <f t="shared" si="4"/>
        <v>486.88858029046446</v>
      </c>
      <c r="AM63" s="59">
        <f t="shared" si="5"/>
        <v>780.22191362379772</v>
      </c>
      <c r="AN63" s="59">
        <f ca="1">AVERAGE(OFFSET($AM$3,0,0,'Données projet'!$E$10+1,1))-AVERAGE(OFFSET($H$3,0,0,'Données projet'!$E$10+1,1))</f>
        <v>375.11506713831233</v>
      </c>
      <c r="AO63" s="59">
        <f t="shared" si="36"/>
        <v>211.87303516846623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0.29709790531657115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0.29709790531657115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280.03999999999996</v>
      </c>
      <c r="BE63" s="13">
        <f>BD63*VLOOKUP('Données projet'!$B$11,Paramètres!$A$1:$I$89,3,0)*VLOOKUP('Données projet'!$B$11,Paramètres!$A$1:$I$89,5,0)</f>
        <v>167.46392</v>
      </c>
      <c r="BF63" s="13">
        <f t="shared" si="37"/>
        <v>42.521530115033826</v>
      </c>
      <c r="BG63" s="20">
        <f t="shared" si="7"/>
        <v>365.7246589503506</v>
      </c>
      <c r="BH63" s="59">
        <f t="shared" si="8"/>
        <v>659.05799228368392</v>
      </c>
      <c r="BI63" s="59">
        <f ca="1">AVERAGE(OFFSET($BH$3,0,0,'Données projet'!$E$11+1,1))-AVERAGE(OFFSET($H$3,0,0,'Données projet'!$E$11+1,1))</f>
        <v>98.210783973198716</v>
      </c>
      <c r="BJ63" s="59">
        <f t="shared" si="38"/>
        <v>130.93943107212061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3.7264511859974809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3.7264511859974809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12.308333333333332</v>
      </c>
      <c r="BY63" s="12">
        <f>IF('Données projet'!$A$114&gt;35,BY62+BX63-CG62,IF(A63&lt;'Données projet'!$A$114,$BV$205^A63,IF(A63='Données projet'!$A$114,'Données projet'!$B$114,BY62+BX63-CG62)))</f>
        <v>382.39166666666671</v>
      </c>
      <c r="BZ63" s="13">
        <f>BY63*VLOOKUP('Données projet'!$B$12,Paramètres!$A$1:$I$89,3,0)*VLOOKUP('Données projet'!$B$12,Paramètres!$A$1:$I$89,5,0)</f>
        <v>178.95930000000001</v>
      </c>
      <c r="CA63" s="13">
        <f t="shared" si="39"/>
        <v>45.090571511743789</v>
      </c>
      <c r="CB63" s="20">
        <f t="shared" si="10"/>
        <v>390.22019288295377</v>
      </c>
      <c r="CC63" s="59">
        <f t="shared" si="11"/>
        <v>683.55352621628708</v>
      </c>
      <c r="CD63" s="59">
        <f ca="1">AVERAGE(OFFSET($CC$3,0,0,'Données projet'!$E$12+1,1))-AVERAGE(OFFSET($H$3,0,0,'Données projet'!$E$12+1,1))</f>
        <v>146.18550529528801</v>
      </c>
      <c r="CE63" s="59">
        <f t="shared" si="40"/>
        <v>42.010251635815337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0.45229425453653493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0.45229425453653493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>
        <f>VLOOKUP(A64,'Données projet'!$A$35:$I$55,2,0)</f>
        <v>351.21</v>
      </c>
      <c r="L64" s="12">
        <f>VLOOKUP(A64,'Données projet'!$A$35:$I$55,9,0)</f>
        <v>8.1533333333333307</v>
      </c>
      <c r="M64" s="12">
        <f t="array" ref="M64">INDEX(L:L,MIN(IF(ISNUMBER(L64:L260),ROW(L64:L260),"")))</f>
        <v>8.1533333333333307</v>
      </c>
      <c r="N64" s="13">
        <f>IF('Données projet'!$A$36&gt;35,N63+M64-V63,IF(A64&lt;'Données projet'!$A$36,$K$205^A64,IF(A64='Données projet'!$A$36,'Données projet'!$B$36,N63+M64-V63)))</f>
        <v>351.20999999999964</v>
      </c>
      <c r="O64" s="13">
        <f>N64*VLOOKUP('Données projet'!$B$9,Paramètres!$A$1:$I$89,3,0)*VLOOKUP('Données projet'!$B$9,Paramètres!$A$1:$I$89,5,0)</f>
        <v>317.77480799999967</v>
      </c>
      <c r="P64" s="13">
        <f t="shared" si="33"/>
        <v>74.890171328458791</v>
      </c>
      <c r="Q64" s="20">
        <f t="shared" si="53"/>
        <v>683.89150566373166</v>
      </c>
      <c r="R64" s="59">
        <f t="shared" si="0"/>
        <v>977.22483899706504</v>
      </c>
      <c r="S64" s="59">
        <f ca="1">AVERAGE(OFFSET($R$3,0,0,'Données projet'!$E$9+1,1))-AVERAGE(OFFSET($H$3,0,0,'Données projet'!$E$9+1,1))</f>
        <v>714.54332715761689</v>
      </c>
      <c r="T64" s="59">
        <f t="shared" si="34"/>
        <v>115.57191774339248</v>
      </c>
      <c r="U64" s="15">
        <f>IF(ISNA(VLOOKUP(A64,'Données projet'!$A$35:$I$55,3,0)),0,VLOOKUP(A64,'Données projet'!$A$35:$I$55,3,0))</f>
        <v>4</v>
      </c>
      <c r="V64" s="15">
        <f>IF(ISNA(VLOOKUP(A64,'Données projet'!$A$35:$I$55,4,0)),0,VLOOKUP(A64,'Données projet'!$A$35:$I$55,4,0))</f>
        <v>9.1999999999999993</v>
      </c>
      <c r="W64" s="16">
        <f>IF(ISNA(VLOOKUP(A64,'Données projet'!$A$35:$I$55,5,0)),0%,VLOOKUP(A64,'Données projet'!$A$35:$I$55,5,0)*VLOOKUP('Données projet'!$B$9,Paramètres!$A$1:$I$89,7,0))</f>
        <v>0.1118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1.2594001303050981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1.2594001303050981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>
        <f>VLOOKUP(A64,'Données projet'!$A$61:$I$81,2,0)</f>
        <v>225.82</v>
      </c>
      <c r="AG64" s="12">
        <f>VLOOKUP(A64,'Données projet'!$A$61:$I$81,9,0)</f>
        <v>4.4508333333333328</v>
      </c>
      <c r="AH64" s="12">
        <f t="array" ref="AH64">INDEX(AG:AG,MIN(IF(ISNUMBER(AG64:AG260),ROW(AG64:AG260),"")))</f>
        <v>4.4508333333333328</v>
      </c>
      <c r="AI64" s="13">
        <f>IF('Données projet'!$A$62&gt;35,AI63+AH64-AQ63,IF(A64&lt;'Données projet'!$A$62,$AF$205^A64,IF(A64='Données projet'!$A$62,'Données projet'!$B$62,AI63+AH64-AQ63)))</f>
        <v>225.81999999999968</v>
      </c>
      <c r="AJ64" s="13">
        <f>AI64*VLOOKUP('Données projet'!$B$10,Paramètres!$A$1:$I$89,3,0)*VLOOKUP('Données projet'!$B$10,Paramètres!$A$1:$I$89,5,0)</f>
        <v>228.98147999999966</v>
      </c>
      <c r="AK64" s="13">
        <f t="shared" si="35"/>
        <v>56.062396841097936</v>
      </c>
      <c r="AL64" s="20">
        <f t="shared" si="4"/>
        <v>496.45141883157822</v>
      </c>
      <c r="AM64" s="59">
        <f t="shared" si="5"/>
        <v>789.78475216491154</v>
      </c>
      <c r="AN64" s="59">
        <f ca="1">AVERAGE(OFFSET($AM$3,0,0,'Données projet'!$E$10+1,1))-AVERAGE(OFFSET($H$3,0,0,'Données projet'!$E$10+1,1))</f>
        <v>375.11506713831233</v>
      </c>
      <c r="AO64" s="59">
        <f t="shared" si="36"/>
        <v>211.87303516846623</v>
      </c>
      <c r="AP64" s="15">
        <f>IF(ISNA(VLOOKUP(A64,'Données projet'!$A$61:$I$81,3,0)),0,VLOOKUP(A64,'Données projet'!$A$61:$I$81,3,0))</f>
        <v>4</v>
      </c>
      <c r="AQ64" s="15">
        <f>IF(ISNA(VLOOKUP(A64,'Données projet'!$A$61:$I$81,4,0)),0,VLOOKUP(A64,'Données projet'!$A$61:$I$81,4,0))</f>
        <v>22.58</v>
      </c>
      <c r="AR64" s="16">
        <f>IF(ISNA(VLOOKUP(A64,'Données projet'!$A$61:$I$81,5,0)),0%,VLOOKUP(A64,'Données projet'!$A$61:$I$81,5,0)*VLOOKUP('Données projet'!$B$10,Paramètres!$A$1:$I$89,7,0))</f>
        <v>3.44E-2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1.161969793443522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1.161969793443522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280.03999999999996</v>
      </c>
      <c r="BE64" s="13">
        <f>BD64*VLOOKUP('Données projet'!$B$11,Paramètres!$A$1:$I$89,3,0)*VLOOKUP('Données projet'!$B$11,Paramètres!$A$1:$I$89,5,0)</f>
        <v>167.46392</v>
      </c>
      <c r="BF64" s="13">
        <f t="shared" si="37"/>
        <v>42.521530115033826</v>
      </c>
      <c r="BG64" s="20">
        <f t="shared" si="7"/>
        <v>365.7246589503506</v>
      </c>
      <c r="BH64" s="59">
        <f t="shared" si="8"/>
        <v>659.05799228368392</v>
      </c>
      <c r="BI64" s="59">
        <f ca="1">AVERAGE(OFFSET($BH$3,0,0,'Données projet'!$E$11+1,1))-AVERAGE(OFFSET($H$3,0,0,'Données projet'!$E$11+1,1))</f>
        <v>98.210783973198716</v>
      </c>
      <c r="BJ64" s="59">
        <f t="shared" si="38"/>
        <v>130.93943107212061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3.6533777511508623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3.6533777511508623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>
        <f>VLOOKUP(A64,'Données projet'!$A$113:$I$133,2,0)</f>
        <v>394.7</v>
      </c>
      <c r="BW64" s="12">
        <f>VLOOKUP(A64,'Données projet'!$A$113:$I$133,9,0)</f>
        <v>12.308333333333332</v>
      </c>
      <c r="BX64" s="12">
        <f t="array" ref="BX64">INDEX(BW:BW,MIN(IF(ISNUMBER(BW64:BW260),ROW(BW64:BW260),"")))</f>
        <v>12.308333333333332</v>
      </c>
      <c r="BY64" s="12">
        <f>IF('Données projet'!$A$114&gt;35,BY63+BX64-CG63,IF(A64&lt;'Données projet'!$A$114,$BV$205^A64,IF(A64='Données projet'!$A$114,'Données projet'!$B$114,BY63+BX64-CG63)))</f>
        <v>394.70000000000005</v>
      </c>
      <c r="BZ64" s="13">
        <f>BY64*VLOOKUP('Données projet'!$B$12,Paramètres!$A$1:$I$89,3,0)*VLOOKUP('Données projet'!$B$12,Paramètres!$A$1:$I$89,5,0)</f>
        <v>184.71960000000001</v>
      </c>
      <c r="CA64" s="13">
        <f t="shared" si="39"/>
        <v>46.370623293360431</v>
      </c>
      <c r="CB64" s="20">
        <f t="shared" si="10"/>
        <v>402.4821389026028</v>
      </c>
      <c r="CC64" s="59">
        <f t="shared" si="11"/>
        <v>695.81547223593611</v>
      </c>
      <c r="CD64" s="59">
        <f ca="1">AVERAGE(OFFSET($CC$3,0,0,'Données projet'!$E$12+1,1))-AVERAGE(OFFSET($H$3,0,0,'Données projet'!$E$12+1,1))</f>
        <v>146.18550529528801</v>
      </c>
      <c r="CE64" s="59">
        <f t="shared" si="40"/>
        <v>42.010251635815337</v>
      </c>
      <c r="CF64" s="15">
        <f>IF(ISNA(VLOOKUP(A64,'Données projet'!$A$113:$I$133,3,0)),0,VLOOKUP(A64,'Données projet'!$A$113:$I$133,3,0))</f>
        <v>4</v>
      </c>
      <c r="CG64" s="15">
        <f>IF(ISNA(VLOOKUP(A64,'Données projet'!$A$113:$I$133,4,0)),0,VLOOKUP(A64,'Données projet'!$A$113:$I$133,4,0))</f>
        <v>39.47</v>
      </c>
      <c r="CH64" s="16">
        <f>IF(ISNA(VLOOKUP(A64,'Données projet'!$A$113:$I$133,5,0)),0%,VLOOKUP(A64,'Données projet'!$A$113:$I$133,5,0)*VLOOKUP('Données projet'!$B$12,Paramètres!$A$1:$I$89,7,0))</f>
        <v>4.9500000000000002E-2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1.6563851952132267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1.6563851952132267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7.3241666666666658</v>
      </c>
      <c r="N65" s="13">
        <f>IF('Données projet'!$A$36&gt;35,N64+M65-V64,IF(A65&lt;'Données projet'!$A$36,$K$205^A65,IF(A65='Données projet'!$A$36,'Données projet'!$B$36,N64+M65-V64)))</f>
        <v>349.33416666666631</v>
      </c>
      <c r="O65" s="13">
        <f>N65*VLOOKUP('Données projet'!$B$9,Paramètres!$A$1:$I$89,3,0)*VLOOKUP('Données projet'!$B$9,Paramètres!$A$1:$I$89,5,0)</f>
        <v>316.07755399999968</v>
      </c>
      <c r="P65" s="13">
        <f t="shared" si="33"/>
        <v>74.536627585464117</v>
      </c>
      <c r="Q65" s="20">
        <f t="shared" si="53"/>
        <v>680.31969959468279</v>
      </c>
      <c r="R65" s="59">
        <f t="shared" si="0"/>
        <v>973.65303292801605</v>
      </c>
      <c r="S65" s="59">
        <f ca="1">AVERAGE(OFFSET($R$3,0,0,'Données projet'!$E$9+1,1))-AVERAGE(OFFSET($H$3,0,0,'Données projet'!$E$9+1,1))</f>
        <v>714.54332715761689</v>
      </c>
      <c r="T65" s="59">
        <f t="shared" si="34"/>
        <v>115.57191774339248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1.2347040619080454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1.2347040619080454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4.4491666666666658</v>
      </c>
      <c r="AI65" s="13">
        <f>IF('Données projet'!$A$62&gt;35,AI64+AH65-AQ64,IF(A65&lt;'Données projet'!$A$62,$AF$205^A65,IF(A65='Données projet'!$A$62,'Données projet'!$B$62,AI64+AH65-AQ64)))</f>
        <v>207.68916666666632</v>
      </c>
      <c r="AJ65" s="13">
        <f>AI65*VLOOKUP('Données projet'!$B$10,Paramètres!$A$1:$I$89,3,0)*VLOOKUP('Données projet'!$B$10,Paramètres!$A$1:$I$89,5,0)</f>
        <v>210.59681499999968</v>
      </c>
      <c r="AK65" s="13">
        <f t="shared" si="35"/>
        <v>52.065983242516253</v>
      </c>
      <c r="AL65" s="20">
        <f t="shared" si="4"/>
        <v>457.47104027238191</v>
      </c>
      <c r="AM65" s="59">
        <f t="shared" si="5"/>
        <v>750.80437360571523</v>
      </c>
      <c r="AN65" s="59">
        <f ca="1">AVERAGE(OFFSET($AM$3,0,0,'Données projet'!$E$10+1,1))-AVERAGE(OFFSET($H$3,0,0,'Données projet'!$E$10+1,1))</f>
        <v>375.11506713831233</v>
      </c>
      <c r="AO65" s="59">
        <f t="shared" si="36"/>
        <v>211.87303516846623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1.139184274525687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1.139184274525687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280.03999999999996</v>
      </c>
      <c r="BE65" s="13">
        <f>BD65*VLOOKUP('Données projet'!$B$11,Paramètres!$A$1:$I$89,3,0)*VLOOKUP('Données projet'!$B$11,Paramètres!$A$1:$I$89,5,0)</f>
        <v>167.46392</v>
      </c>
      <c r="BF65" s="13">
        <f t="shared" si="37"/>
        <v>42.521530115033826</v>
      </c>
      <c r="BG65" s="20">
        <f t="shared" si="7"/>
        <v>365.7246589503506</v>
      </c>
      <c r="BH65" s="59">
        <f t="shared" si="8"/>
        <v>659.05799228368392</v>
      </c>
      <c r="BI65" s="59">
        <f ca="1">AVERAGE(OFFSET($BH$3,0,0,'Données projet'!$E$11+1,1))-AVERAGE(OFFSET($H$3,0,0,'Données projet'!$E$11+1,1))</f>
        <v>98.210783973198716</v>
      </c>
      <c r="BJ65" s="59">
        <f t="shared" si="38"/>
        <v>130.93943107212061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3.5817372417911919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3.5817372417911919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11.379166666666663</v>
      </c>
      <c r="BY65" s="12">
        <f>IF('Données projet'!$A$114&gt;35,BY64+BX65-CG64,IF(A65&lt;'Données projet'!$A$114,$BV$205^A65,IF(A65='Données projet'!$A$114,'Données projet'!$B$114,BY64+BX65-CG64)))</f>
        <v>366.60916666666674</v>
      </c>
      <c r="BZ65" s="13">
        <f>BY65*VLOOKUP('Données projet'!$B$12,Paramètres!$A$1:$I$89,3,0)*VLOOKUP('Données projet'!$B$12,Paramètres!$A$1:$I$89,5,0)</f>
        <v>171.57309000000004</v>
      </c>
      <c r="CA65" s="13">
        <f t="shared" si="39"/>
        <v>43.442154323112774</v>
      </c>
      <c r="CB65" s="20">
        <f t="shared" si="10"/>
        <v>374.48488386275477</v>
      </c>
      <c r="CC65" s="59">
        <f t="shared" si="11"/>
        <v>667.81821719608809</v>
      </c>
      <c r="CD65" s="59">
        <f ca="1">AVERAGE(OFFSET($CC$3,0,0,'Données projet'!$E$12+1,1))-AVERAGE(OFFSET($H$3,0,0,'Données projet'!$E$12+1,1))</f>
        <v>146.18550529528801</v>
      </c>
      <c r="CE65" s="59">
        <f t="shared" si="40"/>
        <v>42.010251635815337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1.6239044918303061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1.6239044918303061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7.3241666666666658</v>
      </c>
      <c r="N66" s="13">
        <f>IF('Données projet'!$A$36&gt;35,N65+M66-V65,IF(A66&lt;'Données projet'!$A$36,$K$205^A66,IF(A66='Données projet'!$A$36,'Données projet'!$B$36,N65+M66-V65)))</f>
        <v>356.65833333333296</v>
      </c>
      <c r="O66" s="13">
        <f>N66*VLOOKUP('Données projet'!$B$9,Paramètres!$A$1:$I$89,3,0)*VLOOKUP('Données projet'!$B$9,Paramètres!$A$1:$I$89,5,0)</f>
        <v>322.70445999999964</v>
      </c>
      <c r="P66" s="13">
        <f t="shared" si="33"/>
        <v>75.915793243330342</v>
      </c>
      <c r="Q66" s="20">
        <f t="shared" si="53"/>
        <v>694.2636077321331</v>
      </c>
      <c r="R66" s="59">
        <f t="shared" si="0"/>
        <v>987.59694106546635</v>
      </c>
      <c r="S66" s="59">
        <f ca="1">AVERAGE(OFFSET($R$3,0,0,'Données projet'!$E$9+1,1))-AVERAGE(OFFSET($H$3,0,0,'Données projet'!$E$9+1,1))</f>
        <v>714.54332715761689</v>
      </c>
      <c r="T66" s="59">
        <f t="shared" si="34"/>
        <v>115.57191774339248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1.2104922683491444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1.2104922683491444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4.4491666666666658</v>
      </c>
      <c r="AI66" s="13">
        <f>IF('Données projet'!$A$62&gt;35,AI65+AH66-AQ65,IF(A66&lt;'Données projet'!$A$62,$AF$205^A66,IF(A66='Données projet'!$A$62,'Données projet'!$B$62,AI65+AH66-AQ65)))</f>
        <v>212.13833333333298</v>
      </c>
      <c r="AJ66" s="13">
        <f>AI66*VLOOKUP('Données projet'!$B$10,Paramètres!$A$1:$I$89,3,0)*VLOOKUP('Données projet'!$B$10,Paramètres!$A$1:$I$89,5,0)</f>
        <v>215.10826999999964</v>
      </c>
      <c r="AK66" s="13">
        <f t="shared" si="35"/>
        <v>53.050304991385644</v>
      </c>
      <c r="AL66" s="20">
        <f t="shared" si="4"/>
        <v>467.04285144332943</v>
      </c>
      <c r="AM66" s="59">
        <f t="shared" si="5"/>
        <v>760.37618477666274</v>
      </c>
      <c r="AN66" s="59">
        <f ca="1">AVERAGE(OFFSET($AM$3,0,0,'Données projet'!$E$10+1,1))-AVERAGE(OFFSET($H$3,0,0,'Données projet'!$E$10+1,1))</f>
        <v>375.11506713831233</v>
      </c>
      <c r="AO66" s="59">
        <f t="shared" si="36"/>
        <v>211.87303516846623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1.1168455657360365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1.1168455657360365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280.03999999999996</v>
      </c>
      <c r="BE66" s="13">
        <f>BD66*VLOOKUP('Données projet'!$B$11,Paramètres!$A$1:$I$89,3,0)*VLOOKUP('Données projet'!$B$11,Paramètres!$A$1:$I$89,5,0)</f>
        <v>167.46392</v>
      </c>
      <c r="BF66" s="13">
        <f t="shared" si="37"/>
        <v>42.521530115033826</v>
      </c>
      <c r="BG66" s="20">
        <f t="shared" si="7"/>
        <v>365.7246589503506</v>
      </c>
      <c r="BH66" s="59">
        <f t="shared" si="8"/>
        <v>659.05799228368392</v>
      </c>
      <c r="BI66" s="59">
        <f ca="1">AVERAGE(OFFSET($BH$3,0,0,'Données projet'!$E$11+1,1))-AVERAGE(OFFSET($H$3,0,0,'Données projet'!$E$11+1,1))</f>
        <v>98.210783973198716</v>
      </c>
      <c r="BJ66" s="59">
        <f t="shared" si="38"/>
        <v>130.93943107212061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3.5115015591236682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3.5115015591236682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11.379166666666663</v>
      </c>
      <c r="BY66" s="12">
        <f>IF('Données projet'!$A$114&gt;35,BY65+BX66-CG65,IF(A66&lt;'Données projet'!$A$114,$BV$205^A66,IF(A66='Données projet'!$A$114,'Données projet'!$B$114,BY65+BX66-CG65)))</f>
        <v>377.9883333333334</v>
      </c>
      <c r="BZ66" s="13">
        <f>BY66*VLOOKUP('Données projet'!$B$12,Paramètres!$A$1:$I$89,3,0)*VLOOKUP('Données projet'!$B$12,Paramètres!$A$1:$I$89,5,0)</f>
        <v>176.89854000000003</v>
      </c>
      <c r="CA66" s="13">
        <f t="shared" si="39"/>
        <v>44.631472026408566</v>
      </c>
      <c r="CB66" s="20">
        <f t="shared" si="10"/>
        <v>385.8314376126616</v>
      </c>
      <c r="CC66" s="59">
        <f t="shared" si="11"/>
        <v>679.16477094599486</v>
      </c>
      <c r="CD66" s="59">
        <f ca="1">AVERAGE(OFFSET($CC$3,0,0,'Données projet'!$E$12+1,1))-AVERAGE(OFFSET($H$3,0,0,'Données projet'!$E$12+1,1))</f>
        <v>146.18550529528801</v>
      </c>
      <c r="CE66" s="59">
        <f t="shared" si="40"/>
        <v>42.010251635815337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1.5920607152294517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1.5920607152294517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7.3241666666666658</v>
      </c>
      <c r="N67" s="13">
        <f>IF('Données projet'!$A$36&gt;35,N66+M67-V66,IF(A67&lt;'Données projet'!$A$36,$K$205^A67,IF(A67='Données projet'!$A$36,'Données projet'!$B$36,N66+M67-V66)))</f>
        <v>363.98249999999962</v>
      </c>
      <c r="O67" s="13">
        <f>N67*VLOOKUP('Données projet'!$B$9,Paramètres!$A$1:$I$89,3,0)*VLOOKUP('Données projet'!$B$9,Paramètres!$A$1:$I$89,5,0)</f>
        <v>329.33136599999966</v>
      </c>
      <c r="P67" s="13">
        <f t="shared" si="33"/>
        <v>77.291665925142027</v>
      </c>
      <c r="Q67" s="20">
        <f t="shared" ref="Q67:Q98" si="54">(O67+P67)*0.475*44/12</f>
        <v>708.20178060295518</v>
      </c>
      <c r="R67" s="59">
        <f t="shared" ref="R67:R130" si="55">Q67+(I67+J67)*44/12</f>
        <v>1001.5351139362886</v>
      </c>
      <c r="S67" s="59">
        <f ca="1">AVERAGE(OFFSET($R$3,0,0,'Données projet'!$E$9+1,1))-AVERAGE(OFFSET($H$3,0,0,'Données projet'!$E$9+1,1))</f>
        <v>714.54332715761689</v>
      </c>
      <c r="T67" s="59">
        <f t="shared" si="34"/>
        <v>115.57191774339248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1.1867552532941976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1.1867552532941976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4.4491666666666658</v>
      </c>
      <c r="AI67" s="13">
        <f>IF('Données projet'!$A$62&gt;35,AI66+AH67-AQ66,IF(A67&lt;'Données projet'!$A$62,$AF$205^A67,IF(A67='Données projet'!$A$62,'Données projet'!$B$62,AI66+AH67-AQ66)))</f>
        <v>216.58749999999964</v>
      </c>
      <c r="AJ67" s="13">
        <f>AI67*VLOOKUP('Données projet'!$B$10,Paramètres!$A$1:$I$89,3,0)*VLOOKUP('Données projet'!$B$10,Paramètres!$A$1:$I$89,5,0)</f>
        <v>219.61972499999962</v>
      </c>
      <c r="AK67" s="13">
        <f t="shared" si="35"/>
        <v>54.032226508175974</v>
      </c>
      <c r="AL67" s="20">
        <f t="shared" si="4"/>
        <v>476.61048221007246</v>
      </c>
      <c r="AM67" s="59">
        <f t="shared" si="5"/>
        <v>769.94381554340578</v>
      </c>
      <c r="AN67" s="59">
        <f ca="1">AVERAGE(OFFSET($AM$3,0,0,'Données projet'!$E$10+1,1))-AVERAGE(OFFSET($H$3,0,0,'Données projet'!$E$10+1,1))</f>
        <v>375.11506713831233</v>
      </c>
      <c r="AO67" s="59">
        <f t="shared" si="36"/>
        <v>211.87303516846623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1.0949449054004843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1.0949449054004843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280.03999999999996</v>
      </c>
      <c r="BE67" s="13">
        <f>BD67*VLOOKUP('Données projet'!$B$11,Paramètres!$A$1:$I$89,3,0)*VLOOKUP('Données projet'!$B$11,Paramètres!$A$1:$I$89,5,0)</f>
        <v>167.46392</v>
      </c>
      <c r="BF67" s="13">
        <f t="shared" si="37"/>
        <v>42.521530115033826</v>
      </c>
      <c r="BG67" s="20">
        <f t="shared" si="7"/>
        <v>365.7246589503506</v>
      </c>
      <c r="BH67" s="59">
        <f t="shared" si="8"/>
        <v>659.05799228368392</v>
      </c>
      <c r="BI67" s="59">
        <f ca="1">AVERAGE(OFFSET($BH$3,0,0,'Données projet'!$E$11+1,1))-AVERAGE(OFFSET($H$3,0,0,'Données projet'!$E$11+1,1))</f>
        <v>98.210783973198716</v>
      </c>
      <c r="BJ67" s="59">
        <f t="shared" si="38"/>
        <v>130.93943107212061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3.4426431553537187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3.4426431553537187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11.379166666666663</v>
      </c>
      <c r="BY67" s="12">
        <f>IF('Données projet'!$A$114&gt;35,BY66+BX67-CG66,IF(A67&lt;'Données projet'!$A$114,$BV$205^A67,IF(A67='Données projet'!$A$114,'Données projet'!$B$114,BY66+BX67-CG66)))</f>
        <v>389.36750000000006</v>
      </c>
      <c r="BZ67" s="13">
        <f>BY67*VLOOKUP('Données projet'!$B$12,Paramètres!$A$1:$I$89,3,0)*VLOOKUP('Données projet'!$B$12,Paramètres!$A$1:$I$89,5,0)</f>
        <v>182.22399000000001</v>
      </c>
      <c r="CA67" s="13">
        <f t="shared" si="39"/>
        <v>45.816628788832304</v>
      </c>
      <c r="CB67" s="20">
        <f t="shared" si="10"/>
        <v>397.1707443905496</v>
      </c>
      <c r="CC67" s="59">
        <f t="shared" si="11"/>
        <v>690.50407772388292</v>
      </c>
      <c r="CD67" s="59">
        <f ca="1">AVERAGE(OFFSET($CC$3,0,0,'Données projet'!$E$12+1,1))-AVERAGE(OFFSET($H$3,0,0,'Données projet'!$E$12+1,1))</f>
        <v>146.18550529528801</v>
      </c>
      <c r="CE67" s="59">
        <f t="shared" si="40"/>
        <v>42.010251635815337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1.5608413756649542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1.5608413756649542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7.3241666666666658</v>
      </c>
      <c r="N68" s="13">
        <f>IF('Données projet'!$A$36&gt;35,N67+M68-V67,IF(A68&lt;'Données projet'!$A$36,$K$205^A68,IF(A68='Données projet'!$A$36,'Données projet'!$B$36,N67+M68-V67)))</f>
        <v>371.30666666666627</v>
      </c>
      <c r="O68" s="13">
        <f>N68*VLOOKUP('Données projet'!$B$9,Paramètres!$A$1:$I$89,3,0)*VLOOKUP('Données projet'!$B$9,Paramètres!$A$1:$I$89,5,0)</f>
        <v>335.95827199999962</v>
      </c>
      <c r="P68" s="13">
        <f t="shared" si="33"/>
        <v>78.664319529592916</v>
      </c>
      <c r="Q68" s="20">
        <f t="shared" si="54"/>
        <v>722.13434691404029</v>
      </c>
      <c r="R68" s="59">
        <f t="shared" si="55"/>
        <v>1015.4676802473737</v>
      </c>
      <c r="S68" s="59">
        <f ca="1">AVERAGE(OFFSET($R$3,0,0,'Données projet'!$E$9+1,1))-AVERAGE(OFFSET($H$3,0,0,'Données projet'!$E$9+1,1))</f>
        <v>714.54332715761689</v>
      </c>
      <c r="T68" s="59">
        <f t="shared" si="34"/>
        <v>115.57191774339248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1.1634837066263288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1.1634837066263288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4.4491666666666658</v>
      </c>
      <c r="AI68" s="13">
        <f>IF('Données projet'!$A$62&gt;35,AI67+AH68-AQ67,IF(A68&lt;'Données projet'!$A$62,$AF$205^A68,IF(A68='Données projet'!$A$62,'Données projet'!$B$62,AI67+AH68-AQ67)))</f>
        <v>221.03666666666629</v>
      </c>
      <c r="AJ68" s="13">
        <f>AI68*VLOOKUP('Données projet'!$B$10,Paramètres!$A$1:$I$89,3,0)*VLOOKUP('Données projet'!$B$10,Paramètres!$A$1:$I$89,5,0)</f>
        <v>224.13117999999966</v>
      </c>
      <c r="AK68" s="13">
        <f t="shared" si="35"/>
        <v>55.01180277999751</v>
      </c>
      <c r="AL68" s="20">
        <f t="shared" ref="AL68:AL131" si="58">(AJ68+AK68)*0.475*44/12</f>
        <v>486.17402834182843</v>
      </c>
      <c r="AM68" s="59">
        <f t="shared" ref="AM68:AM131" si="59">AL68+(AD68+AE68)*44/12</f>
        <v>779.50736167516175</v>
      </c>
      <c r="AN68" s="59">
        <f ca="1">AVERAGE(OFFSET($AM$3,0,0,'Données projet'!$E$10+1,1))-AVERAGE(OFFSET($H$3,0,0,'Données projet'!$E$10+1,1))</f>
        <v>375.11506713831233</v>
      </c>
      <c r="AO68" s="59">
        <f t="shared" si="36"/>
        <v>211.87303516846623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1.0734737036560282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1.0734737036560282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280.03999999999996</v>
      </c>
      <c r="BE68" s="13">
        <f>BD68*VLOOKUP('Données projet'!$B$11,Paramètres!$A$1:$I$89,3,0)*VLOOKUP('Données projet'!$B$11,Paramètres!$A$1:$I$89,5,0)</f>
        <v>167.46392</v>
      </c>
      <c r="BF68" s="13">
        <f t="shared" si="37"/>
        <v>42.521530115033826</v>
      </c>
      <c r="BG68" s="20">
        <f t="shared" ref="BG68:BG131" si="61">(BE68+BF68)*0.475*44/12</f>
        <v>365.7246589503506</v>
      </c>
      <c r="BH68" s="59">
        <f t="shared" ref="BH68:BH131" si="62">BG68+(AY68+AZ68)*44/12</f>
        <v>659.05799228368392</v>
      </c>
      <c r="BI68" s="59">
        <f ca="1">AVERAGE(OFFSET($BH$3,0,0,'Données projet'!$E$11+1,1))-AVERAGE(OFFSET($H$3,0,0,'Données projet'!$E$11+1,1))</f>
        <v>98.210783973198716</v>
      </c>
      <c r="BJ68" s="59">
        <f t="shared" si="38"/>
        <v>130.93943107212061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3.3751350228822186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3.3751350228822186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11.379166666666663</v>
      </c>
      <c r="BY68" s="12">
        <f>IF('Données projet'!$A$114&gt;35,BY67+BX68-CG67,IF(A68&lt;'Données projet'!$A$114,$BV$205^A68,IF(A68='Données projet'!$A$114,'Données projet'!$B$114,BY67+BX68-CG67)))</f>
        <v>400.74666666666673</v>
      </c>
      <c r="BZ68" s="13">
        <f>BY68*VLOOKUP('Données projet'!$B$12,Paramètres!$A$1:$I$89,3,0)*VLOOKUP('Données projet'!$B$12,Paramètres!$A$1:$I$89,5,0)</f>
        <v>187.54944000000003</v>
      </c>
      <c r="CA68" s="13">
        <f t="shared" si="39"/>
        <v>46.997760175826045</v>
      </c>
      <c r="CB68" s="20">
        <f t="shared" ref="CB68:CB131" si="64">(BZ68+CA68)*0.475*44/12</f>
        <v>408.50304030623039</v>
      </c>
      <c r="CC68" s="59">
        <f t="shared" ref="CC68:CC131" si="65">CB68+(BT68+BU68)*44/12</f>
        <v>701.8363736395637</v>
      </c>
      <c r="CD68" s="59">
        <f ca="1">AVERAGE(OFFSET($CC$3,0,0,'Données projet'!$E$12+1,1))-AVERAGE(OFFSET($H$3,0,0,'Données projet'!$E$12+1,1))</f>
        <v>146.18550529528801</v>
      </c>
      <c r="CE68" s="59">
        <f t="shared" si="40"/>
        <v>42.010251635815337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1.5302342283073995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1.5302342283073995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7.3241666666666658</v>
      </c>
      <c r="N69" s="13">
        <f>IF('Données projet'!$A$36&gt;35,N68+M69-V68,IF(A69&lt;'Données projet'!$A$36,$K$205^A69,IF(A69='Données projet'!$A$36,'Données projet'!$B$36,N68+M69-V68)))</f>
        <v>378.63083333333293</v>
      </c>
      <c r="O69" s="13">
        <f>N69*VLOOKUP('Données projet'!$B$9,Paramètres!$A$1:$I$89,3,0)*VLOOKUP('Données projet'!$B$9,Paramètres!$A$1:$I$89,5,0)</f>
        <v>342.58517799999964</v>
      </c>
      <c r="P69" s="13">
        <f t="shared" ref="P69:P132" si="87">EXP(-1.0587+0.8836*LN(O69)+0.284)</f>
        <v>80.033824873282484</v>
      </c>
      <c r="Q69" s="20">
        <f t="shared" si="54"/>
        <v>736.06143000429972</v>
      </c>
      <c r="R69" s="59">
        <f t="shared" si="55"/>
        <v>1029.3947633376331</v>
      </c>
      <c r="S69" s="59">
        <f ca="1">AVERAGE(OFFSET($R$3,0,0,'Données projet'!$E$9+1,1))-AVERAGE(OFFSET($H$3,0,0,'Données projet'!$E$9+1,1))</f>
        <v>714.54332715761689</v>
      </c>
      <c r="T69" s="59">
        <f t="shared" ref="T69:T132" si="88">$T$3</f>
        <v>115.57191774339248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1.1406685007943749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1.1406685007943749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4.4491666666666658</v>
      </c>
      <c r="AI69" s="13">
        <f>IF('Données projet'!$A$62&gt;35,AI68+AH69-AQ68,IF(A69&lt;'Données projet'!$A$62,$AF$205^A69,IF(A69='Données projet'!$A$62,'Données projet'!$B$62,AI68+AH69-AQ68)))</f>
        <v>225.48583333333295</v>
      </c>
      <c r="AJ69" s="13">
        <f>AI69*VLOOKUP('Données projet'!$B$10,Paramètres!$A$1:$I$89,3,0)*VLOOKUP('Données projet'!$B$10,Paramètres!$A$1:$I$89,5,0)</f>
        <v>228.64263499999964</v>
      </c>
      <c r="AK69" s="13">
        <f t="shared" ref="AK69:AK132" si="89">EXP(-1.0587+0.8836*LN(AJ69)+0.284)</f>
        <v>55.989086453764095</v>
      </c>
      <c r="AL69" s="20">
        <f t="shared" si="58"/>
        <v>495.73358153197188</v>
      </c>
      <c r="AM69" s="59">
        <f t="shared" si="59"/>
        <v>789.06691486530519</v>
      </c>
      <c r="AN69" s="59">
        <f ca="1">AVERAGE(OFFSET($AM$3,0,0,'Données projet'!$E$10+1,1))-AVERAGE(OFFSET($H$3,0,0,'Données projet'!$E$10+1,1))</f>
        <v>375.11506713831233</v>
      </c>
      <c r="AO69" s="59">
        <f t="shared" ref="AO69:AO132" si="90">$AO$3</f>
        <v>211.87303516846623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1.0524235390816412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1.0524235390816412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280.03999999999996</v>
      </c>
      <c r="BE69" s="13">
        <f>BD69*VLOOKUP('Données projet'!$B$11,Paramètres!$A$1:$I$89,3,0)*VLOOKUP('Données projet'!$B$11,Paramètres!$A$1:$I$89,5,0)</f>
        <v>167.46392</v>
      </c>
      <c r="BF69" s="13">
        <f t="shared" ref="BF69:BF132" si="91">EXP(-1.0587+0.8836*LN(BE69)+0.284)</f>
        <v>42.521530115033826</v>
      </c>
      <c r="BG69" s="20">
        <f t="shared" si="61"/>
        <v>365.7246589503506</v>
      </c>
      <c r="BH69" s="59">
        <f t="shared" si="62"/>
        <v>659.05799228368392</v>
      </c>
      <c r="BI69" s="59">
        <f ca="1">AVERAGE(OFFSET($BH$3,0,0,'Données projet'!$E$11+1,1))-AVERAGE(OFFSET($H$3,0,0,'Données projet'!$E$11+1,1))</f>
        <v>98.210783973198716</v>
      </c>
      <c r="BJ69" s="59">
        <f t="shared" ref="BJ69:BJ132" si="92">$BJ$3</f>
        <v>130.93943107212061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3.3089506837125895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3.3089506837125895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11.379166666666663</v>
      </c>
      <c r="BY69" s="12">
        <f>IF('Données projet'!$A$114&gt;35,BY68+BX69-CG68,IF(A69&lt;'Données projet'!$A$114,$BV$205^A69,IF(A69='Données projet'!$A$114,'Données projet'!$B$114,BY68+BX69-CG68)))</f>
        <v>412.12583333333339</v>
      </c>
      <c r="BZ69" s="13">
        <f>BY69*VLOOKUP('Données projet'!$B$12,Paramètres!$A$1:$I$89,3,0)*VLOOKUP('Données projet'!$B$12,Paramètres!$A$1:$I$89,5,0)</f>
        <v>192.87489000000002</v>
      </c>
      <c r="CA69" s="13">
        <f t="shared" ref="CA69:CA132" si="93">EXP(-1.0587+0.8836*LN(BZ69)+0.284)</f>
        <v>48.174993616168031</v>
      </c>
      <c r="CB69" s="20">
        <f t="shared" si="64"/>
        <v>419.82854729815932</v>
      </c>
      <c r="CC69" s="59">
        <f t="shared" si="65"/>
        <v>713.16188063149264</v>
      </c>
      <c r="CD69" s="59">
        <f ca="1">AVERAGE(OFFSET($CC$3,0,0,'Données projet'!$E$12+1,1))-AVERAGE(OFFSET($H$3,0,0,'Données projet'!$E$12+1,1))</f>
        <v>146.18550529528801</v>
      </c>
      <c r="CE69" s="59">
        <f t="shared" ref="CE69:CE132" si="94">$CE$3</f>
        <v>42.010251635815337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1.5002272684410101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1.5002272684410101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7.3241666666666658</v>
      </c>
      <c r="N70" s="13">
        <f>IF('Données projet'!$A$36&gt;35,N69+M70-V69,IF(A70&lt;'Données projet'!$A$36,$K$205^A70,IF(A70='Données projet'!$A$36,'Données projet'!$B$36,N69+M70-V69)))</f>
        <v>385.95499999999959</v>
      </c>
      <c r="O70" s="13">
        <f>N70*VLOOKUP('Données projet'!$B$9,Paramètres!$A$1:$I$89,3,0)*VLOOKUP('Données projet'!$B$9,Paramètres!$A$1:$I$89,5,0)</f>
        <v>349.21208399999961</v>
      </c>
      <c r="P70" s="13">
        <f t="shared" si="87"/>
        <v>81.400249876350969</v>
      </c>
      <c r="Q70" s="20">
        <f t="shared" si="54"/>
        <v>749.98314816797722</v>
      </c>
      <c r="R70" s="59">
        <f t="shared" si="55"/>
        <v>1043.3164815013106</v>
      </c>
      <c r="S70" s="59">
        <f ca="1">AVERAGE(OFFSET($R$3,0,0,'Données projet'!$E$9+1,1))-AVERAGE(OFFSET($H$3,0,0,'Données projet'!$E$9+1,1))</f>
        <v>714.54332715761689</v>
      </c>
      <c r="T70" s="59">
        <f t="shared" si="88"/>
        <v>115.57191774339248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1.1183006872328842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1.1183006872328842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4.4491666666666658</v>
      </c>
      <c r="AI70" s="13">
        <f>IF('Données projet'!$A$62&gt;35,AI69+AH70-AQ69,IF(A70&lt;'Données projet'!$A$62,$AF$205^A70,IF(A70='Données projet'!$A$62,'Données projet'!$B$62,AI69+AH70-AQ69)))</f>
        <v>229.9349999999996</v>
      </c>
      <c r="AJ70" s="13">
        <f>AI70*VLOOKUP('Données projet'!$B$10,Paramètres!$A$1:$I$89,3,0)*VLOOKUP('Données projet'!$B$10,Paramètres!$A$1:$I$89,5,0)</f>
        <v>233.15408999999963</v>
      </c>
      <c r="AK70" s="13">
        <f t="shared" si="89"/>
        <v>56.964127979966733</v>
      </c>
      <c r="AL70" s="20">
        <f t="shared" si="58"/>
        <v>505.28922964844145</v>
      </c>
      <c r="AM70" s="59">
        <f t="shared" si="59"/>
        <v>798.62256298177476</v>
      </c>
      <c r="AN70" s="59">
        <f ca="1">AVERAGE(OFFSET($AM$3,0,0,'Données projet'!$E$10+1,1))-AVERAGE(OFFSET($H$3,0,0,'Données projet'!$E$10+1,1))</f>
        <v>375.11506713831233</v>
      </c>
      <c r="AO70" s="59">
        <f t="shared" si="90"/>
        <v>211.87303516846623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1.0317861553952252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1.0317861553952252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280.03999999999996</v>
      </c>
      <c r="BE70" s="13">
        <f>BD70*VLOOKUP('Données projet'!$B$11,Paramètres!$A$1:$I$89,3,0)*VLOOKUP('Données projet'!$B$11,Paramètres!$A$1:$I$89,5,0)</f>
        <v>167.46392</v>
      </c>
      <c r="BF70" s="13">
        <f t="shared" si="91"/>
        <v>42.521530115033826</v>
      </c>
      <c r="BG70" s="20">
        <f t="shared" si="61"/>
        <v>365.7246589503506</v>
      </c>
      <c r="BH70" s="59">
        <f t="shared" si="62"/>
        <v>659.05799228368392</v>
      </c>
      <c r="BI70" s="59">
        <f ca="1">AVERAGE(OFFSET($BH$3,0,0,'Données projet'!$E$11+1,1))-AVERAGE(OFFSET($H$3,0,0,'Données projet'!$E$11+1,1))</f>
        <v>98.210783973198716</v>
      </c>
      <c r="BJ70" s="59">
        <f t="shared" si="92"/>
        <v>130.93943107212061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3.2440641790656159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3.2440641790656159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11.379166666666663</v>
      </c>
      <c r="BY70" s="12">
        <f>IF('Données projet'!$A$114&gt;35,BY69+BX70-CG69,IF(A70&lt;'Données projet'!$A$114,$BV$205^A70,IF(A70='Données projet'!$A$114,'Données projet'!$B$114,BY69+BX70-CG69)))</f>
        <v>423.50500000000005</v>
      </c>
      <c r="BZ70" s="13">
        <f>BY70*VLOOKUP('Données projet'!$B$12,Paramètres!$A$1:$I$89,3,0)*VLOOKUP('Données projet'!$B$12,Paramètres!$A$1:$I$89,5,0)</f>
        <v>198.20034000000001</v>
      </c>
      <c r="CA70" s="13">
        <f t="shared" si="93"/>
        <v>49.348449101341444</v>
      </c>
      <c r="CB70" s="20">
        <f t="shared" si="64"/>
        <v>431.14747435150304</v>
      </c>
      <c r="CC70" s="59">
        <f t="shared" si="65"/>
        <v>724.48080768483635</v>
      </c>
      <c r="CD70" s="59">
        <f ca="1">AVERAGE(OFFSET($CC$3,0,0,'Données projet'!$E$12+1,1))-AVERAGE(OFFSET($H$3,0,0,'Données projet'!$E$12+1,1))</f>
        <v>146.18550529528801</v>
      </c>
      <c r="CE70" s="59">
        <f t="shared" si="94"/>
        <v>42.010251635815337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1.4708087267551622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1.4708087267551622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7.3241666666666658</v>
      </c>
      <c r="N71" s="13">
        <f>IF('Données projet'!$A$36&gt;35,N70+M71-V70,IF(A71&lt;'Données projet'!$A$36,$K$205^A71,IF(A71='Données projet'!$A$36,'Données projet'!$B$36,N70+M71-V70)))</f>
        <v>393.27916666666624</v>
      </c>
      <c r="O71" s="13">
        <f>N71*VLOOKUP('Données projet'!$B$9,Paramètres!$A$1:$I$89,3,0)*VLOOKUP('Données projet'!$B$9,Paramètres!$A$1:$I$89,5,0)</f>
        <v>355.83898999999957</v>
      </c>
      <c r="P71" s="13">
        <f t="shared" si="87"/>
        <v>82.763659733625317</v>
      </c>
      <c r="Q71" s="20">
        <f t="shared" si="54"/>
        <v>763.89961495273008</v>
      </c>
      <c r="R71" s="59">
        <f t="shared" si="55"/>
        <v>1057.2329482860634</v>
      </c>
      <c r="S71" s="59">
        <f ca="1">AVERAGE(OFFSET($R$3,0,0,'Données projet'!$E$9+1,1))-AVERAGE(OFFSET($H$3,0,0,'Données projet'!$E$9+1,1))</f>
        <v>714.54332715761689</v>
      </c>
      <c r="T71" s="59">
        <f t="shared" si="88"/>
        <v>115.57191774339248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1.0963714928523152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1.0963714928523152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4.4491666666666658</v>
      </c>
      <c r="AI71" s="13">
        <f>IF('Données projet'!$A$62&gt;35,AI70+AH71-AQ70,IF(A71&lt;'Données projet'!$A$62,$AF$205^A71,IF(A71='Données projet'!$A$62,'Données projet'!$B$62,AI70+AH71-AQ70)))</f>
        <v>234.38416666666626</v>
      </c>
      <c r="AJ71" s="13">
        <f>AI71*VLOOKUP('Données projet'!$B$10,Paramètres!$A$1:$I$89,3,0)*VLOOKUP('Données projet'!$B$10,Paramètres!$A$1:$I$89,5,0)</f>
        <v>237.66554499999958</v>
      </c>
      <c r="AK71" s="13">
        <f t="shared" si="89"/>
        <v>57.936975745004666</v>
      </c>
      <c r="AL71" s="20">
        <f t="shared" si="58"/>
        <v>514.84105696421568</v>
      </c>
      <c r="AM71" s="59">
        <f t="shared" si="59"/>
        <v>808.17439029754905</v>
      </c>
      <c r="AN71" s="59">
        <f ca="1">AVERAGE(OFFSET($AM$3,0,0,'Données projet'!$E$10+1,1))-AVERAGE(OFFSET($H$3,0,0,'Données projet'!$E$10+1,1))</f>
        <v>375.11506713831233</v>
      </c>
      <c r="AO71" s="59">
        <f t="shared" si="90"/>
        <v>211.87303516846623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1.0115534582153387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1.0115534582153387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280.03999999999996</v>
      </c>
      <c r="BE71" s="13">
        <f>BD71*VLOOKUP('Données projet'!$B$11,Paramètres!$A$1:$I$89,3,0)*VLOOKUP('Données projet'!$B$11,Paramètres!$A$1:$I$89,5,0)</f>
        <v>167.46392</v>
      </c>
      <c r="BF71" s="13">
        <f t="shared" si="91"/>
        <v>42.521530115033826</v>
      </c>
      <c r="BG71" s="20">
        <f t="shared" si="61"/>
        <v>365.7246589503506</v>
      </c>
      <c r="BH71" s="59">
        <f t="shared" si="62"/>
        <v>659.05799228368392</v>
      </c>
      <c r="BI71" s="59">
        <f ca="1">AVERAGE(OFFSET($BH$3,0,0,'Données projet'!$E$11+1,1))-AVERAGE(OFFSET($H$3,0,0,'Données projet'!$E$11+1,1))</f>
        <v>98.210783973198716</v>
      </c>
      <c r="BJ71" s="59">
        <f t="shared" si="92"/>
        <v>130.93943107212061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3.1804500591979097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3.1804500591979097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11.379166666666663</v>
      </c>
      <c r="BY71" s="12">
        <f>IF('Données projet'!$A$114&gt;35,BY70+BX71-CG70,IF(A71&lt;'Données projet'!$A$114,$BV$205^A71,IF(A71='Données projet'!$A$114,'Données projet'!$B$114,BY70+BX71-CG70)))</f>
        <v>434.88416666666672</v>
      </c>
      <c r="BZ71" s="13">
        <f>BY71*VLOOKUP('Données projet'!$B$12,Paramètres!$A$1:$I$89,3,0)*VLOOKUP('Données projet'!$B$12,Paramètres!$A$1:$I$89,5,0)</f>
        <v>203.52579</v>
      </c>
      <c r="CA71" s="13">
        <f t="shared" si="93"/>
        <v>50.518239807623246</v>
      </c>
      <c r="CB71" s="20">
        <f t="shared" si="64"/>
        <v>442.46001858161043</v>
      </c>
      <c r="CC71" s="59">
        <f t="shared" si="65"/>
        <v>735.79335191494374</v>
      </c>
      <c r="CD71" s="59">
        <f ca="1">AVERAGE(OFFSET($CC$3,0,0,'Données projet'!$E$12+1,1))-AVERAGE(OFFSET($H$3,0,0,'Données projet'!$E$12+1,1))</f>
        <v>146.18550529528801</v>
      </c>
      <c r="CE71" s="59">
        <f t="shared" si="94"/>
        <v>42.010251635815337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1.441967064728235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1.441967064728235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7.3241666666666658</v>
      </c>
      <c r="N72" s="13">
        <f>IF('Données projet'!$A$36&gt;35,N71+M72-V71,IF(A72&lt;'Données projet'!$A$36,$K$205^A72,IF(A72='Données projet'!$A$36,'Données projet'!$B$36,N71+M72-V71)))</f>
        <v>400.6033333333329</v>
      </c>
      <c r="O72" s="13">
        <f>N72*VLOOKUP('Données projet'!$B$9,Paramètres!$A$1:$I$89,3,0)*VLOOKUP('Données projet'!$B$9,Paramètres!$A$1:$I$89,5,0)</f>
        <v>362.46589599999959</v>
      </c>
      <c r="P72" s="13">
        <f t="shared" si="87"/>
        <v>84.124117072655366</v>
      </c>
      <c r="Q72" s="20">
        <f t="shared" si="54"/>
        <v>777.81093943487406</v>
      </c>
      <c r="R72" s="59">
        <f t="shared" si="55"/>
        <v>1071.1442727682074</v>
      </c>
      <c r="S72" s="59">
        <f ca="1">AVERAGE(OFFSET($R$3,0,0,'Données projet'!$E$9+1,1))-AVERAGE(OFFSET($H$3,0,0,'Données projet'!$E$9+1,1))</f>
        <v>714.54332715761689</v>
      </c>
      <c r="T72" s="59">
        <f t="shared" si="88"/>
        <v>115.57191774339248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1.0748723165980612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1.0748723165980612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4.4491666666666658</v>
      </c>
      <c r="AI72" s="13">
        <f>IF('Données projet'!$A$62&gt;35,AI71+AH72-AQ71,IF(A72&lt;'Données projet'!$A$62,$AF$205^A72,IF(A72='Données projet'!$A$62,'Données projet'!$B$62,AI71+AH72-AQ71)))</f>
        <v>238.83333333333292</v>
      </c>
      <c r="AJ72" s="13">
        <f>AI72*VLOOKUP('Données projet'!$B$10,Paramètres!$A$1:$I$89,3,0)*VLOOKUP('Données projet'!$B$10,Paramètres!$A$1:$I$89,5,0)</f>
        <v>242.17699999999957</v>
      </c>
      <c r="AK72" s="13">
        <f t="shared" si="89"/>
        <v>58.907676193184599</v>
      </c>
      <c r="AL72" s="20">
        <f t="shared" si="58"/>
        <v>524.38914436979587</v>
      </c>
      <c r="AM72" s="59">
        <f t="shared" si="59"/>
        <v>817.72247770312924</v>
      </c>
      <c r="AN72" s="59">
        <f ca="1">AVERAGE(OFFSET($AM$3,0,0,'Données projet'!$E$10+1,1))-AVERAGE(OFFSET($H$3,0,0,'Données projet'!$E$10+1,1))</f>
        <v>375.11506713831233</v>
      </c>
      <c r="AO72" s="59">
        <f t="shared" si="90"/>
        <v>211.87303516846623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0.9917175118864231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0.9917175118864231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280.03999999999996</v>
      </c>
      <c r="BE72" s="13">
        <f>BD72*VLOOKUP('Données projet'!$B$11,Paramètres!$A$1:$I$89,3,0)*VLOOKUP('Données projet'!$B$11,Paramètres!$A$1:$I$89,5,0)</f>
        <v>167.46392</v>
      </c>
      <c r="BF72" s="13">
        <f t="shared" si="91"/>
        <v>42.521530115033826</v>
      </c>
      <c r="BG72" s="20">
        <f t="shared" si="61"/>
        <v>365.7246589503506</v>
      </c>
      <c r="BH72" s="59">
        <f t="shared" si="62"/>
        <v>659.05799228368392</v>
      </c>
      <c r="BI72" s="59">
        <f ca="1">AVERAGE(OFFSET($BH$3,0,0,'Données projet'!$E$11+1,1))-AVERAGE(OFFSET($H$3,0,0,'Données projet'!$E$11+1,1))</f>
        <v>98.210783973198716</v>
      </c>
      <c r="BJ72" s="59">
        <f t="shared" si="92"/>
        <v>130.93943107212061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3.1180833734200273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3.1180833734200273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11.379166666666663</v>
      </c>
      <c r="BY72" s="12">
        <f>IF('Données projet'!$A$114&gt;35,BY71+BX72-CG71,IF(A72&lt;'Données projet'!$A$114,$BV$205^A72,IF(A72='Données projet'!$A$114,'Données projet'!$B$114,BY71+BX72-CG71)))</f>
        <v>446.26333333333338</v>
      </c>
      <c r="BZ72" s="13">
        <f>BY72*VLOOKUP('Données projet'!$B$12,Paramètres!$A$1:$I$89,3,0)*VLOOKUP('Données projet'!$B$12,Paramètres!$A$1:$I$89,5,0)</f>
        <v>208.85124000000005</v>
      </c>
      <c r="CA72" s="13">
        <f t="shared" si="93"/>
        <v>51.684472651231665</v>
      </c>
      <c r="CB72" s="20">
        <f t="shared" si="64"/>
        <v>453.76636620089522</v>
      </c>
      <c r="CC72" s="59">
        <f t="shared" si="65"/>
        <v>747.09969953422853</v>
      </c>
      <c r="CD72" s="59">
        <f ca="1">AVERAGE(OFFSET($CC$3,0,0,'Données projet'!$E$12+1,1))-AVERAGE(OFFSET($H$3,0,0,'Données projet'!$E$12+1,1))</f>
        <v>146.18550529528801</v>
      </c>
      <c r="CE72" s="59">
        <f t="shared" si="94"/>
        <v>42.010251635815337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1.4136909701019791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1.4136909701019791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7.3241666666666658</v>
      </c>
      <c r="N73" s="13">
        <f>IF('Données projet'!$A$36&gt;35,N72+M73-V72,IF(A73&lt;'Données projet'!$A$36,$K$205^A73,IF(A73='Données projet'!$A$36,'Données projet'!$B$36,N72+M73-V72)))</f>
        <v>407.92749999999955</v>
      </c>
      <c r="O73" s="13">
        <f>N73*VLOOKUP('Données projet'!$B$9,Paramètres!$A$1:$I$89,3,0)*VLOOKUP('Données projet'!$B$9,Paramètres!$A$1:$I$89,5,0)</f>
        <v>369.09280199999955</v>
      </c>
      <c r="P73" s="13">
        <f t="shared" si="87"/>
        <v>85.481682099865921</v>
      </c>
      <c r="Q73" s="20">
        <f t="shared" si="54"/>
        <v>791.71722647393233</v>
      </c>
      <c r="R73" s="59">
        <f t="shared" si="55"/>
        <v>1085.0505598072657</v>
      </c>
      <c r="S73" s="59">
        <f ca="1">AVERAGE(OFFSET($R$3,0,0,'Données projet'!$E$9+1,1))-AVERAGE(OFFSET($H$3,0,0,'Données projet'!$E$9+1,1))</f>
        <v>714.54332715761689</v>
      </c>
      <c r="T73" s="59">
        <f t="shared" si="88"/>
        <v>115.57191774339248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1.0537947260769505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1.0537947260769505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4.4491666666666658</v>
      </c>
      <c r="AI73" s="13">
        <f>IF('Données projet'!$A$62&gt;35,AI72+AH73-AQ72,IF(A73&lt;'Données projet'!$A$62,$AF$205^A73,IF(A73='Données projet'!$A$62,'Données projet'!$B$62,AI72+AH73-AQ72)))</f>
        <v>243.28249999999957</v>
      </c>
      <c r="AJ73" s="13">
        <f>AI73*VLOOKUP('Données projet'!$B$10,Paramètres!$A$1:$I$89,3,0)*VLOOKUP('Données projet'!$B$10,Paramètres!$A$1:$I$89,5,0)</f>
        <v>246.68845499999961</v>
      </c>
      <c r="AK73" s="13">
        <f t="shared" si="89"/>
        <v>59.876273939372105</v>
      </c>
      <c r="AL73" s="20">
        <f t="shared" si="58"/>
        <v>533.93356956940568</v>
      </c>
      <c r="AM73" s="59">
        <f t="shared" si="59"/>
        <v>827.26690290273905</v>
      </c>
      <c r="AN73" s="59">
        <f ca="1">AVERAGE(OFFSET($AM$3,0,0,'Données projet'!$E$10+1,1))-AVERAGE(OFFSET($H$3,0,0,'Données projet'!$E$10+1,1))</f>
        <v>375.11506713831233</v>
      </c>
      <c r="AO73" s="59">
        <f t="shared" si="90"/>
        <v>211.87303516846623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0.97227053636628491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0.97227053636628491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280.03999999999996</v>
      </c>
      <c r="BE73" s="13">
        <f>BD73*VLOOKUP('Données projet'!$B$11,Paramètres!$A$1:$I$89,3,0)*VLOOKUP('Données projet'!$B$11,Paramètres!$A$1:$I$89,5,0)</f>
        <v>167.46392</v>
      </c>
      <c r="BF73" s="13">
        <f t="shared" si="91"/>
        <v>42.521530115033826</v>
      </c>
      <c r="BG73" s="20">
        <f t="shared" si="61"/>
        <v>365.7246589503506</v>
      </c>
      <c r="BH73" s="59">
        <f t="shared" si="62"/>
        <v>659.05799228368392</v>
      </c>
      <c r="BI73" s="59">
        <f ca="1">AVERAGE(OFFSET($BH$3,0,0,'Données projet'!$E$11+1,1))-AVERAGE(OFFSET($H$3,0,0,'Données projet'!$E$11+1,1))</f>
        <v>98.210783973198716</v>
      </c>
      <c r="BJ73" s="59">
        <f t="shared" si="92"/>
        <v>130.93943107212061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3.0569396603103267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3.0569396603103267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11.379166666666663</v>
      </c>
      <c r="BY73" s="12">
        <f>IF('Données projet'!$A$114&gt;35,BY72+BX73-CG72,IF(A73&lt;'Données projet'!$A$114,$BV$205^A73,IF(A73='Données projet'!$A$114,'Données projet'!$B$114,BY72+BX73-CG72)))</f>
        <v>457.64250000000004</v>
      </c>
      <c r="BZ73" s="13">
        <f>BY73*VLOOKUP('Données projet'!$B$12,Paramètres!$A$1:$I$89,3,0)*VLOOKUP('Données projet'!$B$12,Paramètres!$A$1:$I$89,5,0)</f>
        <v>214.17669000000004</v>
      </c>
      <c r="CA73" s="13">
        <f t="shared" si="93"/>
        <v>52.847248785257229</v>
      </c>
      <c r="CB73" s="20">
        <f t="shared" si="64"/>
        <v>465.06669338432306</v>
      </c>
      <c r="CC73" s="59">
        <f t="shared" si="65"/>
        <v>758.40002671765637</v>
      </c>
      <c r="CD73" s="59">
        <f ca="1">AVERAGE(OFFSET($CC$3,0,0,'Données projet'!$E$12+1,1))-AVERAGE(OFFSET($H$3,0,0,'Données projet'!$E$12+1,1))</f>
        <v>146.18550529528801</v>
      </c>
      <c r="CE73" s="59">
        <f t="shared" si="94"/>
        <v>42.010251635815337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1.3859693524446293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1.3859693524446293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7.3241666666666658</v>
      </c>
      <c r="N74" s="13">
        <f>IF('Données projet'!$A$36&gt;35,N73+M74-V73,IF(A74&lt;'Données projet'!$A$36,$K$205^A74,IF(A74='Données projet'!$A$36,'Données projet'!$B$36,N73+M74-V73)))</f>
        <v>415.25166666666621</v>
      </c>
      <c r="O74" s="13">
        <f>N74*VLOOKUP('Données projet'!$B$9,Paramètres!$A$1:$I$89,3,0)*VLOOKUP('Données projet'!$B$9,Paramètres!$A$1:$I$89,5,0)</f>
        <v>375.71970799999957</v>
      </c>
      <c r="P74" s="13">
        <f t="shared" si="87"/>
        <v>86.836412735914919</v>
      </c>
      <c r="Q74" s="20">
        <f t="shared" si="54"/>
        <v>805.61857694838443</v>
      </c>
      <c r="R74" s="59">
        <f t="shared" si="55"/>
        <v>1098.9519102817178</v>
      </c>
      <c r="S74" s="59">
        <f ca="1">AVERAGE(OFFSET($R$3,0,0,'Données projet'!$E$9+1,1))-AVERAGE(OFFSET($H$3,0,0,'Données projet'!$E$9+1,1))</f>
        <v>714.54332715761689</v>
      </c>
      <c r="T74" s="59">
        <f t="shared" si="88"/>
        <v>115.57191774339248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1.033130454249898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1.033130454249898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4.4491666666666658</v>
      </c>
      <c r="AI74" s="13">
        <f>IF('Données projet'!$A$62&gt;35,AI73+AH74-AQ73,IF(A74&lt;'Données projet'!$A$62,$AF$205^A74,IF(A74='Données projet'!$A$62,'Données projet'!$B$62,AI73+AH74-AQ73)))</f>
        <v>247.73166666666623</v>
      </c>
      <c r="AJ74" s="13">
        <f>AI74*VLOOKUP('Données projet'!$B$10,Paramètres!$A$1:$I$89,3,0)*VLOOKUP('Données projet'!$B$10,Paramètres!$A$1:$I$89,5,0)</f>
        <v>251.19990999999959</v>
      </c>
      <c r="AK74" s="13">
        <f t="shared" si="89"/>
        <v>60.842811873169076</v>
      </c>
      <c r="AL74" s="20">
        <f t="shared" si="58"/>
        <v>543.47440726243542</v>
      </c>
      <c r="AM74" s="59">
        <f t="shared" si="59"/>
        <v>836.80774059576879</v>
      </c>
      <c r="AN74" s="59">
        <f ca="1">AVERAGE(OFFSET($AM$3,0,0,'Données projet'!$E$10+1,1))-AVERAGE(OFFSET($H$3,0,0,'Données projet'!$E$10+1,1))</f>
        <v>375.11506713831233</v>
      </c>
      <c r="AO74" s="59">
        <f t="shared" si="90"/>
        <v>211.87303516846623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0.95320490417461279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0.95320490417461279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280.03999999999996</v>
      </c>
      <c r="BE74" s="13">
        <f>BD74*VLOOKUP('Données projet'!$B$11,Paramètres!$A$1:$I$89,3,0)*VLOOKUP('Données projet'!$B$11,Paramètres!$A$1:$I$89,5,0)</f>
        <v>167.46392</v>
      </c>
      <c r="BF74" s="13">
        <f t="shared" si="91"/>
        <v>42.521530115033826</v>
      </c>
      <c r="BG74" s="20">
        <f t="shared" si="61"/>
        <v>365.7246589503506</v>
      </c>
      <c r="BH74" s="59">
        <f t="shared" si="62"/>
        <v>659.05799228368392</v>
      </c>
      <c r="BI74" s="59">
        <f ca="1">AVERAGE(OFFSET($BH$3,0,0,'Données projet'!$E$11+1,1))-AVERAGE(OFFSET($H$3,0,0,'Données projet'!$E$11+1,1))</f>
        <v>98.210783973198716</v>
      </c>
      <c r="BJ74" s="59">
        <f t="shared" si="92"/>
        <v>130.93943107212061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2.996994938120725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2.996994938120725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11.379166666666663</v>
      </c>
      <c r="BY74" s="12">
        <f>IF('Données projet'!$A$114&gt;35,BY73+BX74-CG73,IF(A74&lt;'Données projet'!$A$114,$BV$205^A74,IF(A74='Données projet'!$A$114,'Données projet'!$B$114,BY73+BX74-CG73)))</f>
        <v>469.0216666666667</v>
      </c>
      <c r="BZ74" s="13">
        <f>BY74*VLOOKUP('Données projet'!$B$12,Paramètres!$A$1:$I$89,3,0)*VLOOKUP('Données projet'!$B$12,Paramètres!$A$1:$I$89,5,0)</f>
        <v>219.50214000000003</v>
      </c>
      <c r="CA74" s="13">
        <f t="shared" si="93"/>
        <v>54.006664045779154</v>
      </c>
      <c r="CB74" s="20">
        <f t="shared" si="64"/>
        <v>476.36116704639863</v>
      </c>
      <c r="CC74" s="59">
        <f t="shared" si="65"/>
        <v>769.69450037973195</v>
      </c>
      <c r="CD74" s="59">
        <f ca="1">AVERAGE(OFFSET($CC$3,0,0,'Données projet'!$E$12+1,1))-AVERAGE(OFFSET($H$3,0,0,'Données projet'!$E$12+1,1))</f>
        <v>146.18550529528801</v>
      </c>
      <c r="CE74" s="59">
        <f t="shared" si="94"/>
        <v>42.010251635815337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1.3587913388010229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1.3587913388010229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7.3241666666666658</v>
      </c>
      <c r="N75" s="13">
        <f>IF('Données projet'!$A$36&gt;35,N74+M75-V74,IF(A75&lt;'Données projet'!$A$36,$K$205^A75,IF(A75='Données projet'!$A$36,'Données projet'!$B$36,N74+M75-V74)))</f>
        <v>422.57583333333287</v>
      </c>
      <c r="O75" s="13">
        <f>N75*VLOOKUP('Données projet'!$B$9,Paramètres!$A$1:$I$89,3,0)*VLOOKUP('Données projet'!$B$9,Paramètres!$A$1:$I$89,5,0)</f>
        <v>382.34661399999959</v>
      </c>
      <c r="P75" s="13">
        <f t="shared" si="87"/>
        <v>88.188364741231396</v>
      </c>
      <c r="Q75" s="20">
        <f t="shared" si="54"/>
        <v>819.51508797431052</v>
      </c>
      <c r="R75" s="59">
        <f t="shared" si="55"/>
        <v>1112.8484213076438</v>
      </c>
      <c r="S75" s="59">
        <f ca="1">AVERAGE(OFFSET($R$3,0,0,'Données projet'!$E$9+1,1))-AVERAGE(OFFSET($H$3,0,0,'Données projet'!$E$9+1,1))</f>
        <v>714.54332715761689</v>
      </c>
      <c r="T75" s="59">
        <f t="shared" si="88"/>
        <v>115.57191774339248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1.0128713961894127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1.0128713961894127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4.4491666666666658</v>
      </c>
      <c r="AI75" s="13">
        <f>IF('Données projet'!$A$62&gt;35,AI74+AH75-AQ74,IF(A75&lt;'Données projet'!$A$62,$AF$205^A75,IF(A75='Données projet'!$A$62,'Données projet'!$B$62,AI74+AH75-AQ74)))</f>
        <v>252.18083333333288</v>
      </c>
      <c r="AJ75" s="13">
        <f>AI75*VLOOKUP('Données projet'!$B$10,Paramètres!$A$1:$I$89,3,0)*VLOOKUP('Données projet'!$B$10,Paramètres!$A$1:$I$89,5,0)</f>
        <v>255.71136499999957</v>
      </c>
      <c r="AK75" s="13">
        <f t="shared" si="89"/>
        <v>61.807331255395553</v>
      </c>
      <c r="AL75" s="20">
        <f t="shared" si="58"/>
        <v>553.01172931147983</v>
      </c>
      <c r="AM75" s="59">
        <f t="shared" si="59"/>
        <v>846.3450626448132</v>
      </c>
      <c r="AN75" s="59">
        <f ca="1">AVERAGE(OFFSET($AM$3,0,0,'Données projet'!$E$10+1,1))-AVERAGE(OFFSET($H$3,0,0,'Données projet'!$E$10+1,1))</f>
        <v>375.11506713831233</v>
      </c>
      <c r="AO75" s="59">
        <f t="shared" si="90"/>
        <v>211.87303516846623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0.93451313740133191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0.93451313740133191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280.03999999999996</v>
      </c>
      <c r="BE75" s="13">
        <f>BD75*VLOOKUP('Données projet'!$B$11,Paramètres!$A$1:$I$89,3,0)*VLOOKUP('Données projet'!$B$11,Paramètres!$A$1:$I$89,5,0)</f>
        <v>167.46392</v>
      </c>
      <c r="BF75" s="13">
        <f t="shared" si="91"/>
        <v>42.521530115033826</v>
      </c>
      <c r="BG75" s="20">
        <f t="shared" si="61"/>
        <v>365.7246589503506</v>
      </c>
      <c r="BH75" s="59">
        <f t="shared" si="62"/>
        <v>659.05799228368392</v>
      </c>
      <c r="BI75" s="59">
        <f ca="1">AVERAGE(OFFSET($BH$3,0,0,'Données projet'!$E$11+1,1))-AVERAGE(OFFSET($H$3,0,0,'Données projet'!$E$11+1,1))</f>
        <v>98.210783973198716</v>
      </c>
      <c r="BJ75" s="59">
        <f t="shared" si="92"/>
        <v>130.93943107212061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2.9382256953705914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2.9382256953705914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11.379166666666663</v>
      </c>
      <c r="BY75" s="12">
        <f>IF('Données projet'!$A$114&gt;35,BY74+BX75-CG74,IF(A75&lt;'Données projet'!$A$114,$BV$205^A75,IF(A75='Données projet'!$A$114,'Données projet'!$B$114,BY74+BX75-CG74)))</f>
        <v>480.40083333333337</v>
      </c>
      <c r="BZ75" s="13">
        <f>BY75*VLOOKUP('Données projet'!$B$12,Paramètres!$A$1:$I$89,3,0)*VLOOKUP('Données projet'!$B$12,Paramètres!$A$1:$I$89,5,0)</f>
        <v>224.82759000000001</v>
      </c>
      <c r="CA75" s="13">
        <f t="shared" si="93"/>
        <v>55.162809353468013</v>
      </c>
      <c r="CB75" s="20">
        <f t="shared" si="64"/>
        <v>487.64994554062349</v>
      </c>
      <c r="CC75" s="59">
        <f t="shared" si="65"/>
        <v>780.98327887395681</v>
      </c>
      <c r="CD75" s="59">
        <f ca="1">AVERAGE(OFFSET($CC$3,0,0,'Données projet'!$E$12+1,1))-AVERAGE(OFFSET($H$3,0,0,'Données projet'!$E$12+1,1))</f>
        <v>146.18550529528801</v>
      </c>
      <c r="CE75" s="59">
        <f t="shared" si="94"/>
        <v>42.010251635815337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1.3321462694280162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1.3321462694280162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>
        <f>VLOOKUP(A76,'Données projet'!$A$35:$I$55,2,0)</f>
        <v>429.9</v>
      </c>
      <c r="L76" s="12">
        <f>VLOOKUP(A76,'Données projet'!$A$35:$I$55,9,0)</f>
        <v>7.3241666666666658</v>
      </c>
      <c r="M76" s="12">
        <f t="array" ref="M76">INDEX(L:L,MIN(IF(ISNUMBER(L76:L272),ROW(L76:L272),"")))</f>
        <v>7.3241666666666658</v>
      </c>
      <c r="N76" s="13">
        <f>IF('Données projet'!$A$36&gt;35,N75+M76-V75,IF(A76&lt;'Données projet'!$A$36,$K$205^A76,IF(A76='Données projet'!$A$36,'Données projet'!$B$36,N75+M76-V75)))</f>
        <v>429.89999999999952</v>
      </c>
      <c r="O76" s="13">
        <f>N76*VLOOKUP('Données projet'!$B$9,Paramètres!$A$1:$I$89,3,0)*VLOOKUP('Données projet'!$B$9,Paramètres!$A$1:$I$89,5,0)</f>
        <v>388.97351999999955</v>
      </c>
      <c r="P76" s="13">
        <f t="shared" si="87"/>
        <v>89.537591832604278</v>
      </c>
      <c r="Q76" s="20">
        <f t="shared" si="54"/>
        <v>833.40685310845163</v>
      </c>
      <c r="R76" s="59">
        <f t="shared" si="55"/>
        <v>1126.740186441785</v>
      </c>
      <c r="S76" s="59">
        <f ca="1">AVERAGE(OFFSET($R$3,0,0,'Données projet'!$E$9+1,1))-AVERAGE(OFFSET($H$3,0,0,'Données projet'!$E$9+1,1))</f>
        <v>714.54332715761689</v>
      </c>
      <c r="T76" s="59">
        <f t="shared" si="88"/>
        <v>115.57191774339248</v>
      </c>
      <c r="U76" s="15">
        <f>IF(ISNA(VLOOKUP(A76,'Données projet'!$A$35:$I$55,3,0)),0,VLOOKUP(A76,'Données projet'!$A$35:$I$55,3,0))</f>
        <v>5</v>
      </c>
      <c r="V76" s="15">
        <f>IF(ISNA(VLOOKUP(A76,'Données projet'!$A$35:$I$55,4,0)),0,VLOOKUP(A76,'Données projet'!$A$35:$I$55,4,0))</f>
        <v>13.12</v>
      </c>
      <c r="W76" s="16">
        <f>IF(ISNA(VLOOKUP(A76,'Données projet'!$A$35:$I$55,5,0)),0%,VLOOKUP(A76,'Données projet'!$A$35:$I$55,5,0)*VLOOKUP('Données projet'!$B$9,Paramètres!$A$1:$I$89,7,0))</f>
        <v>0.1333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2.7423071513754222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2.7423071513754222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>
        <f>VLOOKUP(A76,'Données projet'!$A$61:$I$81,2,0)</f>
        <v>256.63</v>
      </c>
      <c r="AG76" s="12">
        <f>VLOOKUP(A76,'Données projet'!$A$61:$I$81,9,0)</f>
        <v>4.4491666666666658</v>
      </c>
      <c r="AH76" s="12">
        <f t="array" ref="AH76">INDEX(AG:AG,MIN(IF(ISNUMBER(AG76:AG272),ROW(AG76:AG272),"")))</f>
        <v>4.4491666666666658</v>
      </c>
      <c r="AI76" s="13">
        <f>IF('Données projet'!$A$62&gt;35,AI75+AH76-AQ75,IF(A76&lt;'Données projet'!$A$62,$AF$205^A76,IF(A76='Données projet'!$A$62,'Données projet'!$B$62,AI75+AH76-AQ75)))</f>
        <v>256.62999999999954</v>
      </c>
      <c r="AJ76" s="13">
        <f>AI76*VLOOKUP('Données projet'!$B$10,Paramètres!$A$1:$I$89,3,0)*VLOOKUP('Données projet'!$B$10,Paramètres!$A$1:$I$89,5,0)</f>
        <v>260.22281999999956</v>
      </c>
      <c r="AK76" s="13">
        <f t="shared" si="89"/>
        <v>62.7698718075697</v>
      </c>
      <c r="AL76" s="20">
        <f t="shared" si="58"/>
        <v>562.54560489818311</v>
      </c>
      <c r="AM76" s="59">
        <f t="shared" si="59"/>
        <v>855.87893823151649</v>
      </c>
      <c r="AN76" s="59">
        <f ca="1">AVERAGE(OFFSET($AM$3,0,0,'Données projet'!$E$10+1,1))-AVERAGE(OFFSET($H$3,0,0,'Données projet'!$E$10+1,1))</f>
        <v>375.11506713831233</v>
      </c>
      <c r="AO76" s="59">
        <f t="shared" si="90"/>
        <v>211.87303516846623</v>
      </c>
      <c r="AP76" s="15">
        <f>IF(ISNA(VLOOKUP(A76,'Données projet'!$A$61:$I$81,3,0)),0,VLOOKUP(A76,'Données projet'!$A$61:$I$81,3,0))</f>
        <v>5</v>
      </c>
      <c r="AQ76" s="15">
        <f>IF(ISNA(VLOOKUP(A76,'Données projet'!$A$61:$I$81,4,0)),0,VLOOKUP(A76,'Données projet'!$A$61:$I$81,4,0))</f>
        <v>25.66</v>
      </c>
      <c r="AR76" s="16">
        <f>IF(ISNA(VLOOKUP(A76,'Données projet'!$A$61:$I$81,5,0)),0%,VLOOKUP(A76,'Données projet'!$A$61:$I$81,5,0)*VLOOKUP('Données projet'!$B$10,Paramètres!$A$1:$I$89,7,0))</f>
        <v>4.3000000000000003E-2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2.1530183668458567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2.1530183668458567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280.03999999999996</v>
      </c>
      <c r="BE76" s="13">
        <f>BD76*VLOOKUP('Données projet'!$B$11,Paramètres!$A$1:$I$89,3,0)*VLOOKUP('Données projet'!$B$11,Paramètres!$A$1:$I$89,5,0)</f>
        <v>167.46392</v>
      </c>
      <c r="BF76" s="13">
        <f t="shared" si="91"/>
        <v>42.521530115033826</v>
      </c>
      <c r="BG76" s="20">
        <f t="shared" si="61"/>
        <v>365.7246589503506</v>
      </c>
      <c r="BH76" s="59">
        <f t="shared" si="62"/>
        <v>659.05799228368392</v>
      </c>
      <c r="BI76" s="59">
        <f ca="1">AVERAGE(OFFSET($BH$3,0,0,'Données projet'!$E$11+1,1))-AVERAGE(OFFSET($H$3,0,0,'Données projet'!$E$11+1,1))</f>
        <v>98.210783973198716</v>
      </c>
      <c r="BJ76" s="59">
        <f t="shared" si="92"/>
        <v>130.93943107212061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2.880608881625089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2.880608881625089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>
        <f>VLOOKUP(A76,'Données projet'!$A$113:$I$133,2,0)</f>
        <v>491.78</v>
      </c>
      <c r="BW76" s="12">
        <f>VLOOKUP(A76,'Données projet'!$A$113:$I$133,9,0)</f>
        <v>11.379166666666663</v>
      </c>
      <c r="BX76" s="12">
        <f t="array" ref="BX76">INDEX(BW:BW,MIN(IF(ISNUMBER(BW76:BW272),ROW(BW76:BW272),"")))</f>
        <v>11.379166666666663</v>
      </c>
      <c r="BY76" s="12">
        <f>IF('Données projet'!$A$114&gt;35,BY75+BX76-CG75,IF(A76&lt;'Données projet'!$A$114,$BV$205^A76,IF(A76='Données projet'!$A$114,'Données projet'!$B$114,BY75+BX76-CG75)))</f>
        <v>491.78000000000003</v>
      </c>
      <c r="BZ76" s="13">
        <f>BY76*VLOOKUP('Données projet'!$B$12,Paramètres!$A$1:$I$89,3,0)*VLOOKUP('Données projet'!$B$12,Paramètres!$A$1:$I$89,5,0)</f>
        <v>230.15304</v>
      </c>
      <c r="CA76" s="13">
        <f t="shared" si="93"/>
        <v>56.315771076066198</v>
      </c>
      <c r="CB76" s="20">
        <f t="shared" si="64"/>
        <v>498.93317929081536</v>
      </c>
      <c r="CC76" s="59">
        <f t="shared" si="65"/>
        <v>792.26651262414862</v>
      </c>
      <c r="CD76" s="59">
        <f ca="1">AVERAGE(OFFSET($CC$3,0,0,'Données projet'!$E$12+1,1))-AVERAGE(OFFSET($H$3,0,0,'Données projet'!$E$12+1,1))</f>
        <v>146.18550529528801</v>
      </c>
      <c r="CE76" s="59">
        <f t="shared" si="94"/>
        <v>42.010251635815337</v>
      </c>
      <c r="CF76" s="15">
        <f>IF(ISNA(VLOOKUP(A76,'Données projet'!$A$113:$I$133,3,0)),0,VLOOKUP(A76,'Données projet'!$A$113:$I$133,3,0))</f>
        <v>5</v>
      </c>
      <c r="CG76" s="15">
        <f>IF(ISNA(VLOOKUP(A76,'Données projet'!$A$113:$I$133,4,0)),0,VLOOKUP(A76,'Données projet'!$A$113:$I$133,4,0))</f>
        <v>49.18</v>
      </c>
      <c r="CH76" s="16">
        <f>IF(ISNA(VLOOKUP(A76,'Données projet'!$A$113:$I$133,5,0)),0%,VLOOKUP(A76,'Données projet'!$A$113:$I$133,5,0)*VLOOKUP('Données projet'!$B$12,Paramètres!$A$1:$I$89,7,0))</f>
        <v>6.0500000000000005E-2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3.153241509466405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3.153241509466405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6.6775000000000047</v>
      </c>
      <c r="N77" s="13">
        <f>IF('Données projet'!$A$36&gt;35,N76+M77-V76,IF(A77&lt;'Données projet'!$A$36,$K$205^A77,IF(A77='Données projet'!$A$36,'Données projet'!$B$36,N76+M77-V76)))</f>
        <v>423.45749999999953</v>
      </c>
      <c r="O77" s="13">
        <f>N77*VLOOKUP('Données projet'!$B$9,Paramètres!$A$1:$I$89,3,0)*VLOOKUP('Données projet'!$B$9,Paramètres!$A$1:$I$89,5,0)</f>
        <v>383.14434599999953</v>
      </c>
      <c r="P77" s="13">
        <f t="shared" si="87"/>
        <v>88.350924880858514</v>
      </c>
      <c r="Q77" s="20">
        <f t="shared" si="54"/>
        <v>821.18759678416097</v>
      </c>
      <c r="R77" s="59">
        <f t="shared" si="55"/>
        <v>1114.5209301174943</v>
      </c>
      <c r="S77" s="59">
        <f ca="1">AVERAGE(OFFSET($R$3,0,0,'Données projet'!$E$9+1,1))-AVERAGE(OFFSET($H$3,0,0,'Données projet'!$E$9+1,1))</f>
        <v>714.54332715761689</v>
      </c>
      <c r="T77" s="59">
        <f t="shared" si="88"/>
        <v>115.57191774339248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2.6885321807791529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2.6885321807791529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4.45</v>
      </c>
      <c r="AI77" s="13">
        <f>IF('Données projet'!$A$62&gt;35,AI76+AH77-AQ76,IF(A77&lt;'Données projet'!$A$62,$AF$205^A77,IF(A77='Données projet'!$A$62,'Données projet'!$B$62,AI76+AH77-AQ76)))</f>
        <v>235.41999999999953</v>
      </c>
      <c r="AJ77" s="13">
        <f>AI77*VLOOKUP('Données projet'!$B$10,Paramètres!$A$1:$I$89,3,0)*VLOOKUP('Données projet'!$B$10,Paramètres!$A$1:$I$89,5,0)</f>
        <v>238.71587999999957</v>
      </c>
      <c r="AK77" s="13">
        <f t="shared" si="89"/>
        <v>58.163159602173451</v>
      </c>
      <c r="AL77" s="20">
        <f t="shared" si="58"/>
        <v>517.06432730711788</v>
      </c>
      <c r="AM77" s="59">
        <f t="shared" si="59"/>
        <v>810.39766064045125</v>
      </c>
      <c r="AN77" s="59">
        <f ca="1">AVERAGE(OFFSET($AM$3,0,0,'Données projet'!$E$10+1,1))-AVERAGE(OFFSET($H$3,0,0,'Données projet'!$E$10+1,1))</f>
        <v>375.11506713831233</v>
      </c>
      <c r="AO77" s="59">
        <f t="shared" si="90"/>
        <v>211.87303516846623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2.1107989898835444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2.1107989898835444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280.03999999999996</v>
      </c>
      <c r="BE77" s="13">
        <f>BD77*VLOOKUP('Données projet'!$B$11,Paramètres!$A$1:$I$89,3,0)*VLOOKUP('Données projet'!$B$11,Paramètres!$A$1:$I$89,5,0)</f>
        <v>167.46392</v>
      </c>
      <c r="BF77" s="13">
        <f t="shared" si="91"/>
        <v>42.521530115033826</v>
      </c>
      <c r="BG77" s="20">
        <f t="shared" si="61"/>
        <v>365.7246589503506</v>
      </c>
      <c r="BH77" s="59">
        <f t="shared" si="62"/>
        <v>659.05799228368392</v>
      </c>
      <c r="BI77" s="59">
        <f ca="1">AVERAGE(OFFSET($BH$3,0,0,'Données projet'!$E$11+1,1))-AVERAGE(OFFSET($H$3,0,0,'Données projet'!$E$11+1,1))</f>
        <v>98.210783973198716</v>
      </c>
      <c r="BJ77" s="59">
        <f t="shared" si="92"/>
        <v>130.93943107212061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2.8241218984543495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2.8241218984543495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10.445000000000007</v>
      </c>
      <c r="BY77" s="12">
        <f>IF('Données projet'!$A$114&gt;35,BY76+BX77-CG76,IF(A77&lt;'Données projet'!$A$114,$BV$205^A77,IF(A77='Données projet'!$A$114,'Données projet'!$B$114,BY76+BX77-CG76)))</f>
        <v>453.04500000000002</v>
      </c>
      <c r="BZ77" s="13">
        <f>BY77*VLOOKUP('Données projet'!$B$12,Paramètres!$A$1:$I$89,3,0)*VLOOKUP('Données projet'!$B$12,Paramètres!$A$1:$I$89,5,0)</f>
        <v>212.02506000000002</v>
      </c>
      <c r="CA77" s="13">
        <f t="shared" si="93"/>
        <v>52.37786478520934</v>
      </c>
      <c r="CB77" s="20">
        <f t="shared" si="64"/>
        <v>460.50176066757302</v>
      </c>
      <c r="CC77" s="59">
        <f t="shared" si="65"/>
        <v>753.83509400090634</v>
      </c>
      <c r="CD77" s="59">
        <f ca="1">AVERAGE(OFFSET($CC$3,0,0,'Données projet'!$E$12+1,1))-AVERAGE(OFFSET($H$3,0,0,'Données projet'!$E$12+1,1))</f>
        <v>146.18550529528801</v>
      </c>
      <c r="CE77" s="59">
        <f t="shared" si="94"/>
        <v>42.010251635815337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3.0914083667531806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3.0914083667531806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6.6775000000000047</v>
      </c>
      <c r="N78" s="13">
        <f>IF('Données projet'!$A$36&gt;35,N77+M78-V77,IF(A78&lt;'Données projet'!$A$36,$K$205^A78,IF(A78='Données projet'!$A$36,'Données projet'!$B$36,N77+M78-V77)))</f>
        <v>430.13499999999954</v>
      </c>
      <c r="O78" s="13">
        <f>N78*VLOOKUP('Données projet'!$B$9,Paramètres!$A$1:$I$89,3,0)*VLOOKUP('Données projet'!$B$9,Paramètres!$A$1:$I$89,5,0)</f>
        <v>389.18614799999955</v>
      </c>
      <c r="P78" s="13">
        <f t="shared" si="87"/>
        <v>89.580838009429556</v>
      </c>
      <c r="Q78" s="20">
        <f t="shared" si="54"/>
        <v>833.85250063308888</v>
      </c>
      <c r="R78" s="59">
        <f t="shared" si="55"/>
        <v>1127.1858339664223</v>
      </c>
      <c r="S78" s="59">
        <f ca="1">AVERAGE(OFFSET($R$3,0,0,'Données projet'!$E$9+1,1))-AVERAGE(OFFSET($H$3,0,0,'Données projet'!$E$9+1,1))</f>
        <v>714.54332715761689</v>
      </c>
      <c r="T78" s="59">
        <f t="shared" si="88"/>
        <v>115.57191774339248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2.635811704556783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2.635811704556783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4.45</v>
      </c>
      <c r="AI78" s="13">
        <f>IF('Données projet'!$A$62&gt;35,AI77+AH78-AQ77,IF(A78&lt;'Données projet'!$A$62,$AF$205^A78,IF(A78='Données projet'!$A$62,'Données projet'!$B$62,AI77+AH78-AQ77)))</f>
        <v>239.86999999999952</v>
      </c>
      <c r="AJ78" s="13">
        <f>AI78*VLOOKUP('Données projet'!$B$10,Paramètres!$A$1:$I$89,3,0)*VLOOKUP('Données projet'!$B$10,Paramètres!$A$1:$I$89,5,0)</f>
        <v>243.22817999999953</v>
      </c>
      <c r="AK78" s="13">
        <f t="shared" si="89"/>
        <v>59.133548113446274</v>
      </c>
      <c r="AL78" s="20">
        <f t="shared" si="58"/>
        <v>526.613343130918</v>
      </c>
      <c r="AM78" s="59">
        <f t="shared" si="59"/>
        <v>819.94667646425137</v>
      </c>
      <c r="AN78" s="59">
        <f ca="1">AVERAGE(OFFSET($AM$3,0,0,'Données projet'!$E$10+1,1))-AVERAGE(OFFSET($H$3,0,0,'Données projet'!$E$10+1,1))</f>
        <v>375.11506713831233</v>
      </c>
      <c r="AO78" s="59">
        <f t="shared" si="90"/>
        <v>211.87303516846623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2.0694075091521857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2.0694075091521857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280.03999999999996</v>
      </c>
      <c r="BE78" s="13">
        <f>BD78*VLOOKUP('Données projet'!$B$11,Paramètres!$A$1:$I$89,3,0)*VLOOKUP('Données projet'!$B$11,Paramètres!$A$1:$I$89,5,0)</f>
        <v>167.46392</v>
      </c>
      <c r="BF78" s="13">
        <f t="shared" si="91"/>
        <v>42.521530115033826</v>
      </c>
      <c r="BG78" s="20">
        <f t="shared" si="61"/>
        <v>365.7246589503506</v>
      </c>
      <c r="BH78" s="59">
        <f t="shared" si="62"/>
        <v>659.05799228368392</v>
      </c>
      <c r="BI78" s="59">
        <f ca="1">AVERAGE(OFFSET($BH$3,0,0,'Données projet'!$E$11+1,1))-AVERAGE(OFFSET($H$3,0,0,'Données projet'!$E$11+1,1))</f>
        <v>98.210783973198716</v>
      </c>
      <c r="BJ78" s="59">
        <f t="shared" si="92"/>
        <v>130.93943107212061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2.7687425905699308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2.7687425905699308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10.445000000000007</v>
      </c>
      <c r="BY78" s="12">
        <f>IF('Données projet'!$A$114&gt;35,BY77+BX78-CG77,IF(A78&lt;'Données projet'!$A$114,$BV$205^A78,IF(A78='Données projet'!$A$114,'Données projet'!$B$114,BY77+BX78-CG77)))</f>
        <v>463.49</v>
      </c>
      <c r="BZ78" s="13">
        <f>BY78*VLOOKUP('Données projet'!$B$12,Paramètres!$A$1:$I$89,3,0)*VLOOKUP('Données projet'!$B$12,Paramètres!$A$1:$I$89,5,0)</f>
        <v>216.91332000000003</v>
      </c>
      <c r="CA78" s="13">
        <f t="shared" si="93"/>
        <v>53.443460377425382</v>
      </c>
      <c r="CB78" s="20">
        <f t="shared" si="64"/>
        <v>470.87139249068264</v>
      </c>
      <c r="CC78" s="59">
        <f t="shared" si="65"/>
        <v>764.2047258240159</v>
      </c>
      <c r="CD78" s="59">
        <f ca="1">AVERAGE(OFFSET($CC$3,0,0,'Données projet'!$E$12+1,1))-AVERAGE(OFFSET($H$3,0,0,'Données projet'!$E$12+1,1))</f>
        <v>146.18550529528801</v>
      </c>
      <c r="CE78" s="59">
        <f t="shared" si="94"/>
        <v>42.010251635815337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3.0307877342540697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3.0307877342540697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6.6775000000000047</v>
      </c>
      <c r="N79" s="13">
        <f>IF('Données projet'!$A$36&gt;35,N78+M79-V78,IF(A79&lt;'Données projet'!$A$36,$K$205^A79,IF(A79='Données projet'!$A$36,'Données projet'!$B$36,N78+M79-V78)))</f>
        <v>436.81249999999955</v>
      </c>
      <c r="O79" s="13">
        <f>N79*VLOOKUP('Données projet'!$B$9,Paramètres!$A$1:$I$89,3,0)*VLOOKUP('Données projet'!$B$9,Paramètres!$A$1:$I$89,5,0)</f>
        <v>395.22794999999957</v>
      </c>
      <c r="P79" s="13">
        <f t="shared" si="87"/>
        <v>90.808530577314201</v>
      </c>
      <c r="Q79" s="20">
        <f t="shared" si="54"/>
        <v>846.51353700548816</v>
      </c>
      <c r="R79" s="59">
        <f t="shared" si="55"/>
        <v>1139.8468703388214</v>
      </c>
      <c r="S79" s="59">
        <f ca="1">AVERAGE(OFFSET($R$3,0,0,'Données projet'!$E$9+1,1))-AVERAGE(OFFSET($H$3,0,0,'Données projet'!$E$9+1,1))</f>
        <v>714.54332715761689</v>
      </c>
      <c r="T79" s="59">
        <f t="shared" si="88"/>
        <v>115.57191774339248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2.5841250447168185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2.5841250447168185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4.45</v>
      </c>
      <c r="AI79" s="13">
        <f>IF('Données projet'!$A$62&gt;35,AI78+AH79-AQ78,IF(A79&lt;'Données projet'!$A$62,$AF$205^A79,IF(A79='Données projet'!$A$62,'Données projet'!$B$62,AI78+AH79-AQ78)))</f>
        <v>244.31999999999951</v>
      </c>
      <c r="AJ79" s="13">
        <f>AI79*VLOOKUP('Données projet'!$B$10,Paramètres!$A$1:$I$89,3,0)*VLOOKUP('Données projet'!$B$10,Paramètres!$A$1:$I$89,5,0)</f>
        <v>247.74047999999951</v>
      </c>
      <c r="AK79" s="13">
        <f t="shared" si="89"/>
        <v>60.101843282605358</v>
      </c>
      <c r="AL79" s="20">
        <f t="shared" si="58"/>
        <v>536.15871305053679</v>
      </c>
      <c r="AM79" s="59">
        <f t="shared" si="59"/>
        <v>829.49204638387005</v>
      </c>
      <c r="AN79" s="59">
        <f ca="1">AVERAGE(OFFSET($AM$3,0,0,'Données projet'!$E$10+1,1))-AVERAGE(OFFSET($H$3,0,0,'Données projet'!$E$10+1,1))</f>
        <v>375.11506713831233</v>
      </c>
      <c r="AO79" s="59">
        <f t="shared" si="90"/>
        <v>211.87303516846623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2.0288276901116586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2.0288276901116586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280.03999999999996</v>
      </c>
      <c r="BE79" s="13">
        <f>BD79*VLOOKUP('Données projet'!$B$11,Paramètres!$A$1:$I$89,3,0)*VLOOKUP('Données projet'!$B$11,Paramètres!$A$1:$I$89,5,0)</f>
        <v>167.46392</v>
      </c>
      <c r="BF79" s="13">
        <f t="shared" si="91"/>
        <v>42.521530115033826</v>
      </c>
      <c r="BG79" s="20">
        <f t="shared" si="61"/>
        <v>365.7246589503506</v>
      </c>
      <c r="BH79" s="59">
        <f t="shared" si="62"/>
        <v>659.05799228368392</v>
      </c>
      <c r="BI79" s="59">
        <f ca="1">AVERAGE(OFFSET($BH$3,0,0,'Données projet'!$E$11+1,1))-AVERAGE(OFFSET($H$3,0,0,'Données projet'!$E$11+1,1))</f>
        <v>98.210783973198716</v>
      </c>
      <c r="BJ79" s="59">
        <f t="shared" si="92"/>
        <v>130.93943107212061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2.7144492371350828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2.7144492371350828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10.445000000000007</v>
      </c>
      <c r="BY79" s="12">
        <f>IF('Données projet'!$A$114&gt;35,BY78+BX79-CG78,IF(A79&lt;'Données projet'!$A$114,$BV$205^A79,IF(A79='Données projet'!$A$114,'Données projet'!$B$114,BY78+BX79-CG78)))</f>
        <v>473.935</v>
      </c>
      <c r="BZ79" s="13">
        <f>BY79*VLOOKUP('Données projet'!$B$12,Paramètres!$A$1:$I$89,3,0)*VLOOKUP('Données projet'!$B$12,Paramètres!$A$1:$I$89,5,0)</f>
        <v>221.80158</v>
      </c>
      <c r="CA79" s="13">
        <f t="shared" si="93"/>
        <v>54.506264179023916</v>
      </c>
      <c r="CB79" s="20">
        <f t="shared" si="64"/>
        <v>481.23616194513329</v>
      </c>
      <c r="CC79" s="59">
        <f t="shared" si="65"/>
        <v>774.56949527846655</v>
      </c>
      <c r="CD79" s="59">
        <f ca="1">AVERAGE(OFFSET($CC$3,0,0,'Données projet'!$E$12+1,1))-AVERAGE(OFFSET($H$3,0,0,'Données projet'!$E$12+1,1))</f>
        <v>146.18550529528801</v>
      </c>
      <c r="CE79" s="59">
        <f t="shared" si="94"/>
        <v>42.010251635815337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2.9713558353833314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2.9713558353833314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6.6775000000000047</v>
      </c>
      <c r="N80" s="13">
        <f>IF('Données projet'!$A$36&gt;35,N79+M80-V79,IF(A80&lt;'Données projet'!$A$36,$K$205^A80,IF(A80='Données projet'!$A$36,'Données projet'!$B$36,N79+M80-V79)))</f>
        <v>443.48999999999955</v>
      </c>
      <c r="O80" s="13">
        <f>N80*VLOOKUP('Données projet'!$B$9,Paramètres!$A$1:$I$89,3,0)*VLOOKUP('Données projet'!$B$9,Paramètres!$A$1:$I$89,5,0)</f>
        <v>401.26975199999958</v>
      </c>
      <c r="P80" s="13">
        <f t="shared" si="87"/>
        <v>92.034040450478926</v>
      </c>
      <c r="Q80" s="20">
        <f t="shared" si="54"/>
        <v>859.17077185125015</v>
      </c>
      <c r="R80" s="59">
        <f t="shared" si="55"/>
        <v>1152.5041051845835</v>
      </c>
      <c r="S80" s="59">
        <f ca="1">AVERAGE(OFFSET($R$3,0,0,'Données projet'!$E$9+1,1))-AVERAGE(OFFSET($H$3,0,0,'Données projet'!$E$9+1,1))</f>
        <v>714.54332715761689</v>
      </c>
      <c r="T80" s="59">
        <f t="shared" si="88"/>
        <v>115.57191774339248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2.5334519287505661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2.5334519287505661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4.45</v>
      </c>
      <c r="AI80" s="13">
        <f>IF('Données projet'!$A$62&gt;35,AI79+AH80-AQ79,IF(A80&lt;'Données projet'!$A$62,$AF$205^A80,IF(A80='Données projet'!$A$62,'Données projet'!$B$62,AI79+AH80-AQ79)))</f>
        <v>248.7699999999995</v>
      </c>
      <c r="AJ80" s="13">
        <f>AI80*VLOOKUP('Données projet'!$B$10,Paramètres!$A$1:$I$89,3,0)*VLOOKUP('Données projet'!$B$10,Paramètres!$A$1:$I$89,5,0)</f>
        <v>252.25277999999952</v>
      </c>
      <c r="AK80" s="13">
        <f t="shared" si="89"/>
        <v>61.068087635125003</v>
      </c>
      <c r="AL80" s="20">
        <f t="shared" si="58"/>
        <v>545.70051113117518</v>
      </c>
      <c r="AM80" s="59">
        <f t="shared" si="59"/>
        <v>839.03384446450855</v>
      </c>
      <c r="AN80" s="59">
        <f ca="1">AVERAGE(OFFSET($AM$3,0,0,'Données projet'!$E$10+1,1))-AVERAGE(OFFSET($H$3,0,0,'Données projet'!$E$10+1,1))</f>
        <v>375.11506713831233</v>
      </c>
      <c r="AO80" s="59">
        <f t="shared" si="90"/>
        <v>211.87303516846623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1.9890436165712706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1.9890436165712706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280.03999999999996</v>
      </c>
      <c r="BE80" s="13">
        <f>BD80*VLOOKUP('Données projet'!$B$11,Paramètres!$A$1:$I$89,3,0)*VLOOKUP('Données projet'!$B$11,Paramètres!$A$1:$I$89,5,0)</f>
        <v>167.46392</v>
      </c>
      <c r="BF80" s="13">
        <f t="shared" si="91"/>
        <v>42.521530115033826</v>
      </c>
      <c r="BG80" s="20">
        <f t="shared" si="61"/>
        <v>365.7246589503506</v>
      </c>
      <c r="BH80" s="59">
        <f t="shared" si="62"/>
        <v>659.05799228368392</v>
      </c>
      <c r="BI80" s="59">
        <f ca="1">AVERAGE(OFFSET($BH$3,0,0,'Données projet'!$E$11+1,1))-AVERAGE(OFFSET($H$3,0,0,'Données projet'!$E$11+1,1))</f>
        <v>98.210783973198716</v>
      </c>
      <c r="BJ80" s="59">
        <f t="shared" si="92"/>
        <v>130.93943107212061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2.6612205432454163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2.6612205432454163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10.445000000000007</v>
      </c>
      <c r="BY80" s="12">
        <f>IF('Données projet'!$A$114&gt;35,BY79+BX80-CG79,IF(A80&lt;'Données projet'!$A$114,$BV$205^A80,IF(A80='Données projet'!$A$114,'Données projet'!$B$114,BY79+BX80-CG79)))</f>
        <v>484.38</v>
      </c>
      <c r="BZ80" s="13">
        <f>BY80*VLOOKUP('Données projet'!$B$12,Paramètres!$A$1:$I$89,3,0)*VLOOKUP('Données projet'!$B$12,Paramètres!$A$1:$I$89,5,0)</f>
        <v>226.68984</v>
      </c>
      <c r="CA80" s="13">
        <f t="shared" si="93"/>
        <v>55.566344803008022</v>
      </c>
      <c r="CB80" s="20">
        <f t="shared" si="64"/>
        <v>491.59618853190563</v>
      </c>
      <c r="CC80" s="59">
        <f t="shared" si="65"/>
        <v>784.92952186523894</v>
      </c>
      <c r="CD80" s="59">
        <f ca="1">AVERAGE(OFFSET($CC$3,0,0,'Données projet'!$E$12+1,1))-AVERAGE(OFFSET($H$3,0,0,'Données projet'!$E$12+1,1))</f>
        <v>146.18550529528801</v>
      </c>
      <c r="CE80" s="59">
        <f t="shared" si="94"/>
        <v>42.010251635815337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2.9130893597995695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2.9130893597995695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6.6775000000000047</v>
      </c>
      <c r="N81" s="13">
        <f>IF('Données projet'!$A$36&gt;35,N80+M81-V80,IF(A81&lt;'Données projet'!$A$36,$K$205^A81,IF(A81='Données projet'!$A$36,'Données projet'!$B$36,N80+M81-V80)))</f>
        <v>450.16749999999956</v>
      </c>
      <c r="O81" s="13">
        <f>N81*VLOOKUP('Données projet'!$B$9,Paramètres!$A$1:$I$89,3,0)*VLOOKUP('Données projet'!$B$9,Paramètres!$A$1:$I$89,5,0)</f>
        <v>407.31155399999955</v>
      </c>
      <c r="P81" s="13">
        <f t="shared" si="87"/>
        <v>93.257404289173181</v>
      </c>
      <c r="Q81" s="20">
        <f t="shared" si="54"/>
        <v>871.8242690203092</v>
      </c>
      <c r="R81" s="59">
        <f t="shared" si="55"/>
        <v>1165.1576023536425</v>
      </c>
      <c r="S81" s="59">
        <f ca="1">AVERAGE(OFFSET($R$3,0,0,'Données projet'!$E$9+1,1))-AVERAGE(OFFSET($H$3,0,0,'Données projet'!$E$9+1,1))</f>
        <v>714.54332715761689</v>
      </c>
      <c r="T81" s="59">
        <f t="shared" si="88"/>
        <v>115.57191774339248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2.4837724816808628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2.4837724816808628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4.45</v>
      </c>
      <c r="AI81" s="13">
        <f>IF('Données projet'!$A$62&gt;35,AI80+AH81-AQ80,IF(A81&lt;'Données projet'!$A$62,$AF$205^A81,IF(A81='Données projet'!$A$62,'Données projet'!$B$62,AI80+AH81-AQ80)))</f>
        <v>253.21999999999949</v>
      </c>
      <c r="AJ81" s="13">
        <f>AI81*VLOOKUP('Données projet'!$B$10,Paramètres!$A$1:$I$89,3,0)*VLOOKUP('Données projet'!$B$10,Paramètres!$A$1:$I$89,5,0)</f>
        <v>256.7650799999995</v>
      </c>
      <c r="AK81" s="13">
        <f t="shared" si="89"/>
        <v>62.03232208796031</v>
      </c>
      <c r="AL81" s="20">
        <f t="shared" si="58"/>
        <v>555.23880863653005</v>
      </c>
      <c r="AM81" s="59">
        <f t="shared" si="59"/>
        <v>848.57214196986342</v>
      </c>
      <c r="AN81" s="59">
        <f ca="1">AVERAGE(OFFSET($AM$3,0,0,'Données projet'!$E$10+1,1))-AVERAGE(OFFSET($H$3,0,0,'Données projet'!$E$10+1,1))</f>
        <v>375.11506713831233</v>
      </c>
      <c r="AO81" s="59">
        <f t="shared" si="90"/>
        <v>211.87303516846623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1.9500396844471208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1.9500396844471208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280.03999999999996</v>
      </c>
      <c r="BE81" s="13">
        <f>BD81*VLOOKUP('Données projet'!$B$11,Paramètres!$A$1:$I$89,3,0)*VLOOKUP('Données projet'!$B$11,Paramètres!$A$1:$I$89,5,0)</f>
        <v>167.46392</v>
      </c>
      <c r="BF81" s="13">
        <f t="shared" si="91"/>
        <v>42.521530115033826</v>
      </c>
      <c r="BG81" s="20">
        <f t="shared" si="61"/>
        <v>365.7246589503506</v>
      </c>
      <c r="BH81" s="59">
        <f t="shared" si="62"/>
        <v>659.05799228368392</v>
      </c>
      <c r="BI81" s="59">
        <f ca="1">AVERAGE(OFFSET($BH$3,0,0,'Données projet'!$E$11+1,1))-AVERAGE(OFFSET($H$3,0,0,'Données projet'!$E$11+1,1))</f>
        <v>98.210783973198716</v>
      </c>
      <c r="BJ81" s="59">
        <f t="shared" si="92"/>
        <v>130.93943107212061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2.6090356315766288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2.6090356315766288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10.445000000000007</v>
      </c>
      <c r="BY81" s="12">
        <f>IF('Données projet'!$A$114&gt;35,BY80+BX81-CG80,IF(A81&lt;'Données projet'!$A$114,$BV$205^A81,IF(A81='Données projet'!$A$114,'Données projet'!$B$114,BY80+BX81-CG80)))</f>
        <v>494.82499999999999</v>
      </c>
      <c r="BZ81" s="13">
        <f>BY81*VLOOKUP('Données projet'!$B$12,Paramètres!$A$1:$I$89,3,0)*VLOOKUP('Données projet'!$B$12,Paramètres!$A$1:$I$89,5,0)</f>
        <v>231.57810000000001</v>
      </c>
      <c r="CA81" s="13">
        <f t="shared" si="93"/>
        <v>56.623767734266345</v>
      </c>
      <c r="CB81" s="20">
        <f t="shared" si="64"/>
        <v>501.95158630384714</v>
      </c>
      <c r="CC81" s="59">
        <f t="shared" si="65"/>
        <v>795.28491963718045</v>
      </c>
      <c r="CD81" s="59">
        <f ca="1">AVERAGE(OFFSET($CC$3,0,0,'Données projet'!$E$12+1,1))-AVERAGE(OFFSET($H$3,0,0,'Données projet'!$E$12+1,1))</f>
        <v>146.18550529528801</v>
      </c>
      <c r="CE81" s="59">
        <f t="shared" si="94"/>
        <v>42.010251635815337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2.855965454262964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2.855965454262964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6.6775000000000047</v>
      </c>
      <c r="N82" s="13">
        <f>IF('Données projet'!$A$36&gt;35,N81+M82-V81,IF(A82&lt;'Données projet'!$A$36,$K$205^A82,IF(A82='Données projet'!$A$36,'Données projet'!$B$36,N81+M82-V81)))</f>
        <v>456.84499999999957</v>
      </c>
      <c r="O82" s="13">
        <f>N82*VLOOKUP('Données projet'!$B$9,Paramètres!$A$1:$I$89,3,0)*VLOOKUP('Données projet'!$B$9,Paramètres!$A$1:$I$89,5,0)</f>
        <v>413.35335599999956</v>
      </c>
      <c r="P82" s="13">
        <f t="shared" si="87"/>
        <v>94.478657603626203</v>
      </c>
      <c r="Q82" s="20">
        <f t="shared" si="54"/>
        <v>884.47409035964836</v>
      </c>
      <c r="R82" s="59">
        <f t="shared" si="55"/>
        <v>1177.8074236929817</v>
      </c>
      <c r="S82" s="59">
        <f ca="1">AVERAGE(OFFSET($R$3,0,0,'Données projet'!$E$9+1,1))-AVERAGE(OFFSET($H$3,0,0,'Données projet'!$E$9+1,1))</f>
        <v>714.54332715761689</v>
      </c>
      <c r="T82" s="59">
        <f t="shared" si="88"/>
        <v>115.57191774339248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2.4350672182667261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2.4350672182667261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4.45</v>
      </c>
      <c r="AI82" s="13">
        <f>IF('Données projet'!$A$62&gt;35,AI81+AH82-AQ81,IF(A82&lt;'Données projet'!$A$62,$AF$205^A82,IF(A82='Données projet'!$A$62,'Données projet'!$B$62,AI81+AH82-AQ81)))</f>
        <v>257.6699999999995</v>
      </c>
      <c r="AJ82" s="13">
        <f>AI82*VLOOKUP('Données projet'!$B$10,Paramètres!$A$1:$I$89,3,0)*VLOOKUP('Données projet'!$B$10,Paramètres!$A$1:$I$89,5,0)</f>
        <v>261.27737999999954</v>
      </c>
      <c r="AK82" s="13">
        <f t="shared" si="89"/>
        <v>62.994586037568503</v>
      </c>
      <c r="AL82" s="20">
        <f t="shared" si="58"/>
        <v>564.77367418209769</v>
      </c>
      <c r="AM82" s="59">
        <f t="shared" si="59"/>
        <v>858.10700751543095</v>
      </c>
      <c r="AN82" s="59">
        <f ca="1">AVERAGE(OFFSET($AM$3,0,0,'Données projet'!$E$10+1,1))-AVERAGE(OFFSET($H$3,0,0,'Données projet'!$E$10+1,1))</f>
        <v>375.11506713831233</v>
      </c>
      <c r="AO82" s="59">
        <f t="shared" si="90"/>
        <v>211.87303516846623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1.9118005956418762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1.9118005956418762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280.03999999999996</v>
      </c>
      <c r="BE82" s="13">
        <f>BD82*VLOOKUP('Données projet'!$B$11,Paramètres!$A$1:$I$89,3,0)*VLOOKUP('Données projet'!$B$11,Paramètres!$A$1:$I$89,5,0)</f>
        <v>167.46392</v>
      </c>
      <c r="BF82" s="13">
        <f t="shared" si="91"/>
        <v>42.521530115033826</v>
      </c>
      <c r="BG82" s="20">
        <f t="shared" si="61"/>
        <v>365.7246589503506</v>
      </c>
      <c r="BH82" s="59">
        <f t="shared" si="62"/>
        <v>659.05799228368392</v>
      </c>
      <c r="BI82" s="59">
        <f ca="1">AVERAGE(OFFSET($BH$3,0,0,'Données projet'!$E$11+1,1))-AVERAGE(OFFSET($H$3,0,0,'Données projet'!$E$11+1,1))</f>
        <v>98.210783973198716</v>
      </c>
      <c r="BJ82" s="59">
        <f t="shared" si="92"/>
        <v>130.93943107212061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2.5578740341960131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2.5578740341960131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10.445000000000007</v>
      </c>
      <c r="BY82" s="12">
        <f>IF('Données projet'!$A$114&gt;35,BY81+BX82-CG81,IF(A82&lt;'Données projet'!$A$114,$BV$205^A82,IF(A82='Données projet'!$A$114,'Données projet'!$B$114,BY81+BX82-CG81)))</f>
        <v>505.27</v>
      </c>
      <c r="BZ82" s="13">
        <f>BY82*VLOOKUP('Données projet'!$B$12,Paramètres!$A$1:$I$89,3,0)*VLOOKUP('Données projet'!$B$12,Paramètres!$A$1:$I$89,5,0)</f>
        <v>236.46636000000001</v>
      </c>
      <c r="CA82" s="13">
        <f t="shared" si="93"/>
        <v>57.678595535156944</v>
      </c>
      <c r="CB82" s="20">
        <f t="shared" si="64"/>
        <v>512.30246422373159</v>
      </c>
      <c r="CC82" s="59">
        <f t="shared" si="65"/>
        <v>805.63579755706496</v>
      </c>
      <c r="CD82" s="59">
        <f ca="1">AVERAGE(OFFSET($CC$3,0,0,'Données projet'!$E$12+1,1))-AVERAGE(OFFSET($H$3,0,0,'Données projet'!$E$12+1,1))</f>
        <v>146.18550529528801</v>
      </c>
      <c r="CE82" s="59">
        <f t="shared" si="94"/>
        <v>42.010251635815337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2.7999617136717894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2.7999617136717894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6.6775000000000047</v>
      </c>
      <c r="N83" s="13">
        <f>IF('Données projet'!$A$36&gt;35,N82+M83-V82,IF(A83&lt;'Données projet'!$A$36,$K$205^A83,IF(A83='Données projet'!$A$36,'Données projet'!$B$36,N82+M83-V82)))</f>
        <v>463.52249999999958</v>
      </c>
      <c r="O83" s="13">
        <f>N83*VLOOKUP('Données projet'!$B$9,Paramètres!$A$1:$I$89,3,0)*VLOOKUP('Données projet'!$B$9,Paramètres!$A$1:$I$89,5,0)</f>
        <v>419.39515799999958</v>
      </c>
      <c r="P83" s="13">
        <f t="shared" si="87"/>
        <v>95.697834806393956</v>
      </c>
      <c r="Q83" s="20">
        <f t="shared" si="54"/>
        <v>897.1202958044687</v>
      </c>
      <c r="R83" s="59">
        <f t="shared" si="55"/>
        <v>1190.453629137802</v>
      </c>
      <c r="S83" s="59">
        <f ca="1">AVERAGE(OFFSET($R$3,0,0,'Données projet'!$E$9+1,1))-AVERAGE(OFFSET($H$3,0,0,'Données projet'!$E$9+1,1))</f>
        <v>714.54332715761689</v>
      </c>
      <c r="T83" s="59">
        <f t="shared" si="88"/>
        <v>115.57191774339248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2.387317035360863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2.387317035360863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4.45</v>
      </c>
      <c r="AI83" s="13">
        <f>IF('Données projet'!$A$62&gt;35,AI82+AH83-AQ82,IF(A83&lt;'Données projet'!$A$62,$AF$205^A83,IF(A83='Données projet'!$A$62,'Données projet'!$B$62,AI82+AH83-AQ82)))</f>
        <v>262.11999999999949</v>
      </c>
      <c r="AJ83" s="13">
        <f>AI83*VLOOKUP('Données projet'!$B$10,Paramètres!$A$1:$I$89,3,0)*VLOOKUP('Données projet'!$B$10,Paramètres!$A$1:$I$89,5,0)</f>
        <v>265.78967999999952</v>
      </c>
      <c r="AK83" s="13">
        <f t="shared" si="89"/>
        <v>63.95491744167709</v>
      </c>
      <c r="AL83" s="20">
        <f t="shared" si="58"/>
        <v>574.30517387758675</v>
      </c>
      <c r="AM83" s="59">
        <f t="shared" si="59"/>
        <v>867.63850721092012</v>
      </c>
      <c r="AN83" s="59">
        <f ca="1">AVERAGE(OFFSET($AM$3,0,0,'Données projet'!$E$10+1,1))-AVERAGE(OFFSET($H$3,0,0,'Données projet'!$E$10+1,1))</f>
        <v>375.11506713831233</v>
      </c>
      <c r="AO83" s="59">
        <f t="shared" si="90"/>
        <v>211.87303516846623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1.8743113520445611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1.8743113520445611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280.03999999999996</v>
      </c>
      <c r="BE83" s="13">
        <f>BD83*VLOOKUP('Données projet'!$B$11,Paramètres!$A$1:$I$89,3,0)*VLOOKUP('Données projet'!$B$11,Paramètres!$A$1:$I$89,5,0)</f>
        <v>167.46392</v>
      </c>
      <c r="BF83" s="13">
        <f t="shared" si="91"/>
        <v>42.521530115033826</v>
      </c>
      <c r="BG83" s="20">
        <f t="shared" si="61"/>
        <v>365.7246589503506</v>
      </c>
      <c r="BH83" s="59">
        <f t="shared" si="62"/>
        <v>659.05799228368392</v>
      </c>
      <c r="BI83" s="59">
        <f ca="1">AVERAGE(OFFSET($BH$3,0,0,'Données projet'!$E$11+1,1))-AVERAGE(OFFSET($H$3,0,0,'Données projet'!$E$11+1,1))</f>
        <v>98.210783973198716</v>
      </c>
      <c r="BJ83" s="59">
        <f t="shared" si="92"/>
        <v>130.93943107212061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2.5077156845345381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2.5077156845345381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10.445000000000007</v>
      </c>
      <c r="BY83" s="12">
        <f>IF('Données projet'!$A$114&gt;35,BY82+BX83-CG82,IF(A83&lt;'Données projet'!$A$114,$BV$205^A83,IF(A83='Données projet'!$A$114,'Données projet'!$B$114,BY82+BX83-CG82)))</f>
        <v>515.71500000000003</v>
      </c>
      <c r="BZ83" s="13">
        <f>BY83*VLOOKUP('Données projet'!$B$12,Paramètres!$A$1:$I$89,3,0)*VLOOKUP('Données projet'!$B$12,Paramètres!$A$1:$I$89,5,0)</f>
        <v>241.35462000000001</v>
      </c>
      <c r="CA83" s="13">
        <f t="shared" si="93"/>
        <v>58.730888033611343</v>
      </c>
      <c r="CB83" s="20">
        <f t="shared" si="64"/>
        <v>522.64892649187311</v>
      </c>
      <c r="CC83" s="59">
        <f t="shared" si="65"/>
        <v>815.98225982520648</v>
      </c>
      <c r="CD83" s="59">
        <f ca="1">AVERAGE(OFFSET($CC$3,0,0,'Données projet'!$E$12+1,1))-AVERAGE(OFFSET($H$3,0,0,'Données projet'!$E$12+1,1))</f>
        <v>146.18550529528801</v>
      </c>
      <c r="CE83" s="59">
        <f t="shared" si="94"/>
        <v>42.010251635815337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2.7450561722746989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2.7450561722746989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6.6775000000000047</v>
      </c>
      <c r="N84" s="13">
        <f>IF('Données projet'!$A$36&gt;35,N83+M84-V83,IF(A84&lt;'Données projet'!$A$36,$K$205^A84,IF(A84='Données projet'!$A$36,'Données projet'!$B$36,N83+M84-V83)))</f>
        <v>470.19999999999959</v>
      </c>
      <c r="O84" s="13">
        <f>N84*VLOOKUP('Données projet'!$B$9,Paramètres!$A$1:$I$89,3,0)*VLOOKUP('Données projet'!$B$9,Paramètres!$A$1:$I$89,5,0)</f>
        <v>425.4369599999996</v>
      </c>
      <c r="P84" s="13">
        <f t="shared" si="87"/>
        <v>96.914969261604895</v>
      </c>
      <c r="Q84" s="20">
        <f t="shared" si="54"/>
        <v>909.76294346396116</v>
      </c>
      <c r="R84" s="59">
        <f t="shared" si="55"/>
        <v>1203.0962767972944</v>
      </c>
      <c r="S84" s="59">
        <f ca="1">AVERAGE(OFFSET($R$3,0,0,'Données projet'!$E$9+1,1))-AVERAGE(OFFSET($H$3,0,0,'Données projet'!$E$9+1,1))</f>
        <v>714.54332715761689</v>
      </c>
      <c r="T84" s="59">
        <f t="shared" si="88"/>
        <v>115.57191774339248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2.3405032044170482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2.3405032044170482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4.45</v>
      </c>
      <c r="AI84" s="13">
        <f>IF('Données projet'!$A$62&gt;35,AI83+AH84-AQ83,IF(A84&lt;'Données projet'!$A$62,$AF$205^A84,IF(A84='Données projet'!$A$62,'Données projet'!$B$62,AI83+AH84-AQ83)))</f>
        <v>266.56999999999948</v>
      </c>
      <c r="AJ84" s="13">
        <f>AI84*VLOOKUP('Données projet'!$B$10,Paramètres!$A$1:$I$89,3,0)*VLOOKUP('Données projet'!$B$10,Paramètres!$A$1:$I$89,5,0)</f>
        <v>270.3019799999995</v>
      </c>
      <c r="AK84" s="13">
        <f t="shared" si="89"/>
        <v>64.913352895342044</v>
      </c>
      <c r="AL84" s="20">
        <f t="shared" si="58"/>
        <v>583.83337145938651</v>
      </c>
      <c r="AM84" s="59">
        <f t="shared" si="59"/>
        <v>877.16670479271988</v>
      </c>
      <c r="AN84" s="59">
        <f ca="1">AVERAGE(OFFSET($AM$3,0,0,'Données projet'!$E$10+1,1))-AVERAGE(OFFSET($H$3,0,0,'Données projet'!$E$10+1,1))</f>
        <v>375.11506713831233</v>
      </c>
      <c r="AO84" s="59">
        <f t="shared" si="90"/>
        <v>211.87303516846623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1.8375572496480088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1.8375572496480088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280.03999999999996</v>
      </c>
      <c r="BE84" s="13">
        <f>BD84*VLOOKUP('Données projet'!$B$11,Paramètres!$A$1:$I$89,3,0)*VLOOKUP('Données projet'!$B$11,Paramètres!$A$1:$I$89,5,0)</f>
        <v>167.46392</v>
      </c>
      <c r="BF84" s="13">
        <f t="shared" si="91"/>
        <v>42.521530115033826</v>
      </c>
      <c r="BG84" s="20">
        <f t="shared" si="61"/>
        <v>365.7246589503506</v>
      </c>
      <c r="BH84" s="59">
        <f t="shared" si="62"/>
        <v>659.05799228368392</v>
      </c>
      <c r="BI84" s="59">
        <f ca="1">AVERAGE(OFFSET($BH$3,0,0,'Données projet'!$E$11+1,1))-AVERAGE(OFFSET($H$3,0,0,'Données projet'!$E$11+1,1))</f>
        <v>98.210783973198716</v>
      </c>
      <c r="BJ84" s="59">
        <f t="shared" si="92"/>
        <v>130.93943107212061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2.4585409095163522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2.4585409095163522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10.445000000000007</v>
      </c>
      <c r="BY84" s="12">
        <f>IF('Données projet'!$A$114&gt;35,BY83+BX84-CG83,IF(A84&lt;'Données projet'!$A$114,$BV$205^A84,IF(A84='Données projet'!$A$114,'Données projet'!$B$114,BY83+BX84-CG83)))</f>
        <v>526.16000000000008</v>
      </c>
      <c r="BZ84" s="13">
        <f>BY84*VLOOKUP('Données projet'!$B$12,Paramètres!$A$1:$I$89,3,0)*VLOOKUP('Données projet'!$B$12,Paramètres!$A$1:$I$89,5,0)</f>
        <v>246.24288000000004</v>
      </c>
      <c r="CA84" s="13">
        <f t="shared" si="93"/>
        <v>59.780702495569692</v>
      </c>
      <c r="CB84" s="20">
        <f t="shared" si="64"/>
        <v>532.99107284645049</v>
      </c>
      <c r="CC84" s="59">
        <f t="shared" si="65"/>
        <v>826.32440617978386</v>
      </c>
      <c r="CD84" s="59">
        <f ca="1">AVERAGE(OFFSET($CC$3,0,0,'Données projet'!$E$12+1,1))-AVERAGE(OFFSET($H$3,0,0,'Données projet'!$E$12+1,1))</f>
        <v>146.18550529528801</v>
      </c>
      <c r="CE84" s="59">
        <f t="shared" si="94"/>
        <v>42.010251635815337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2.6912272950553318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2.6912272950553318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6.6775000000000047</v>
      </c>
      <c r="N85" s="13">
        <f>IF('Données projet'!$A$36&gt;35,N84+M85-V84,IF(A85&lt;'Données projet'!$A$36,$K$205^A85,IF(A85='Données projet'!$A$36,'Données projet'!$B$36,N84+M85-V84)))</f>
        <v>476.8774999999996</v>
      </c>
      <c r="O85" s="13">
        <f>N85*VLOOKUP('Données projet'!$B$9,Paramètres!$A$1:$I$89,3,0)*VLOOKUP('Données projet'!$B$9,Paramètres!$A$1:$I$89,5,0)</f>
        <v>431.47876199999956</v>
      </c>
      <c r="P85" s="13">
        <f t="shared" si="87"/>
        <v>98.130093331327899</v>
      </c>
      <c r="Q85" s="20">
        <f t="shared" si="54"/>
        <v>922.40208970206197</v>
      </c>
      <c r="R85" s="59">
        <f t="shared" si="55"/>
        <v>1215.7354230353953</v>
      </c>
      <c r="S85" s="59">
        <f ca="1">AVERAGE(OFFSET($R$3,0,0,'Données projet'!$E$9+1,1))-AVERAGE(OFFSET($H$3,0,0,'Données projet'!$E$9+1,1))</f>
        <v>714.54332715761689</v>
      </c>
      <c r="T85" s="59">
        <f t="shared" si="88"/>
        <v>115.57191774339248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2.294607364144424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2.294607364144424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4.45</v>
      </c>
      <c r="AI85" s="13">
        <f>IF('Données projet'!$A$62&gt;35,AI84+AH85-AQ84,IF(A85&lt;'Données projet'!$A$62,$AF$205^A85,IF(A85='Données projet'!$A$62,'Données projet'!$B$62,AI84+AH85-AQ84)))</f>
        <v>271.01999999999947</v>
      </c>
      <c r="AJ85" s="13">
        <f>AI85*VLOOKUP('Données projet'!$B$10,Paramètres!$A$1:$I$89,3,0)*VLOOKUP('Données projet'!$B$10,Paramètres!$A$1:$I$89,5,0)</f>
        <v>274.81427999999948</v>
      </c>
      <c r="AK85" s="13">
        <f t="shared" si="89"/>
        <v>65.869927701783624</v>
      </c>
      <c r="AL85" s="20">
        <f t="shared" si="58"/>
        <v>593.35832841393892</v>
      </c>
      <c r="AM85" s="59">
        <f t="shared" si="59"/>
        <v>886.69166174727229</v>
      </c>
      <c r="AN85" s="59">
        <f ca="1">AVERAGE(OFFSET($AM$3,0,0,'Données projet'!$E$10+1,1))-AVERAGE(OFFSET($H$3,0,0,'Données projet'!$E$10+1,1))</f>
        <v>375.11506713831233</v>
      </c>
      <c r="AO85" s="59">
        <f t="shared" si="90"/>
        <v>211.87303516846623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1.8015238727816638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1.8015238727816638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280.03999999999996</v>
      </c>
      <c r="BE85" s="13">
        <f>BD85*VLOOKUP('Données projet'!$B$11,Paramètres!$A$1:$I$89,3,0)*VLOOKUP('Données projet'!$B$11,Paramètres!$A$1:$I$89,5,0)</f>
        <v>167.46392</v>
      </c>
      <c r="BF85" s="13">
        <f t="shared" si="91"/>
        <v>42.521530115033826</v>
      </c>
      <c r="BG85" s="20">
        <f t="shared" si="61"/>
        <v>365.7246589503506</v>
      </c>
      <c r="BH85" s="59">
        <f t="shared" si="62"/>
        <v>659.05799228368392</v>
      </c>
      <c r="BI85" s="59">
        <f ca="1">AVERAGE(OFFSET($BH$3,0,0,'Données projet'!$E$11+1,1))-AVERAGE(OFFSET($H$3,0,0,'Données projet'!$E$11+1,1))</f>
        <v>98.210783973198716</v>
      </c>
      <c r="BJ85" s="59">
        <f t="shared" si="92"/>
        <v>130.93943107212061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2.4103304218426218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2.4103304218426218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10.445000000000007</v>
      </c>
      <c r="BY85" s="12">
        <f>IF('Données projet'!$A$114&gt;35,BY84+BX85-CG84,IF(A85&lt;'Données projet'!$A$114,$BV$205^A85,IF(A85='Données projet'!$A$114,'Données projet'!$B$114,BY84+BX85-CG84)))</f>
        <v>536.60500000000013</v>
      </c>
      <c r="BZ85" s="13">
        <f>BY85*VLOOKUP('Données projet'!$B$12,Paramètres!$A$1:$I$89,3,0)*VLOOKUP('Données projet'!$B$12,Paramètres!$A$1:$I$89,5,0)</f>
        <v>251.13114000000007</v>
      </c>
      <c r="CA85" s="13">
        <f t="shared" si="93"/>
        <v>60.828093783336257</v>
      </c>
      <c r="CB85" s="20">
        <f t="shared" si="64"/>
        <v>543.32899883931077</v>
      </c>
      <c r="CC85" s="59">
        <f t="shared" si="65"/>
        <v>836.66233217264403</v>
      </c>
      <c r="CD85" s="59">
        <f ca="1">AVERAGE(OFFSET($CC$3,0,0,'Données projet'!$E$12+1,1))-AVERAGE(OFFSET($H$3,0,0,'Données projet'!$E$12+1,1))</f>
        <v>146.18550529528801</v>
      </c>
      <c r="CE85" s="59">
        <f t="shared" si="94"/>
        <v>42.010251635815337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2.6384539692858633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2.6384539692858633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6.6775000000000047</v>
      </c>
      <c r="N86" s="13">
        <f>IF('Données projet'!$A$36&gt;35,N85+M86-V85,IF(A86&lt;'Données projet'!$A$36,$K$205^A86,IF(A86='Données projet'!$A$36,'Données projet'!$B$36,N85+M86-V85)))</f>
        <v>483.55499999999961</v>
      </c>
      <c r="O86" s="13">
        <f>N86*VLOOKUP('Données projet'!$B$9,Paramètres!$A$1:$I$89,3,0)*VLOOKUP('Données projet'!$B$9,Paramètres!$A$1:$I$89,5,0)</f>
        <v>437.52056399999958</v>
      </c>
      <c r="P86" s="13">
        <f t="shared" si="87"/>
        <v>99.343238419270037</v>
      </c>
      <c r="Q86" s="20">
        <f t="shared" si="54"/>
        <v>935.03778921356115</v>
      </c>
      <c r="R86" s="59">
        <f t="shared" si="55"/>
        <v>1228.3711225468944</v>
      </c>
      <c r="S86" s="59">
        <f ca="1">AVERAGE(OFFSET($R$3,0,0,'Données projet'!$E$9+1,1))-AVERAGE(OFFSET($H$3,0,0,'Données projet'!$E$9+1,1))</f>
        <v>714.54332715761689</v>
      </c>
      <c r="T86" s="59">
        <f t="shared" si="88"/>
        <v>115.57191774339248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2.2496115133058479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2.2496115133058479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4.45</v>
      </c>
      <c r="AI86" s="13">
        <f>IF('Données projet'!$A$62&gt;35,AI85+AH86-AQ85,IF(A86&lt;'Données projet'!$A$62,$AF$205^A86,IF(A86='Données projet'!$A$62,'Données projet'!$B$62,AI85+AH86-AQ85)))</f>
        <v>275.46999999999946</v>
      </c>
      <c r="AJ86" s="13">
        <f>AI86*VLOOKUP('Données projet'!$B$10,Paramètres!$A$1:$I$89,3,0)*VLOOKUP('Données projet'!$B$10,Paramètres!$A$1:$I$89,5,0)</f>
        <v>279.32657999999947</v>
      </c>
      <c r="AK86" s="13">
        <f t="shared" si="89"/>
        <v>66.824675938437395</v>
      </c>
      <c r="AL86" s="20">
        <f t="shared" si="58"/>
        <v>602.88010409277751</v>
      </c>
      <c r="AM86" s="59">
        <f t="shared" si="59"/>
        <v>896.21343742611089</v>
      </c>
      <c r="AN86" s="59">
        <f ca="1">AVERAGE(OFFSET($AM$3,0,0,'Données projet'!$E$10+1,1))-AVERAGE(OFFSET($H$3,0,0,'Données projet'!$E$10+1,1))</f>
        <v>375.11506713831233</v>
      </c>
      <c r="AO86" s="59">
        <f t="shared" si="90"/>
        <v>211.87303516846623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1.7661970884574782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1.7661970884574782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280.03999999999996</v>
      </c>
      <c r="BE86" s="13">
        <f>BD86*VLOOKUP('Données projet'!$B$11,Paramètres!$A$1:$I$89,3,0)*VLOOKUP('Données projet'!$B$11,Paramètres!$A$1:$I$89,5,0)</f>
        <v>167.46392</v>
      </c>
      <c r="BF86" s="13">
        <f t="shared" si="91"/>
        <v>42.521530115033826</v>
      </c>
      <c r="BG86" s="20">
        <f t="shared" si="61"/>
        <v>365.7246589503506</v>
      </c>
      <c r="BH86" s="59">
        <f t="shared" si="62"/>
        <v>659.05799228368392</v>
      </c>
      <c r="BI86" s="59">
        <f ca="1">AVERAGE(OFFSET($BH$3,0,0,'Données projet'!$E$11+1,1))-AVERAGE(OFFSET($H$3,0,0,'Données projet'!$E$11+1,1))</f>
        <v>98.210783973198716</v>
      </c>
      <c r="BJ86" s="59">
        <f t="shared" si="92"/>
        <v>130.93943107212061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2.3630653124266794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2.3630653124266794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10.445000000000007</v>
      </c>
      <c r="BY86" s="12">
        <f>IF('Données projet'!$A$114&gt;35,BY85+BX86-CG85,IF(A86&lt;'Données projet'!$A$114,$BV$205^A86,IF(A86='Données projet'!$A$114,'Données projet'!$B$114,BY85+BX86-CG85)))</f>
        <v>547.05000000000018</v>
      </c>
      <c r="BZ86" s="13">
        <f>BY86*VLOOKUP('Données projet'!$B$12,Paramètres!$A$1:$I$89,3,0)*VLOOKUP('Données projet'!$B$12,Paramètres!$A$1:$I$89,5,0)</f>
        <v>256.01940000000008</v>
      </c>
      <c r="CA86" s="13">
        <f t="shared" si="93"/>
        <v>61.873114501257412</v>
      </c>
      <c r="CB86" s="20">
        <f t="shared" si="64"/>
        <v>553.66279608969012</v>
      </c>
      <c r="CC86" s="59">
        <f t="shared" si="65"/>
        <v>846.99612942302338</v>
      </c>
      <c r="CD86" s="59">
        <f ca="1">AVERAGE(OFFSET($CC$3,0,0,'Données projet'!$E$12+1,1))-AVERAGE(OFFSET($H$3,0,0,'Données projet'!$E$12+1,1))</f>
        <v>146.18550529528801</v>
      </c>
      <c r="CE86" s="59">
        <f t="shared" si="94"/>
        <v>42.010251635815337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2.5867154962461836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2.5867154962461836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6.6775000000000047</v>
      </c>
      <c r="N87" s="13">
        <f>IF('Données projet'!$A$36&gt;35,N86+M87-V86,IF(A87&lt;'Données projet'!$A$36,$K$205^A87,IF(A87='Données projet'!$A$36,'Données projet'!$B$36,N86+M87-V86)))</f>
        <v>490.23249999999962</v>
      </c>
      <c r="O87" s="13">
        <f>N87*VLOOKUP('Données projet'!$B$9,Paramètres!$A$1:$I$89,3,0)*VLOOKUP('Données projet'!$B$9,Paramètres!$A$1:$I$89,5,0)</f>
        <v>443.5623659999996</v>
      </c>
      <c r="P87" s="13">
        <f t="shared" si="87"/>
        <v>100.55443501199174</v>
      </c>
      <c r="Q87" s="20">
        <f t="shared" si="54"/>
        <v>947.6700950958849</v>
      </c>
      <c r="R87" s="59">
        <f t="shared" si="55"/>
        <v>1241.0034284292183</v>
      </c>
      <c r="S87" s="59">
        <f ca="1">AVERAGE(OFFSET($R$3,0,0,'Données projet'!$E$9+1,1))-AVERAGE(OFFSET($H$3,0,0,'Données projet'!$E$9+1,1))</f>
        <v>714.54332715761689</v>
      </c>
      <c r="T87" s="59">
        <f t="shared" si="88"/>
        <v>115.57191774339248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2.205498003657457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2.205498003657457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4.45</v>
      </c>
      <c r="AI87" s="13">
        <f>IF('Données projet'!$A$62&gt;35,AI86+AH87-AQ86,IF(A87&lt;'Données projet'!$A$62,$AF$205^A87,IF(A87='Données projet'!$A$62,'Données projet'!$B$62,AI86+AH87-AQ86)))</f>
        <v>279.91999999999945</v>
      </c>
      <c r="AJ87" s="13">
        <f>AI87*VLOOKUP('Données projet'!$B$10,Paramètres!$A$1:$I$89,3,0)*VLOOKUP('Données projet'!$B$10,Paramètres!$A$1:$I$89,5,0)</f>
        <v>283.83887999999945</v>
      </c>
      <c r="AK87" s="13">
        <f t="shared" si="89"/>
        <v>67.777630518616974</v>
      </c>
      <c r="AL87" s="20">
        <f t="shared" si="58"/>
        <v>612.39875581992362</v>
      </c>
      <c r="AM87" s="59">
        <f t="shared" si="59"/>
        <v>905.73208915325699</v>
      </c>
      <c r="AN87" s="59">
        <f ca="1">AVERAGE(OFFSET($AM$3,0,0,'Données projet'!$E$10+1,1))-AVERAGE(OFFSET($H$3,0,0,'Données projet'!$E$10+1,1))</f>
        <v>375.11506713831233</v>
      </c>
      <c r="AO87" s="59">
        <f t="shared" si="90"/>
        <v>211.87303516846623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1.7315630408266791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1.7315630408266791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280.03999999999996</v>
      </c>
      <c r="BE87" s="13">
        <f>BD87*VLOOKUP('Données projet'!$B$11,Paramètres!$A$1:$I$89,3,0)*VLOOKUP('Données projet'!$B$11,Paramètres!$A$1:$I$89,5,0)</f>
        <v>167.46392</v>
      </c>
      <c r="BF87" s="13">
        <f t="shared" si="91"/>
        <v>42.521530115033826</v>
      </c>
      <c r="BG87" s="20">
        <f t="shared" si="61"/>
        <v>365.7246589503506</v>
      </c>
      <c r="BH87" s="59">
        <f t="shared" si="62"/>
        <v>659.05799228368392</v>
      </c>
      <c r="BI87" s="59">
        <f ca="1">AVERAGE(OFFSET($BH$3,0,0,'Données projet'!$E$11+1,1))-AVERAGE(OFFSET($H$3,0,0,'Données projet'!$E$11+1,1))</f>
        <v>98.210783973198716</v>
      </c>
      <c r="BJ87" s="59">
        <f t="shared" si="92"/>
        <v>130.93943107212061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2.3167270429775133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2.3167270429775133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10.445000000000007</v>
      </c>
      <c r="BY87" s="12">
        <f>IF('Données projet'!$A$114&gt;35,BY86+BX87-CG86,IF(A87&lt;'Données projet'!$A$114,$BV$205^A87,IF(A87='Données projet'!$A$114,'Données projet'!$B$114,BY86+BX87-CG86)))</f>
        <v>557.49500000000023</v>
      </c>
      <c r="BZ87" s="13">
        <f>BY87*VLOOKUP('Données projet'!$B$12,Paramètres!$A$1:$I$89,3,0)*VLOOKUP('Données projet'!$B$12,Paramètres!$A$1:$I$89,5,0)</f>
        <v>260.90766000000008</v>
      </c>
      <c r="CA87" s="13">
        <f t="shared" si="93"/>
        <v>62.915815129959036</v>
      </c>
      <c r="CB87" s="20">
        <f t="shared" si="64"/>
        <v>563.99255251801208</v>
      </c>
      <c r="CC87" s="59">
        <f t="shared" si="65"/>
        <v>857.32588585134545</v>
      </c>
      <c r="CD87" s="59">
        <f ca="1">AVERAGE(OFFSET($CC$3,0,0,'Données projet'!$E$12+1,1))-AVERAGE(OFFSET($H$3,0,0,'Données projet'!$E$12+1,1))</f>
        <v>146.18550529528801</v>
      </c>
      <c r="CE87" s="59">
        <f t="shared" si="94"/>
        <v>42.010251635815337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2.5359915831054596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2.5359915831054596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>
        <f>VLOOKUP(A88,'Données projet'!$A$35:$I$55,2,0)</f>
        <v>496.91</v>
      </c>
      <c r="L88" s="12">
        <f>VLOOKUP(A88,'Données projet'!$A$35:$I$55,9,0)</f>
        <v>6.6775000000000047</v>
      </c>
      <c r="M88" s="12">
        <f t="array" ref="M88">INDEX(L:L,MIN(IF(ISNUMBER(L88:L284),ROW(L88:L284),"")))</f>
        <v>6.6775000000000047</v>
      </c>
      <c r="N88" s="13">
        <f>IF('Données projet'!$A$36&gt;35,N87+M88-V87,IF(A88&lt;'Données projet'!$A$36,$K$205^A88,IF(A88='Données projet'!$A$36,'Données projet'!$B$36,N87+M88-V87)))</f>
        <v>496.90999999999963</v>
      </c>
      <c r="O88" s="13">
        <f>N88*VLOOKUP('Données projet'!$B$9,Paramètres!$A$1:$I$89,3,0)*VLOOKUP('Données projet'!$B$9,Paramètres!$A$1:$I$89,5,0)</f>
        <v>449.60416799999962</v>
      </c>
      <c r="P88" s="13">
        <f t="shared" si="87"/>
        <v>101.76371271781223</v>
      </c>
      <c r="Q88" s="20">
        <f t="shared" si="54"/>
        <v>960.29905891685576</v>
      </c>
      <c r="R88" s="59">
        <f t="shared" si="55"/>
        <v>1253.632392250189</v>
      </c>
      <c r="S88" s="59">
        <f ca="1">AVERAGE(OFFSET($R$3,0,0,'Données projet'!$E$9+1,1))-AVERAGE(OFFSET($H$3,0,0,'Données projet'!$E$9+1,1))</f>
        <v>714.54332715761689</v>
      </c>
      <c r="T88" s="59">
        <f t="shared" si="88"/>
        <v>115.57191774339248</v>
      </c>
      <c r="U88" s="15">
        <f>IF(ISNA(VLOOKUP(A88,'Données projet'!$A$35:$I$55,3,0)),0,VLOOKUP(A88,'Données projet'!$A$35:$I$55,3,0))</f>
        <v>6</v>
      </c>
      <c r="V88" s="15">
        <f>IF(ISNA(VLOOKUP(A88,'Données projet'!$A$35:$I$55,4,0)),0,VLOOKUP(A88,'Données projet'!$A$35:$I$55,4,0))</f>
        <v>16.21</v>
      </c>
      <c r="W88" s="16">
        <f>IF(ISNA(VLOOKUP(A88,'Données projet'!$A$35:$I$55,5,0)),0%,VLOOKUP(A88,'Données projet'!$A$35:$I$55,5,0)*VLOOKUP('Données projet'!$B$9,Paramètres!$A$1:$I$89,7,0))</f>
        <v>0.1419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4.462976657340219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4.462976657340219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284.37</v>
      </c>
      <c r="AG88" s="12">
        <f>VLOOKUP(A88,'Données projet'!$A$61:$I$81,9,0)</f>
        <v>4.45</v>
      </c>
      <c r="AH88" s="12">
        <f t="array" ref="AH88">INDEX(AG:AG,MIN(IF(ISNUMBER(AG88:AG284),ROW(AG88:AG284),"")))</f>
        <v>4.45</v>
      </c>
      <c r="AI88" s="13">
        <f>IF('Données projet'!$A$62&gt;35,AI87+AH88-AQ87,IF(A88&lt;'Données projet'!$A$62,$AF$205^A88,IF(A88='Données projet'!$A$62,'Données projet'!$B$62,AI87+AH88-AQ87)))</f>
        <v>284.36999999999944</v>
      </c>
      <c r="AJ88" s="13">
        <f>AI88*VLOOKUP('Données projet'!$B$10,Paramètres!$A$1:$I$89,3,0)*VLOOKUP('Données projet'!$B$10,Paramètres!$A$1:$I$89,5,0)</f>
        <v>288.35117999999949</v>
      </c>
      <c r="AK88" s="13">
        <f t="shared" si="89"/>
        <v>68.728823249143659</v>
      </c>
      <c r="AL88" s="20">
        <f t="shared" si="58"/>
        <v>621.91433899225763</v>
      </c>
      <c r="AM88" s="59">
        <f t="shared" si="59"/>
        <v>915.24767232559088</v>
      </c>
      <c r="AN88" s="59">
        <f ca="1">AVERAGE(OFFSET($AM$3,0,0,'Données projet'!$E$10+1,1))-AVERAGE(OFFSET($H$3,0,0,'Données projet'!$E$10+1,1))</f>
        <v>375.11506713831233</v>
      </c>
      <c r="AO88" s="59">
        <f t="shared" si="90"/>
        <v>211.87303516846623</v>
      </c>
      <c r="AP88" s="15">
        <f>IF(ISNA(VLOOKUP(A88,'Données projet'!$A$61:$I$81,3,0)),0,VLOOKUP(A88,'Données projet'!$A$61:$I$81,3,0))</f>
        <v>6</v>
      </c>
      <c r="AQ88" s="15">
        <f>IF(ISNA(VLOOKUP(A88,'Données projet'!$A$61:$I$81,4,0)),0,VLOOKUP(A88,'Données projet'!$A$61:$I$81,4,0))</f>
        <v>28.44</v>
      </c>
      <c r="AR88" s="16">
        <f>IF(ISNA(VLOOKUP(A88,'Données projet'!$A$61:$I$81,5,0)),0%,VLOOKUP(A88,'Données projet'!$A$61:$I$81,5,0)*VLOOKUP('Données projet'!$B$10,Paramètres!$A$1:$I$89,7,0))</f>
        <v>5.16E-2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3.342602300445205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3.342602300445205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280.03999999999996</v>
      </c>
      <c r="BE88" s="13">
        <f>BD88*VLOOKUP('Données projet'!$B$11,Paramètres!$A$1:$I$89,3,0)*VLOOKUP('Données projet'!$B$11,Paramètres!$A$1:$I$89,5,0)</f>
        <v>167.46392</v>
      </c>
      <c r="BF88" s="13">
        <f t="shared" si="91"/>
        <v>42.521530115033826</v>
      </c>
      <c r="BG88" s="20">
        <f t="shared" si="61"/>
        <v>365.7246589503506</v>
      </c>
      <c r="BH88" s="59">
        <f t="shared" si="62"/>
        <v>659.05799228368392</v>
      </c>
      <c r="BI88" s="59">
        <f ca="1">AVERAGE(OFFSET($BH$3,0,0,'Données projet'!$E$11+1,1))-AVERAGE(OFFSET($H$3,0,0,'Données projet'!$E$11+1,1))</f>
        <v>98.210783973198716</v>
      </c>
      <c r="BJ88" s="59">
        <f t="shared" si="92"/>
        <v>130.93943107212061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2.2712974387286922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2.2712974387286922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>
        <f>VLOOKUP(A88,'Données projet'!$A$113:$I$133,2,0)</f>
        <v>567.94000000000005</v>
      </c>
      <c r="BW88" s="12">
        <f>VLOOKUP(A88,'Données projet'!$A$113:$I$133,9,0)</f>
        <v>10.445000000000007</v>
      </c>
      <c r="BX88" s="12">
        <f t="array" ref="BX88">INDEX(BW:BW,MIN(IF(ISNUMBER(BW88:BW284),ROW(BW88:BW284),"")))</f>
        <v>10.445000000000007</v>
      </c>
      <c r="BY88" s="12">
        <f>IF('Données projet'!$A$114&gt;35,BY87+BX88-CG87,IF(A88&lt;'Données projet'!$A$114,$BV$205^A88,IF(A88='Données projet'!$A$114,'Données projet'!$B$114,BY87+BX88-CG87)))</f>
        <v>567.94000000000028</v>
      </c>
      <c r="BZ88" s="13">
        <f>BY88*VLOOKUP('Données projet'!$B$12,Paramètres!$A$1:$I$89,3,0)*VLOOKUP('Données projet'!$B$12,Paramètres!$A$1:$I$89,5,0)</f>
        <v>265.79592000000014</v>
      </c>
      <c r="CA88" s="13">
        <f t="shared" si="93"/>
        <v>63.956244150239037</v>
      </c>
      <c r="CB88" s="20">
        <f t="shared" si="64"/>
        <v>574.31835256166653</v>
      </c>
      <c r="CC88" s="59">
        <f t="shared" si="65"/>
        <v>867.6516858949999</v>
      </c>
      <c r="CD88" s="59">
        <f ca="1">AVERAGE(OFFSET($CC$3,0,0,'Données projet'!$E$12+1,1))-AVERAGE(OFFSET($H$3,0,0,'Données projet'!$E$12+1,1))</f>
        <v>146.18550529528801</v>
      </c>
      <c r="CE88" s="59">
        <f t="shared" si="94"/>
        <v>42.010251635815337</v>
      </c>
      <c r="CF88" s="15">
        <f>IF(ISNA(VLOOKUP(A88,'Données projet'!$A$113:$I$133,3,0)),0,VLOOKUP(A88,'Données projet'!$A$113:$I$133,3,0))</f>
        <v>6</v>
      </c>
      <c r="CG88" s="15">
        <f>IF(ISNA(VLOOKUP(A88,'Données projet'!$A$113:$I$133,4,0)),0,VLOOKUP(A88,'Données projet'!$A$113:$I$133,4,0))</f>
        <v>56.79</v>
      </c>
      <c r="CH88" s="16">
        <f>IF(ISNA(VLOOKUP(A88,'Données projet'!$A$113:$I$133,5,0)),0%,VLOOKUP(A88,'Données projet'!$A$113:$I$133,5,0)*VLOOKUP('Données projet'!$B$12,Paramètres!$A$1:$I$89,7,0))</f>
        <v>6.6000000000000003E-2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4.8132282064321155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4.8132282064321155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6.5699999999999932</v>
      </c>
      <c r="N89" s="13">
        <f>IF('Données projet'!$A$36&gt;35,N88+M89-V88,IF(A89&lt;'Données projet'!$A$36,$K$205^A89,IF(A89='Données projet'!$A$36,'Données projet'!$B$36,N88+M89-V88)))</f>
        <v>487.26999999999964</v>
      </c>
      <c r="O89" s="13">
        <f>N89*VLOOKUP('Données projet'!$B$9,Paramètres!$A$1:$I$89,3,0)*VLOOKUP('Données projet'!$B$9,Paramètres!$A$1:$I$89,5,0)</f>
        <v>440.88189599999964</v>
      </c>
      <c r="P89" s="13">
        <f t="shared" si="87"/>
        <v>100.01732127686911</v>
      </c>
      <c r="Q89" s="20">
        <f t="shared" si="54"/>
        <v>942.06613675721292</v>
      </c>
      <c r="R89" s="59">
        <f t="shared" si="55"/>
        <v>1235.3994700905462</v>
      </c>
      <c r="S89" s="59">
        <f ca="1">AVERAGE(OFFSET($R$3,0,0,'Données projet'!$E$9+1,1))-AVERAGE(OFFSET($H$3,0,0,'Données projet'!$E$9+1,1))</f>
        <v>714.54332715761689</v>
      </c>
      <c r="T89" s="59">
        <f t="shared" si="88"/>
        <v>115.57191774339248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4.3754604072367487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4.3754604072367487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4.4499999999999984</v>
      </c>
      <c r="AI89" s="13">
        <f>IF('Données projet'!$A$62&gt;35,AI88+AH89-AQ88,IF(A89&lt;'Données projet'!$A$62,$AF$205^A89,IF(A89='Données projet'!$A$62,'Données projet'!$B$62,AI88+AH89-AQ88)))</f>
        <v>260.37999999999943</v>
      </c>
      <c r="AJ89" s="13">
        <f>AI89*VLOOKUP('Données projet'!$B$10,Paramètres!$A$1:$I$89,3,0)*VLOOKUP('Données projet'!$B$10,Paramètres!$A$1:$I$89,5,0)</f>
        <v>264.02531999999945</v>
      </c>
      <c r="AK89" s="13">
        <f t="shared" si="89"/>
        <v>63.579644796475783</v>
      </c>
      <c r="AL89" s="20">
        <f t="shared" si="58"/>
        <v>570.57864702052768</v>
      </c>
      <c r="AM89" s="59">
        <f t="shared" si="59"/>
        <v>863.91198035386105</v>
      </c>
      <c r="AN89" s="59">
        <f ca="1">AVERAGE(OFFSET($AM$3,0,0,'Données projet'!$E$10+1,1))-AVERAGE(OFFSET($H$3,0,0,'Données projet'!$E$10+1,1))</f>
        <v>375.11506713831233</v>
      </c>
      <c r="AO89" s="59">
        <f t="shared" si="90"/>
        <v>211.87303516846623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3.2770559081195643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3.2770559081195643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280.03999999999996</v>
      </c>
      <c r="BE89" s="13">
        <f>BD89*VLOOKUP('Données projet'!$B$11,Paramètres!$A$1:$I$89,3,0)*VLOOKUP('Données projet'!$B$11,Paramètres!$A$1:$I$89,5,0)</f>
        <v>167.46392</v>
      </c>
      <c r="BF89" s="13">
        <f t="shared" si="91"/>
        <v>42.521530115033826</v>
      </c>
      <c r="BG89" s="20">
        <f t="shared" si="61"/>
        <v>365.7246589503506</v>
      </c>
      <c r="BH89" s="59">
        <f t="shared" si="62"/>
        <v>659.05799228368392</v>
      </c>
      <c r="BI89" s="59">
        <f ca="1">AVERAGE(OFFSET($BH$3,0,0,'Données projet'!$E$11+1,1))-AVERAGE(OFFSET($H$3,0,0,'Données projet'!$E$11+1,1))</f>
        <v>98.210783973198716</v>
      </c>
      <c r="BJ89" s="59">
        <f t="shared" si="92"/>
        <v>130.93943107212061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2.2267586813098679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2.2267586813098679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511.15000000000026</v>
      </c>
      <c r="BZ89" s="13">
        <f>BY89*VLOOKUP('Données projet'!$B$12,Paramètres!$A$1:$I$89,3,0)*VLOOKUP('Données projet'!$B$12,Paramètres!$A$1:$I$89,5,0)</f>
        <v>239.21820000000014</v>
      </c>
      <c r="CA89" s="13">
        <f t="shared" si="93"/>
        <v>58.271290475054826</v>
      </c>
      <c r="CB89" s="20">
        <f t="shared" si="64"/>
        <v>518.12752924405402</v>
      </c>
      <c r="CC89" s="59">
        <f t="shared" si="65"/>
        <v>811.46086257738739</v>
      </c>
      <c r="CD89" s="59">
        <f ca="1">AVERAGE(OFFSET($CC$3,0,0,'Données projet'!$E$12+1,1))-AVERAGE(OFFSET($H$3,0,0,'Données projet'!$E$12+1,1))</f>
        <v>146.18550529528801</v>
      </c>
      <c r="CE89" s="59">
        <f t="shared" si="94"/>
        <v>42.010251635815337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4.7188437370833034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4.7188437370833034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6.5699999999999932</v>
      </c>
      <c r="N90" s="13">
        <f>IF('Données projet'!$A$36&gt;35,N89+M90-V89,IF(A90&lt;'Données projet'!$A$36,$K$205^A90,IF(A90='Données projet'!$A$36,'Données projet'!$B$36,N89+M90-V89)))</f>
        <v>493.83999999999963</v>
      </c>
      <c r="O90" s="13">
        <f>N90*VLOOKUP('Données projet'!$B$9,Paramètres!$A$1:$I$89,3,0)*VLOOKUP('Données projet'!$B$9,Paramètres!$A$1:$I$89,5,0)</f>
        <v>446.82643199999961</v>
      </c>
      <c r="P90" s="13">
        <f t="shared" si="87"/>
        <v>101.20798023716179</v>
      </c>
      <c r="Q90" s="20">
        <f t="shared" si="54"/>
        <v>954.49326797972265</v>
      </c>
      <c r="R90" s="59">
        <f t="shared" si="55"/>
        <v>1247.826601313056</v>
      </c>
      <c r="S90" s="59">
        <f ca="1">AVERAGE(OFFSET($R$3,0,0,'Données projet'!$E$9+1,1))-AVERAGE(OFFSET($H$3,0,0,'Données projet'!$E$9+1,1))</f>
        <v>714.54332715761689</v>
      </c>
      <c r="T90" s="59">
        <f t="shared" si="88"/>
        <v>115.57191774339248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4.2896602974181652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4.2896602974181652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4.4499999999999984</v>
      </c>
      <c r="AI90" s="13">
        <f>IF('Données projet'!$A$62&gt;35,AI89+AH90-AQ89,IF(A90&lt;'Données projet'!$A$62,$AF$205^A90,IF(A90='Données projet'!$A$62,'Données projet'!$B$62,AI89+AH90-AQ89)))</f>
        <v>264.82999999999942</v>
      </c>
      <c r="AJ90" s="13">
        <f>AI90*VLOOKUP('Données projet'!$B$10,Paramètres!$A$1:$I$89,3,0)*VLOOKUP('Données projet'!$B$10,Paramètres!$A$1:$I$89,5,0)</f>
        <v>268.53761999999944</v>
      </c>
      <c r="AK90" s="13">
        <f t="shared" si="89"/>
        <v>64.538817315040006</v>
      </c>
      <c r="AL90" s="20">
        <f t="shared" si="58"/>
        <v>580.10812832369368</v>
      </c>
      <c r="AM90" s="59">
        <f t="shared" si="59"/>
        <v>873.44146165702705</v>
      </c>
      <c r="AN90" s="59">
        <f ca="1">AVERAGE(OFFSET($AM$3,0,0,'Données projet'!$E$10+1,1))-AVERAGE(OFFSET($H$3,0,0,'Données projet'!$E$10+1,1))</f>
        <v>375.11506713831233</v>
      </c>
      <c r="AO90" s="59">
        <f t="shared" si="90"/>
        <v>211.87303516846623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3.212794840568078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3.212794840568078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280.03999999999996</v>
      </c>
      <c r="BE90" s="13">
        <f>BD90*VLOOKUP('Données projet'!$B$11,Paramètres!$A$1:$I$89,3,0)*VLOOKUP('Données projet'!$B$11,Paramètres!$A$1:$I$89,5,0)</f>
        <v>167.46392</v>
      </c>
      <c r="BF90" s="13">
        <f t="shared" si="91"/>
        <v>42.521530115033826</v>
      </c>
      <c r="BG90" s="20">
        <f t="shared" si="61"/>
        <v>365.7246589503506</v>
      </c>
      <c r="BH90" s="59">
        <f t="shared" si="62"/>
        <v>659.05799228368392</v>
      </c>
      <c r="BI90" s="59">
        <f ca="1">AVERAGE(OFFSET($BH$3,0,0,'Données projet'!$E$11+1,1))-AVERAGE(OFFSET($H$3,0,0,'Données projet'!$E$11+1,1))</f>
        <v>98.210783973198716</v>
      </c>
      <c r="BJ90" s="59">
        <f t="shared" si="92"/>
        <v>130.93943107212061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2.1830933017580669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2.1830933017580669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511.15000000000026</v>
      </c>
      <c r="BZ90" s="13">
        <f>BY90*VLOOKUP('Données projet'!$B$12,Paramètres!$A$1:$I$89,3,0)*VLOOKUP('Données projet'!$B$12,Paramètres!$A$1:$I$89,5,0)</f>
        <v>239.21820000000014</v>
      </c>
      <c r="CA90" s="13">
        <f t="shared" si="93"/>
        <v>58.271290475054826</v>
      </c>
      <c r="CB90" s="20">
        <f t="shared" si="64"/>
        <v>518.12752924405402</v>
      </c>
      <c r="CC90" s="59">
        <f t="shared" si="65"/>
        <v>811.46086257738739</v>
      </c>
      <c r="CD90" s="59">
        <f ca="1">AVERAGE(OFFSET($CC$3,0,0,'Données projet'!$E$12+1,1))-AVERAGE(OFFSET($H$3,0,0,'Données projet'!$E$12+1,1))</f>
        <v>146.18550529528801</v>
      </c>
      <c r="CE90" s="59">
        <f t="shared" si="94"/>
        <v>42.010251635815337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4.6263100896095795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4.6263100896095795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6.5699999999999932</v>
      </c>
      <c r="N91" s="13">
        <f>IF('Données projet'!$A$36&gt;35,N90+M91-V90,IF(A91&lt;'Données projet'!$A$36,$K$205^A91,IF(A91='Données projet'!$A$36,'Données projet'!$B$36,N90+M91-V90)))</f>
        <v>500.40999999999963</v>
      </c>
      <c r="O91" s="13">
        <f>N91*VLOOKUP('Données projet'!$B$9,Paramètres!$A$1:$I$89,3,0)*VLOOKUP('Données projet'!$B$9,Paramètres!$A$1:$I$89,5,0)</f>
        <v>452.77096799999964</v>
      </c>
      <c r="P91" s="13">
        <f t="shared" si="87"/>
        <v>102.39679674286643</v>
      </c>
      <c r="Q91" s="20">
        <f t="shared" si="54"/>
        <v>966.91719026049179</v>
      </c>
      <c r="R91" s="59">
        <f t="shared" si="55"/>
        <v>1260.2505235938252</v>
      </c>
      <c r="S91" s="59">
        <f ca="1">AVERAGE(OFFSET($R$3,0,0,'Données projet'!$E$9+1,1))-AVERAGE(OFFSET($H$3,0,0,'Données projet'!$E$9+1,1))</f>
        <v>714.54332715761689</v>
      </c>
      <c r="T91" s="59">
        <f t="shared" si="88"/>
        <v>115.57191774339248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4.205542675420225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4.205542675420225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4.4499999999999984</v>
      </c>
      <c r="AI91" s="13">
        <f>IF('Données projet'!$A$62&gt;35,AI90+AH91-AQ90,IF(A91&lt;'Données projet'!$A$62,$AF$205^A91,IF(A91='Données projet'!$A$62,'Données projet'!$B$62,AI90+AH91-AQ90)))</f>
        <v>269.2799999999994</v>
      </c>
      <c r="AJ91" s="13">
        <f>AI91*VLOOKUP('Données projet'!$B$10,Paramètres!$A$1:$I$89,3,0)*VLOOKUP('Données projet'!$B$10,Paramètres!$A$1:$I$89,5,0)</f>
        <v>273.04991999999942</v>
      </c>
      <c r="AK91" s="13">
        <f t="shared" si="89"/>
        <v>65.496115531912665</v>
      </c>
      <c r="AL91" s="20">
        <f t="shared" si="58"/>
        <v>589.63434521808017</v>
      </c>
      <c r="AM91" s="59">
        <f t="shared" si="59"/>
        <v>882.96767855141343</v>
      </c>
      <c r="AN91" s="59">
        <f ca="1">AVERAGE(OFFSET($AM$3,0,0,'Données projet'!$E$10+1,1))-AVERAGE(OFFSET($H$3,0,0,'Données projet'!$E$10+1,1))</f>
        <v>375.11506713831233</v>
      </c>
      <c r="AO91" s="59">
        <f t="shared" si="90"/>
        <v>211.87303516846623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3.1497938933558953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3.1497938933558953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280.03999999999996</v>
      </c>
      <c r="BE91" s="13">
        <f>BD91*VLOOKUP('Données projet'!$B$11,Paramètres!$A$1:$I$89,3,0)*VLOOKUP('Données projet'!$B$11,Paramètres!$A$1:$I$89,5,0)</f>
        <v>167.46392</v>
      </c>
      <c r="BF91" s="13">
        <f t="shared" si="91"/>
        <v>42.521530115033826</v>
      </c>
      <c r="BG91" s="20">
        <f t="shared" si="61"/>
        <v>365.7246589503506</v>
      </c>
      <c r="BH91" s="59">
        <f t="shared" si="62"/>
        <v>659.05799228368392</v>
      </c>
      <c r="BI91" s="59">
        <f ca="1">AVERAGE(OFFSET($BH$3,0,0,'Données projet'!$E$11+1,1))-AVERAGE(OFFSET($H$3,0,0,'Données projet'!$E$11+1,1))</f>
        <v>98.210783973198716</v>
      </c>
      <c r="BJ91" s="59">
        <f t="shared" si="92"/>
        <v>130.93943107212061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2.140284173666025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2.140284173666025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511.15000000000026</v>
      </c>
      <c r="BZ91" s="13">
        <f>BY91*VLOOKUP('Données projet'!$B$12,Paramètres!$A$1:$I$89,3,0)*VLOOKUP('Données projet'!$B$12,Paramètres!$A$1:$I$89,5,0)</f>
        <v>239.21820000000014</v>
      </c>
      <c r="CA91" s="13">
        <f t="shared" si="93"/>
        <v>58.271290475054826</v>
      </c>
      <c r="CB91" s="20">
        <f t="shared" si="64"/>
        <v>518.12752924405402</v>
      </c>
      <c r="CC91" s="59">
        <f t="shared" si="65"/>
        <v>811.46086257738739</v>
      </c>
      <c r="CD91" s="59">
        <f ca="1">AVERAGE(OFFSET($CC$3,0,0,'Données projet'!$E$12+1,1))-AVERAGE(OFFSET($H$3,0,0,'Données projet'!$E$12+1,1))</f>
        <v>146.18550529528801</v>
      </c>
      <c r="CE91" s="59">
        <f t="shared" si="94"/>
        <v>42.010251635815337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4.5355909705228639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4.5355909705228639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6.5699999999999932</v>
      </c>
      <c r="N92" s="13">
        <f>IF('Données projet'!$A$36&gt;35,N91+M92-V91,IF(A92&lt;'Données projet'!$A$36,$K$205^A92,IF(A92='Données projet'!$A$36,'Données projet'!$B$36,N91+M92-V91)))</f>
        <v>506.97999999999962</v>
      </c>
      <c r="O92" s="13">
        <f>N92*VLOOKUP('Données projet'!$B$9,Paramètres!$A$1:$I$89,3,0)*VLOOKUP('Données projet'!$B$9,Paramètres!$A$1:$I$89,5,0)</f>
        <v>458.71550399999967</v>
      </c>
      <c r="P92" s="13">
        <f t="shared" si="87"/>
        <v>103.58379778065311</v>
      </c>
      <c r="Q92" s="20">
        <f t="shared" si="54"/>
        <v>979.33795060130342</v>
      </c>
      <c r="R92" s="59">
        <f t="shared" si="55"/>
        <v>1272.6712839346367</v>
      </c>
      <c r="S92" s="59">
        <f ca="1">AVERAGE(OFFSET($R$3,0,0,'Données projet'!$E$9+1,1))-AVERAGE(OFFSET($H$3,0,0,'Données projet'!$E$9+1,1))</f>
        <v>714.54332715761689</v>
      </c>
      <c r="T92" s="59">
        <f t="shared" si="88"/>
        <v>115.57191774339248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4.1230745486829807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4.1230745486829807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4.4499999999999984</v>
      </c>
      <c r="AI92" s="13">
        <f>IF('Données projet'!$A$62&gt;35,AI91+AH92-AQ91,IF(A92&lt;'Données projet'!$A$62,$AF$205^A92,IF(A92='Données projet'!$A$62,'Données projet'!$B$62,AI91+AH92-AQ91)))</f>
        <v>273.72999999999939</v>
      </c>
      <c r="AJ92" s="13">
        <f>AI92*VLOOKUP('Données projet'!$B$10,Paramètres!$A$1:$I$89,3,0)*VLOOKUP('Données projet'!$B$10,Paramètres!$A$1:$I$89,5,0)</f>
        <v>277.5622199999994</v>
      </c>
      <c r="AK92" s="13">
        <f t="shared" si="89"/>
        <v>66.451573996249451</v>
      </c>
      <c r="AL92" s="20">
        <f t="shared" si="58"/>
        <v>599.15735787680012</v>
      </c>
      <c r="AM92" s="59">
        <f t="shared" si="59"/>
        <v>892.49069121013349</v>
      </c>
      <c r="AN92" s="59">
        <f ca="1">AVERAGE(OFFSET($AM$3,0,0,'Données projet'!$E$10+1,1))-AVERAGE(OFFSET($H$3,0,0,'Données projet'!$E$10+1,1))</f>
        <v>375.11506713831233</v>
      </c>
      <c r="AO92" s="59">
        <f t="shared" si="90"/>
        <v>211.87303516846623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3.0880283562917601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3.0880283562917601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280.03999999999996</v>
      </c>
      <c r="BE92" s="13">
        <f>BD92*VLOOKUP('Données projet'!$B$11,Paramètres!$A$1:$I$89,3,0)*VLOOKUP('Données projet'!$B$11,Paramètres!$A$1:$I$89,5,0)</f>
        <v>167.46392</v>
      </c>
      <c r="BF92" s="13">
        <f t="shared" si="91"/>
        <v>42.521530115033826</v>
      </c>
      <c r="BG92" s="20">
        <f t="shared" si="61"/>
        <v>365.7246589503506</v>
      </c>
      <c r="BH92" s="59">
        <f t="shared" si="62"/>
        <v>659.05799228368392</v>
      </c>
      <c r="BI92" s="59">
        <f ca="1">AVERAGE(OFFSET($BH$3,0,0,'Données projet'!$E$11+1,1))-AVERAGE(OFFSET($H$3,0,0,'Données projet'!$E$11+1,1))</f>
        <v>98.210783973198716</v>
      </c>
      <c r="BJ92" s="59">
        <f t="shared" si="92"/>
        <v>130.93943107212061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2.0983145064648783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2.0983145064648783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511.15000000000026</v>
      </c>
      <c r="BZ92" s="13">
        <f>BY92*VLOOKUP('Données projet'!$B$12,Paramètres!$A$1:$I$89,3,0)*VLOOKUP('Données projet'!$B$12,Paramètres!$A$1:$I$89,5,0)</f>
        <v>239.21820000000014</v>
      </c>
      <c r="CA92" s="13">
        <f t="shared" si="93"/>
        <v>58.271290475054826</v>
      </c>
      <c r="CB92" s="20">
        <f t="shared" si="64"/>
        <v>518.12752924405402</v>
      </c>
      <c r="CC92" s="59">
        <f t="shared" si="65"/>
        <v>811.46086257738739</v>
      </c>
      <c r="CD92" s="59">
        <f ca="1">AVERAGE(OFFSET($CC$3,0,0,'Données projet'!$E$12+1,1))-AVERAGE(OFFSET($H$3,0,0,'Données projet'!$E$12+1,1))</f>
        <v>146.18550529528801</v>
      </c>
      <c r="CE92" s="59">
        <f t="shared" si="94"/>
        <v>42.010251635815337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4.4466507980282399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4.4466507980282399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6.5699999999999932</v>
      </c>
      <c r="N93" s="13">
        <f>IF('Données projet'!$A$36&gt;35,N92+M93-V92,IF(A93&lt;'Données projet'!$A$36,$K$205^A93,IF(A93='Données projet'!$A$36,'Données projet'!$B$36,N92+M93-V92)))</f>
        <v>513.54999999999961</v>
      </c>
      <c r="O93" s="13">
        <f>N93*VLOOKUP('Données projet'!$B$9,Paramètres!$A$1:$I$89,3,0)*VLOOKUP('Données projet'!$B$9,Paramètres!$A$1:$I$89,5,0)</f>
        <v>464.66003999999964</v>
      </c>
      <c r="P93" s="13">
        <f t="shared" si="87"/>
        <v>104.7690095975351</v>
      </c>
      <c r="Q93" s="20">
        <f t="shared" si="54"/>
        <v>991.75559471570614</v>
      </c>
      <c r="R93" s="59">
        <f t="shared" si="55"/>
        <v>1285.0889280490394</v>
      </c>
      <c r="S93" s="59">
        <f ca="1">AVERAGE(OFFSET($R$3,0,0,'Données projet'!$E$9+1,1))-AVERAGE(OFFSET($H$3,0,0,'Données projet'!$E$9+1,1))</f>
        <v>714.54332715761689</v>
      </c>
      <c r="T93" s="59">
        <f t="shared" si="88"/>
        <v>115.57191774339248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4.0422235716104638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4.0422235716104638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4.4499999999999984</v>
      </c>
      <c r="AI93" s="13">
        <f>IF('Données projet'!$A$62&gt;35,AI92+AH93-AQ92,IF(A93&lt;'Données projet'!$A$62,$AF$205^A93,IF(A93='Données projet'!$A$62,'Données projet'!$B$62,AI92+AH93-AQ92)))</f>
        <v>278.17999999999938</v>
      </c>
      <c r="AJ93" s="13">
        <f>AI93*VLOOKUP('Données projet'!$B$10,Paramètres!$A$1:$I$89,3,0)*VLOOKUP('Données projet'!$B$10,Paramètres!$A$1:$I$89,5,0)</f>
        <v>282.07451999999938</v>
      </c>
      <c r="AK93" s="13">
        <f t="shared" si="89"/>
        <v>67.405226069472221</v>
      </c>
      <c r="AL93" s="20">
        <f t="shared" si="58"/>
        <v>608.67722440432965</v>
      </c>
      <c r="AM93" s="59">
        <f t="shared" si="59"/>
        <v>902.01055773766302</v>
      </c>
      <c r="AN93" s="59">
        <f ca="1">AVERAGE(OFFSET($AM$3,0,0,'Données projet'!$E$10+1,1))-AVERAGE(OFFSET($H$3,0,0,'Données projet'!$E$10+1,1))</f>
        <v>375.11506713831233</v>
      </c>
      <c r="AO93" s="59">
        <f t="shared" si="90"/>
        <v>211.87303516846623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3.0274740037361947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3.0274740037361947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280.03999999999996</v>
      </c>
      <c r="BE93" s="13">
        <f>BD93*VLOOKUP('Données projet'!$B$11,Paramètres!$A$1:$I$89,3,0)*VLOOKUP('Données projet'!$B$11,Paramètres!$A$1:$I$89,5,0)</f>
        <v>167.46392</v>
      </c>
      <c r="BF93" s="13">
        <f t="shared" si="91"/>
        <v>42.521530115033826</v>
      </c>
      <c r="BG93" s="20">
        <f t="shared" si="61"/>
        <v>365.7246589503506</v>
      </c>
      <c r="BH93" s="59">
        <f t="shared" si="62"/>
        <v>659.05799228368392</v>
      </c>
      <c r="BI93" s="59">
        <f ca="1">AVERAGE(OFFSET($BH$3,0,0,'Données projet'!$E$11+1,1))-AVERAGE(OFFSET($H$3,0,0,'Données projet'!$E$11+1,1))</f>
        <v>98.210783973198716</v>
      </c>
      <c r="BJ93" s="59">
        <f t="shared" si="92"/>
        <v>130.93943107212061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2.0571678388385766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2.0571678388385766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511.15000000000026</v>
      </c>
      <c r="BZ93" s="13">
        <f>BY93*VLOOKUP('Données projet'!$B$12,Paramètres!$A$1:$I$89,3,0)*VLOOKUP('Données projet'!$B$12,Paramètres!$A$1:$I$89,5,0)</f>
        <v>239.21820000000014</v>
      </c>
      <c r="CA93" s="13">
        <f t="shared" si="93"/>
        <v>58.271290475054826</v>
      </c>
      <c r="CB93" s="20">
        <f t="shared" si="64"/>
        <v>518.12752924405402</v>
      </c>
      <c r="CC93" s="59">
        <f t="shared" si="65"/>
        <v>811.46086257738739</v>
      </c>
      <c r="CD93" s="59">
        <f ca="1">AVERAGE(OFFSET($CC$3,0,0,'Données projet'!$E$12+1,1))-AVERAGE(OFFSET($H$3,0,0,'Données projet'!$E$12+1,1))</f>
        <v>146.18550529528801</v>
      </c>
      <c r="CE93" s="59">
        <f t="shared" si="94"/>
        <v>42.010251635815337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4.3594546880680864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4.3594546880680864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6.5699999999999932</v>
      </c>
      <c r="N94" s="13">
        <f>IF('Données projet'!$A$36&gt;35,N93+M94-V93,IF(A94&lt;'Données projet'!$A$36,$K$205^A94,IF(A94='Données projet'!$A$36,'Données projet'!$B$36,N93+M94-V93)))</f>
        <v>520.11999999999966</v>
      </c>
      <c r="O94" s="13">
        <f>N94*VLOOKUP('Données projet'!$B$9,Paramètres!$A$1:$I$89,3,0)*VLOOKUP('Données projet'!$B$9,Paramètres!$A$1:$I$89,5,0)</f>
        <v>470.60457599999967</v>
      </c>
      <c r="P94" s="13">
        <f t="shared" si="87"/>
        <v>105.95245773033949</v>
      </c>
      <c r="Q94" s="20">
        <f t="shared" si="54"/>
        <v>1004.1701670803408</v>
      </c>
      <c r="R94" s="59">
        <f t="shared" si="55"/>
        <v>1297.5035004136741</v>
      </c>
      <c r="S94" s="59">
        <f ca="1">AVERAGE(OFFSET($R$3,0,0,'Données projet'!$E$9+1,1))-AVERAGE(OFFSET($H$3,0,0,'Données projet'!$E$9+1,1))</f>
        <v>714.54332715761689</v>
      </c>
      <c r="T94" s="59">
        <f t="shared" si="88"/>
        <v>115.57191774339248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3.9629580328841119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3.9629580328841119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4.4499999999999984</v>
      </c>
      <c r="AI94" s="13">
        <f>IF('Données projet'!$A$62&gt;35,AI93+AH94-AQ93,IF(A94&lt;'Données projet'!$A$62,$AF$205^A94,IF(A94='Données projet'!$A$62,'Données projet'!$B$62,AI93+AH94-AQ93)))</f>
        <v>282.62999999999937</v>
      </c>
      <c r="AJ94" s="13">
        <f>AI94*VLOOKUP('Données projet'!$B$10,Paramètres!$A$1:$I$89,3,0)*VLOOKUP('Données projet'!$B$10,Paramètres!$A$1:$I$89,5,0)</f>
        <v>286.58681999999936</v>
      </c>
      <c r="AK94" s="13">
        <f t="shared" si="89"/>
        <v>68.357103984435298</v>
      </c>
      <c r="AL94" s="20">
        <f t="shared" si="58"/>
        <v>618.19400093955699</v>
      </c>
      <c r="AM94" s="59">
        <f t="shared" si="59"/>
        <v>911.52733427289036</v>
      </c>
      <c r="AN94" s="59">
        <f ca="1">AVERAGE(OFFSET($AM$3,0,0,'Données projet'!$E$10+1,1))-AVERAGE(OFFSET($H$3,0,0,'Données projet'!$E$10+1,1))</f>
        <v>375.11506713831233</v>
      </c>
      <c r="AO94" s="59">
        <f t="shared" si="90"/>
        <v>211.87303516846623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2.968107085099736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2.968107085099736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280.03999999999996</v>
      </c>
      <c r="BE94" s="13">
        <f>BD94*VLOOKUP('Données projet'!$B$11,Paramètres!$A$1:$I$89,3,0)*VLOOKUP('Données projet'!$B$11,Paramètres!$A$1:$I$89,5,0)</f>
        <v>167.46392</v>
      </c>
      <c r="BF94" s="13">
        <f t="shared" si="91"/>
        <v>42.521530115033826</v>
      </c>
      <c r="BG94" s="20">
        <f t="shared" si="61"/>
        <v>365.7246589503506</v>
      </c>
      <c r="BH94" s="59">
        <f t="shared" si="62"/>
        <v>659.05799228368392</v>
      </c>
      <c r="BI94" s="59">
        <f ca="1">AVERAGE(OFFSET($BH$3,0,0,'Données projet'!$E$11+1,1))-AVERAGE(OFFSET($H$3,0,0,'Données projet'!$E$11+1,1))</f>
        <v>98.210783973198716</v>
      </c>
      <c r="BJ94" s="59">
        <f t="shared" si="92"/>
        <v>130.93943107212061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2.0168280322674375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2.0168280322674375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511.15000000000026</v>
      </c>
      <c r="BZ94" s="13">
        <f>BY94*VLOOKUP('Données projet'!$B$12,Paramètres!$A$1:$I$89,3,0)*VLOOKUP('Données projet'!$B$12,Paramètres!$A$1:$I$89,5,0)</f>
        <v>239.21820000000014</v>
      </c>
      <c r="CA94" s="13">
        <f t="shared" si="93"/>
        <v>58.271290475054826</v>
      </c>
      <c r="CB94" s="20">
        <f t="shared" si="64"/>
        <v>518.12752924405402</v>
      </c>
      <c r="CC94" s="59">
        <f t="shared" si="65"/>
        <v>811.46086257738739</v>
      </c>
      <c r="CD94" s="59">
        <f ca="1">AVERAGE(OFFSET($CC$3,0,0,'Données projet'!$E$12+1,1))-AVERAGE(OFFSET($H$3,0,0,'Données projet'!$E$12+1,1))</f>
        <v>146.18550529528801</v>
      </c>
      <c r="CE94" s="59">
        <f t="shared" si="94"/>
        <v>42.010251635815337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4.2739684406398757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4.2739684406398757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6.5699999999999932</v>
      </c>
      <c r="N95" s="13">
        <f>IF('Données projet'!$A$36&gt;35,N94+M95-V94,IF(A95&lt;'Données projet'!$A$36,$K$205^A95,IF(A95='Données projet'!$A$36,'Données projet'!$B$36,N94+M95-V94)))</f>
        <v>526.6899999999996</v>
      </c>
      <c r="O95" s="13">
        <f>N95*VLOOKUP('Données projet'!$B$9,Paramètres!$A$1:$I$89,3,0)*VLOOKUP('Données projet'!$B$9,Paramètres!$A$1:$I$89,5,0)</f>
        <v>476.54911199999964</v>
      </c>
      <c r="P95" s="13">
        <f t="shared" si="87"/>
        <v>107.13416703364624</v>
      </c>
      <c r="Q95" s="20">
        <f t="shared" si="54"/>
        <v>1016.5817109835999</v>
      </c>
      <c r="R95" s="59">
        <f t="shared" si="55"/>
        <v>1309.9150443169333</v>
      </c>
      <c r="S95" s="59">
        <f ca="1">AVERAGE(OFFSET($R$3,0,0,'Données projet'!$E$9+1,1))-AVERAGE(OFFSET($H$3,0,0,'Données projet'!$E$9+1,1))</f>
        <v>714.54332715761689</v>
      </c>
      <c r="T95" s="59">
        <f t="shared" si="88"/>
        <v>115.57191774339248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3.8852468430249791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3.8852468430249791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4.4499999999999984</v>
      </c>
      <c r="AI95" s="13">
        <f>IF('Données projet'!$A$62&gt;35,AI94+AH95-AQ94,IF(A95&lt;'Données projet'!$A$62,$AF$205^A95,IF(A95='Données projet'!$A$62,'Données projet'!$B$62,AI94+AH95-AQ94)))</f>
        <v>287.07999999999936</v>
      </c>
      <c r="AJ95" s="13">
        <f>AI95*VLOOKUP('Données projet'!$B$10,Paramètres!$A$1:$I$89,3,0)*VLOOKUP('Données projet'!$B$10,Paramètres!$A$1:$I$89,5,0)</f>
        <v>291.09911999999935</v>
      </c>
      <c r="AK95" s="13">
        <f t="shared" si="89"/>
        <v>69.307238900760353</v>
      </c>
      <c r="AL95" s="20">
        <f t="shared" si="58"/>
        <v>627.70774175215638</v>
      </c>
      <c r="AM95" s="59">
        <f t="shared" si="59"/>
        <v>921.04107508548964</v>
      </c>
      <c r="AN95" s="59">
        <f ca="1">AVERAGE(OFFSET($AM$3,0,0,'Données projet'!$E$10+1,1))-AVERAGE(OFFSET($H$3,0,0,'Données projet'!$E$10+1,1))</f>
        <v>375.11506713831233</v>
      </c>
      <c r="AO95" s="59">
        <f t="shared" si="90"/>
        <v>211.87303516846623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2.9099043155274931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2.9099043155274931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280.03999999999996</v>
      </c>
      <c r="BE95" s="13">
        <f>BD95*VLOOKUP('Données projet'!$B$11,Paramètres!$A$1:$I$89,3,0)*VLOOKUP('Données projet'!$B$11,Paramètres!$A$1:$I$89,5,0)</f>
        <v>167.46392</v>
      </c>
      <c r="BF95" s="13">
        <f t="shared" si="91"/>
        <v>42.521530115033826</v>
      </c>
      <c r="BG95" s="20">
        <f t="shared" si="61"/>
        <v>365.7246589503506</v>
      </c>
      <c r="BH95" s="59">
        <f t="shared" si="62"/>
        <v>659.05799228368392</v>
      </c>
      <c r="BI95" s="59">
        <f ca="1">AVERAGE(OFFSET($BH$3,0,0,'Données projet'!$E$11+1,1))-AVERAGE(OFFSET($H$3,0,0,'Données projet'!$E$11+1,1))</f>
        <v>98.210783973198716</v>
      </c>
      <c r="BJ95" s="59">
        <f t="shared" si="92"/>
        <v>130.93943107212061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1.9772792646983062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1.9772792646983062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511.15000000000026</v>
      </c>
      <c r="BZ95" s="13">
        <f>BY95*VLOOKUP('Données projet'!$B$12,Paramètres!$A$1:$I$89,3,0)*VLOOKUP('Données projet'!$B$12,Paramètres!$A$1:$I$89,5,0)</f>
        <v>239.21820000000014</v>
      </c>
      <c r="CA95" s="13">
        <f t="shared" si="93"/>
        <v>58.271290475054826</v>
      </c>
      <c r="CB95" s="20">
        <f t="shared" si="64"/>
        <v>518.12752924405402</v>
      </c>
      <c r="CC95" s="59">
        <f t="shared" si="65"/>
        <v>811.46086257738739</v>
      </c>
      <c r="CD95" s="59">
        <f ca="1">AVERAGE(OFFSET($CC$3,0,0,'Données projet'!$E$12+1,1))-AVERAGE(OFFSET($H$3,0,0,'Données projet'!$E$12+1,1))</f>
        <v>146.18550529528801</v>
      </c>
      <c r="CE95" s="59">
        <f t="shared" si="94"/>
        <v>42.010251635815337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4.1901585263822705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4.1901585263822705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6.5699999999999932</v>
      </c>
      <c r="N96" s="13">
        <f>IF('Données projet'!$A$36&gt;35,N95+M96-V95,IF(A96&lt;'Données projet'!$A$36,$K$205^A96,IF(A96='Données projet'!$A$36,'Données projet'!$B$36,N95+M96-V95)))</f>
        <v>533.25999999999954</v>
      </c>
      <c r="O96" s="13">
        <f>N96*VLOOKUP('Données projet'!$B$9,Paramètres!$A$1:$I$89,3,0)*VLOOKUP('Données projet'!$B$9,Paramètres!$A$1:$I$89,5,0)</f>
        <v>482.49364799999955</v>
      </c>
      <c r="P96" s="13">
        <f t="shared" si="87"/>
        <v>108.3141617062938</v>
      </c>
      <c r="Q96" s="20">
        <f t="shared" si="54"/>
        <v>1028.9902685717943</v>
      </c>
      <c r="R96" s="59">
        <f t="shared" si="55"/>
        <v>1322.3236019051276</v>
      </c>
      <c r="S96" s="59">
        <f ca="1">AVERAGE(OFFSET($R$3,0,0,'Données projet'!$E$9+1,1))-AVERAGE(OFFSET($H$3,0,0,'Données projet'!$E$9+1,1))</f>
        <v>714.54332715761689</v>
      </c>
      <c r="T96" s="59">
        <f t="shared" si="88"/>
        <v>115.57191774339248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3.8090595221998385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3.8090595221998385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4.4499999999999984</v>
      </c>
      <c r="AI96" s="13">
        <f>IF('Données projet'!$A$62&gt;35,AI95+AH96-AQ95,IF(A96&lt;'Données projet'!$A$62,$AF$205^A96,IF(A96='Données projet'!$A$62,'Données projet'!$B$62,AI95+AH96-AQ95)))</f>
        <v>291.52999999999935</v>
      </c>
      <c r="AJ96" s="13">
        <f>AI96*VLOOKUP('Données projet'!$B$10,Paramètres!$A$1:$I$89,3,0)*VLOOKUP('Données projet'!$B$10,Paramètres!$A$1:$I$89,5,0)</f>
        <v>295.61141999999938</v>
      </c>
      <c r="AK96" s="13">
        <f t="shared" si="89"/>
        <v>70.255660956642316</v>
      </c>
      <c r="AL96" s="20">
        <f t="shared" si="58"/>
        <v>637.2184993328176</v>
      </c>
      <c r="AM96" s="59">
        <f t="shared" si="59"/>
        <v>930.55183266615086</v>
      </c>
      <c r="AN96" s="59">
        <f ca="1">AVERAGE(OFFSET($AM$3,0,0,'Données projet'!$E$10+1,1))-AVERAGE(OFFSET($H$3,0,0,'Données projet'!$E$10+1,1))</f>
        <v>375.11506713831233</v>
      </c>
      <c r="AO96" s="59">
        <f t="shared" si="90"/>
        <v>211.87303516846623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2.8528428667663781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2.8528428667663781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280.03999999999996</v>
      </c>
      <c r="BE96" s="13">
        <f>BD96*VLOOKUP('Données projet'!$B$11,Paramètres!$A$1:$I$89,3,0)*VLOOKUP('Données projet'!$B$11,Paramètres!$A$1:$I$89,5,0)</f>
        <v>167.46392</v>
      </c>
      <c r="BF96" s="13">
        <f t="shared" si="91"/>
        <v>42.521530115033826</v>
      </c>
      <c r="BG96" s="20">
        <f t="shared" si="61"/>
        <v>365.7246589503506</v>
      </c>
      <c r="BH96" s="59">
        <f t="shared" si="62"/>
        <v>659.05799228368392</v>
      </c>
      <c r="BI96" s="59">
        <f ca="1">AVERAGE(OFFSET($BH$3,0,0,'Données projet'!$E$11+1,1))-AVERAGE(OFFSET($H$3,0,0,'Données projet'!$E$11+1,1))</f>
        <v>98.210783973198716</v>
      </c>
      <c r="BJ96" s="59">
        <f t="shared" si="92"/>
        <v>130.93943107212061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1.9385060243388392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1.9385060243388392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511.15000000000026</v>
      </c>
      <c r="BZ96" s="13">
        <f>BY96*VLOOKUP('Données projet'!$B$12,Paramètres!$A$1:$I$89,3,0)*VLOOKUP('Données projet'!$B$12,Paramètres!$A$1:$I$89,5,0)</f>
        <v>239.21820000000014</v>
      </c>
      <c r="CA96" s="13">
        <f t="shared" si="93"/>
        <v>58.271290475054826</v>
      </c>
      <c r="CB96" s="20">
        <f t="shared" si="64"/>
        <v>518.12752924405402</v>
      </c>
      <c r="CC96" s="59">
        <f t="shared" si="65"/>
        <v>811.46086257738739</v>
      </c>
      <c r="CD96" s="59">
        <f ca="1">AVERAGE(OFFSET($CC$3,0,0,'Données projet'!$E$12+1,1))-AVERAGE(OFFSET($H$3,0,0,'Données projet'!$E$12+1,1))</f>
        <v>146.18550529528801</v>
      </c>
      <c r="CE96" s="59">
        <f t="shared" si="94"/>
        <v>42.010251635815337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4.1079920734242563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4.1079920734242563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6.5699999999999932</v>
      </c>
      <c r="N97" s="13">
        <f>IF('Données projet'!$A$36&gt;35,N96+M97-V96,IF(A97&lt;'Données projet'!$A$36,$K$205^A97,IF(A97='Données projet'!$A$36,'Données projet'!$B$36,N96+M97-V96)))</f>
        <v>539.82999999999947</v>
      </c>
      <c r="O97" s="13">
        <f>N97*VLOOKUP('Données projet'!$B$9,Paramètres!$A$1:$I$89,3,0)*VLOOKUP('Données projet'!$B$9,Paramètres!$A$1:$I$89,5,0)</f>
        <v>488.43818399999952</v>
      </c>
      <c r="P97" s="13">
        <f t="shared" si="87"/>
        <v>109.49246531654107</v>
      </c>
      <c r="Q97" s="20">
        <f t="shared" si="54"/>
        <v>1041.3958808929749</v>
      </c>
      <c r="R97" s="59">
        <f t="shared" si="55"/>
        <v>1334.7292142263082</v>
      </c>
      <c r="S97" s="59">
        <f ca="1">AVERAGE(OFFSET($R$3,0,0,'Données projet'!$E$9+1,1))-AVERAGE(OFFSET($H$3,0,0,'Données projet'!$E$9+1,1))</f>
        <v>714.54332715761689</v>
      </c>
      <c r="T97" s="59">
        <f t="shared" si="88"/>
        <v>115.57191774339248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3.7343661882664017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3.7343661882664017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4.4499999999999984</v>
      </c>
      <c r="AI97" s="13">
        <f>IF('Données projet'!$A$62&gt;35,AI96+AH97-AQ96,IF(A97&lt;'Données projet'!$A$62,$AF$205^A97,IF(A97='Données projet'!$A$62,'Données projet'!$B$62,AI96+AH97-AQ96)))</f>
        <v>295.97999999999934</v>
      </c>
      <c r="AJ97" s="13">
        <f>AI97*VLOOKUP('Données projet'!$B$10,Paramètres!$A$1:$I$89,3,0)*VLOOKUP('Données projet'!$B$10,Paramètres!$A$1:$I$89,5,0)</f>
        <v>300.12371999999937</v>
      </c>
      <c r="AK97" s="13">
        <f t="shared" si="89"/>
        <v>71.202399317402566</v>
      </c>
      <c r="AL97" s="20">
        <f t="shared" si="58"/>
        <v>646.72632447780836</v>
      </c>
      <c r="AM97" s="59">
        <f t="shared" si="59"/>
        <v>940.05965781114173</v>
      </c>
      <c r="AN97" s="59">
        <f ca="1">AVERAGE(OFFSET($AM$3,0,0,'Données projet'!$E$10+1,1))-AVERAGE(OFFSET($H$3,0,0,'Données projet'!$E$10+1,1))</f>
        <v>375.11506713831233</v>
      </c>
      <c r="AO97" s="59">
        <f t="shared" si="90"/>
        <v>211.87303516846623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2.7969003582114214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2.7969003582114214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280.03999999999996</v>
      </c>
      <c r="BE97" s="13">
        <f>BD97*VLOOKUP('Données projet'!$B$11,Paramètres!$A$1:$I$89,3,0)*VLOOKUP('Données projet'!$B$11,Paramètres!$A$1:$I$89,5,0)</f>
        <v>167.46392</v>
      </c>
      <c r="BF97" s="13">
        <f t="shared" si="91"/>
        <v>42.521530115033826</v>
      </c>
      <c r="BG97" s="20">
        <f t="shared" si="61"/>
        <v>365.7246589503506</v>
      </c>
      <c r="BH97" s="59">
        <f t="shared" si="62"/>
        <v>659.05799228368392</v>
      </c>
      <c r="BI97" s="59">
        <f ca="1">AVERAGE(OFFSET($BH$3,0,0,'Données projet'!$E$11+1,1))-AVERAGE(OFFSET($H$3,0,0,'Données projet'!$E$11+1,1))</f>
        <v>98.210783973198716</v>
      </c>
      <c r="BJ97" s="59">
        <f t="shared" si="92"/>
        <v>130.93943107212061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1.90049310357348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1.90049310357348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511.15000000000026</v>
      </c>
      <c r="BZ97" s="13">
        <f>BY97*VLOOKUP('Données projet'!$B$12,Paramètres!$A$1:$I$89,3,0)*VLOOKUP('Données projet'!$B$12,Paramètres!$A$1:$I$89,5,0)</f>
        <v>239.21820000000014</v>
      </c>
      <c r="CA97" s="13">
        <f t="shared" si="93"/>
        <v>58.271290475054826</v>
      </c>
      <c r="CB97" s="20">
        <f t="shared" si="64"/>
        <v>518.12752924405402</v>
      </c>
      <c r="CC97" s="59">
        <f t="shared" si="65"/>
        <v>811.46086257738739</v>
      </c>
      <c r="CD97" s="59">
        <f ca="1">AVERAGE(OFFSET($CC$3,0,0,'Données projet'!$E$12+1,1))-AVERAGE(OFFSET($H$3,0,0,'Données projet'!$E$12+1,1))</f>
        <v>146.18550529528801</v>
      </c>
      <c r="CE97" s="59">
        <f t="shared" si="94"/>
        <v>42.010251635815337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4.0274368544921613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4.0274368544921613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6.5699999999999932</v>
      </c>
      <c r="N98" s="13">
        <f>IF('Données projet'!$A$36&gt;35,N97+M98-V97,IF(A98&lt;'Données projet'!$A$36,$K$205^A98,IF(A98='Données projet'!$A$36,'Données projet'!$B$36,N97+M98-V97)))</f>
        <v>546.39999999999941</v>
      </c>
      <c r="O98" s="13">
        <f>N98*VLOOKUP('Données projet'!$B$9,Paramètres!$A$1:$I$89,3,0)*VLOOKUP('Données projet'!$B$9,Paramètres!$A$1:$I$89,5,0)</f>
        <v>494.38271999999944</v>
      </c>
      <c r="P98" s="13">
        <f t="shared" si="87"/>
        <v>110.66910082596902</v>
      </c>
      <c r="Q98" s="20">
        <f t="shared" si="54"/>
        <v>1053.7985879385615</v>
      </c>
      <c r="R98" s="59">
        <f t="shared" si="55"/>
        <v>1347.1319212718947</v>
      </c>
      <c r="S98" s="59">
        <f ca="1">AVERAGE(OFFSET($R$3,0,0,'Données projet'!$E$9+1,1))-AVERAGE(OFFSET($H$3,0,0,'Données projet'!$E$9+1,1))</f>
        <v>714.54332715761689</v>
      </c>
      <c r="T98" s="59">
        <f t="shared" si="88"/>
        <v>115.57191774339248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3.6611375450529642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3.6611375450529642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4.4499999999999984</v>
      </c>
      <c r="AI98" s="13">
        <f>IF('Données projet'!$A$62&gt;35,AI97+AH98-AQ97,IF(A98&lt;'Données projet'!$A$62,$AF$205^A98,IF(A98='Données projet'!$A$62,'Données projet'!$B$62,AI97+AH98-AQ97)))</f>
        <v>300.42999999999932</v>
      </c>
      <c r="AJ98" s="13">
        <f>AI98*VLOOKUP('Données projet'!$B$10,Paramètres!$A$1:$I$89,3,0)*VLOOKUP('Données projet'!$B$10,Paramètres!$A$1:$I$89,5,0)</f>
        <v>304.63601999999935</v>
      </c>
      <c r="AK98" s="13">
        <f t="shared" si="89"/>
        <v>72.147482221039724</v>
      </c>
      <c r="AL98" s="20">
        <f t="shared" si="58"/>
        <v>656.23126636830955</v>
      </c>
      <c r="AM98" s="59">
        <f t="shared" si="59"/>
        <v>949.56459970164292</v>
      </c>
      <c r="AN98" s="59">
        <f ca="1">AVERAGE(OFFSET($AM$3,0,0,'Données projet'!$E$10+1,1))-AVERAGE(OFFSET($H$3,0,0,'Données projet'!$E$10+1,1))</f>
        <v>375.11506713831233</v>
      </c>
      <c r="AO98" s="59">
        <f t="shared" si="90"/>
        <v>211.87303516846623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2.7420548481276663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2.7420548481276663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280.03999999999996</v>
      </c>
      <c r="BE98" s="13">
        <f>BD98*VLOOKUP('Données projet'!$B$11,Paramètres!$A$1:$I$89,3,0)*VLOOKUP('Données projet'!$B$11,Paramètres!$A$1:$I$89,5,0)</f>
        <v>167.46392</v>
      </c>
      <c r="BF98" s="13">
        <f t="shared" si="91"/>
        <v>42.521530115033826</v>
      </c>
      <c r="BG98" s="20">
        <f t="shared" si="61"/>
        <v>365.7246589503506</v>
      </c>
      <c r="BH98" s="59">
        <f t="shared" si="62"/>
        <v>659.05799228368392</v>
      </c>
      <c r="BI98" s="59">
        <f ca="1">AVERAGE(OFFSET($BH$3,0,0,'Données projet'!$E$11+1,1))-AVERAGE(OFFSET($H$3,0,0,'Données projet'!$E$11+1,1))</f>
        <v>98.210783973198716</v>
      </c>
      <c r="BJ98" s="59">
        <f t="shared" si="92"/>
        <v>130.93943107212061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1.8632255929987371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1.8632255929987371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511.15000000000026</v>
      </c>
      <c r="BZ98" s="13">
        <f>BY98*VLOOKUP('Données projet'!$B$12,Paramètres!$A$1:$I$89,3,0)*VLOOKUP('Données projet'!$B$12,Paramètres!$A$1:$I$89,5,0)</f>
        <v>239.21820000000014</v>
      </c>
      <c r="CA98" s="13">
        <f t="shared" si="93"/>
        <v>58.271290475054826</v>
      </c>
      <c r="CB98" s="20">
        <f t="shared" si="64"/>
        <v>518.12752924405402</v>
      </c>
      <c r="CC98" s="59">
        <f t="shared" si="65"/>
        <v>811.46086257738739</v>
      </c>
      <c r="CD98" s="59">
        <f ca="1">AVERAGE(OFFSET($CC$3,0,0,'Données projet'!$E$12+1,1))-AVERAGE(OFFSET($H$3,0,0,'Données projet'!$E$12+1,1))</f>
        <v>146.18550529528801</v>
      </c>
      <c r="CE98" s="59">
        <f t="shared" si="94"/>
        <v>42.010251635815337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3.9484612742694924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3.9484612742694924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6.5699999999999932</v>
      </c>
      <c r="N99" s="13">
        <f>IF('Données projet'!$A$36&gt;35,N98+M99-V98,IF(A99&lt;'Données projet'!$A$36,$K$205^A99,IF(A99='Données projet'!$A$36,'Données projet'!$B$36,N98+M99-V98)))</f>
        <v>552.96999999999935</v>
      </c>
      <c r="O99" s="13">
        <f>N99*VLOOKUP('Données projet'!$B$9,Paramètres!$A$1:$I$89,3,0)*VLOOKUP('Données projet'!$B$9,Paramètres!$A$1:$I$89,5,0)</f>
        <v>500.32725599999941</v>
      </c>
      <c r="P99" s="13">
        <f t="shared" si="87"/>
        <v>111.84409061220104</v>
      </c>
      <c r="Q99" s="20">
        <f t="shared" ref="Q99:Q130" si="107">(O99+P99)*0.475*44/12</f>
        <v>1066.1984286829156</v>
      </c>
      <c r="R99" s="59">
        <f t="shared" si="55"/>
        <v>1359.5317620162489</v>
      </c>
      <c r="S99" s="59">
        <f ca="1">AVERAGE(OFFSET($R$3,0,0,'Données projet'!$E$9+1,1))-AVERAGE(OFFSET($H$3,0,0,'Données projet'!$E$9+1,1))</f>
        <v>714.54332715761689</v>
      </c>
      <c r="T99" s="59">
        <f t="shared" si="88"/>
        <v>115.57191774339248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3.5893448708678806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3.5893448708678806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4.4499999999999984</v>
      </c>
      <c r="AI99" s="13">
        <f>IF('Données projet'!$A$62&gt;35,AI98+AH99-AQ98,IF(A99&lt;'Données projet'!$A$62,$AF$205^A99,IF(A99='Données projet'!$A$62,'Données projet'!$B$62,AI98+AH99-AQ98)))</f>
        <v>304.87999999999931</v>
      </c>
      <c r="AJ99" s="13">
        <f>AI99*VLOOKUP('Données projet'!$B$10,Paramètres!$A$1:$I$89,3,0)*VLOOKUP('Données projet'!$B$10,Paramètres!$A$1:$I$89,5,0)</f>
        <v>309.14831999999933</v>
      </c>
      <c r="AK99" s="13">
        <f t="shared" si="89"/>
        <v>73.090937021004052</v>
      </c>
      <c r="AL99" s="20">
        <f t="shared" si="58"/>
        <v>665.7333726449142</v>
      </c>
      <c r="AM99" s="59">
        <f t="shared" si="59"/>
        <v>959.06670597824746</v>
      </c>
      <c r="AN99" s="59">
        <f ca="1">AVERAGE(OFFSET($AM$3,0,0,'Données projet'!$E$10+1,1))-AVERAGE(OFFSET($H$3,0,0,'Données projet'!$E$10+1,1))</f>
        <v>375.11506713831233</v>
      </c>
      <c r="AO99" s="59">
        <f t="shared" si="90"/>
        <v>211.87303516846623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2.6882848250441955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2.6882848250441955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280.03999999999996</v>
      </c>
      <c r="BE99" s="13">
        <f>BD99*VLOOKUP('Données projet'!$B$11,Paramètres!$A$1:$I$89,3,0)*VLOOKUP('Données projet'!$B$11,Paramètres!$A$1:$I$89,5,0)</f>
        <v>167.46392</v>
      </c>
      <c r="BF99" s="13">
        <f t="shared" si="91"/>
        <v>42.521530115033826</v>
      </c>
      <c r="BG99" s="20">
        <f t="shared" si="61"/>
        <v>365.7246589503506</v>
      </c>
      <c r="BH99" s="59">
        <f t="shared" si="62"/>
        <v>659.05799228368392</v>
      </c>
      <c r="BI99" s="59">
        <f ca="1">AVERAGE(OFFSET($BH$3,0,0,'Données projet'!$E$11+1,1))-AVERAGE(OFFSET($H$3,0,0,'Données projet'!$E$11+1,1))</f>
        <v>98.210783973198716</v>
      </c>
      <c r="BJ99" s="59">
        <f t="shared" si="92"/>
        <v>130.93943107212061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1.826688875575428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1.826688875575428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511.15000000000026</v>
      </c>
      <c r="BZ99" s="13">
        <f>BY99*VLOOKUP('Données projet'!$B$12,Paramètres!$A$1:$I$89,3,0)*VLOOKUP('Données projet'!$B$12,Paramètres!$A$1:$I$89,5,0)</f>
        <v>239.21820000000014</v>
      </c>
      <c r="CA99" s="13">
        <f t="shared" si="93"/>
        <v>58.271290475054826</v>
      </c>
      <c r="CB99" s="20">
        <f t="shared" si="64"/>
        <v>518.12752924405402</v>
      </c>
      <c r="CC99" s="59">
        <f t="shared" si="65"/>
        <v>811.46086257738739</v>
      </c>
      <c r="CD99" s="59">
        <f ca="1">AVERAGE(OFFSET($CC$3,0,0,'Données projet'!$E$12+1,1))-AVERAGE(OFFSET($H$3,0,0,'Données projet'!$E$12+1,1))</f>
        <v>146.18550529528801</v>
      </c>
      <c r="CE99" s="59">
        <f t="shared" si="94"/>
        <v>42.010251635815337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3.8710343570046426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3.8710343570046426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>
        <f>VLOOKUP(A100,'Données projet'!$A$35:$I$55,2,0)</f>
        <v>559.54</v>
      </c>
      <c r="L100" s="12">
        <f>VLOOKUP(A100,'Données projet'!$A$35:$I$55,9,0)</f>
        <v>6.5699999999999932</v>
      </c>
      <c r="M100" s="12">
        <f t="array" ref="M100">INDEX(L:L,MIN(IF(ISNUMBER(L100:L296),ROW(L100:L296),"")))</f>
        <v>6.5699999999999932</v>
      </c>
      <c r="N100" s="13">
        <f>IF('Données projet'!$A$36&gt;35,N99+M100-V99,IF(A100&lt;'Données projet'!$A$36,$K$205^A100,IF(A100='Données projet'!$A$36,'Données projet'!$B$36,N99+M100-V99)))</f>
        <v>559.53999999999928</v>
      </c>
      <c r="O100" s="13">
        <f>N100*VLOOKUP('Données projet'!$B$9,Paramètres!$A$1:$I$89,3,0)*VLOOKUP('Données projet'!$B$9,Paramètres!$A$1:$I$89,5,0)</f>
        <v>506.27179199999932</v>
      </c>
      <c r="P100" s="13">
        <f t="shared" si="87"/>
        <v>113.01745649051183</v>
      </c>
      <c r="Q100" s="20">
        <f t="shared" si="107"/>
        <v>1078.5954411209734</v>
      </c>
      <c r="R100" s="59">
        <f t="shared" si="55"/>
        <v>1371.9287744543067</v>
      </c>
      <c r="S100" s="59">
        <f ca="1">AVERAGE(OFFSET($R$3,0,0,'Données projet'!$E$9+1,1))-AVERAGE(OFFSET($H$3,0,0,'Données projet'!$E$9+1,1))</f>
        <v>714.54332715761689</v>
      </c>
      <c r="T100" s="59">
        <f t="shared" si="88"/>
        <v>115.57191774339248</v>
      </c>
      <c r="U100" s="15">
        <f>IF(ISNA(VLOOKUP(A100,'Données projet'!$A$35:$I$55,3,0)),0,VLOOKUP(A100,'Données projet'!$A$35:$I$55,3,0))</f>
        <v>7</v>
      </c>
      <c r="V100" s="15">
        <f>IF(ISNA(VLOOKUP(A100,'Données projet'!$A$35:$I$55,4,0)),0,VLOOKUP(A100,'Données projet'!$A$35:$I$55,4,0))</f>
        <v>18.93</v>
      </c>
      <c r="W100" s="16">
        <f>IF(ISNA(VLOOKUP(A100,'Données projet'!$A$35:$I$55,5,0)),0%,VLOOKUP(A100,'Données projet'!$A$35:$I$55,5,0)*VLOOKUP('Données projet'!$B$9,Paramètres!$A$1:$I$89,7,0))</f>
        <v>0.1462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6.2871614387313297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6.2871614387313297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>
        <f>VLOOKUP(A100,'Données projet'!$A$61:$I$81,2,0)</f>
        <v>309.33</v>
      </c>
      <c r="AG100" s="12">
        <f>VLOOKUP(A100,'Données projet'!$A$61:$I$81,9,0)</f>
        <v>4.4499999999999984</v>
      </c>
      <c r="AH100" s="12">
        <f t="array" ref="AH100">INDEX(AG:AG,MIN(IF(ISNUMBER(AG100:AG296),ROW(AG100:AG296),"")))</f>
        <v>4.4499999999999984</v>
      </c>
      <c r="AI100" s="13">
        <f>IF('Données projet'!$A$62&gt;35,AI99+AH100-AQ99,IF(A100&lt;'Données projet'!$A$62,$AF$205^A100,IF(A100='Données projet'!$A$62,'Données projet'!$B$62,AI99+AH100-AQ99)))</f>
        <v>309.3299999999993</v>
      </c>
      <c r="AJ100" s="13">
        <f>AI100*VLOOKUP('Données projet'!$B$10,Paramètres!$A$1:$I$89,3,0)*VLOOKUP('Données projet'!$B$10,Paramètres!$A$1:$I$89,5,0)</f>
        <v>313.66061999999931</v>
      </c>
      <c r="AK100" s="13">
        <f t="shared" si="89"/>
        <v>74.032790226404629</v>
      </c>
      <c r="AL100" s="20">
        <f t="shared" si="58"/>
        <v>675.23268947765348</v>
      </c>
      <c r="AM100" s="59">
        <f t="shared" si="59"/>
        <v>968.56602281098685</v>
      </c>
      <c r="AN100" s="59">
        <f ca="1">AVERAGE(OFFSET($AM$3,0,0,'Données projet'!$E$10+1,1))-AVERAGE(OFFSET($H$3,0,0,'Données projet'!$E$10+1,1))</f>
        <v>375.11506713831233</v>
      </c>
      <c r="AO100" s="59">
        <f t="shared" si="90"/>
        <v>211.87303516846623</v>
      </c>
      <c r="AP100" s="15">
        <f>IF(ISNA(VLOOKUP(A100,'Données projet'!$A$61:$I$81,3,0)),0,VLOOKUP(A100,'Données projet'!$A$61:$I$81,3,0))</f>
        <v>7</v>
      </c>
      <c r="AQ100" s="15">
        <f>IF(ISNA(VLOOKUP(A100,'Données projet'!$A$61:$I$81,4,0)),0,VLOOKUP(A100,'Données projet'!$A$61:$I$81,4,0))</f>
        <v>30.93</v>
      </c>
      <c r="AR100" s="16">
        <f>IF(ISNA(VLOOKUP(A100,'Données projet'!$A$61:$I$81,5,0)),0%,VLOOKUP(A100,'Données projet'!$A$61:$I$81,5,0)*VLOOKUP('Données projet'!$B$10,Paramètres!$A$1:$I$89,7,0))</f>
        <v>6.0200000000000004E-2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4.7227567546034264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4.7227567546034264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280.03999999999996</v>
      </c>
      <c r="BE100" s="13">
        <f>BD100*VLOOKUP('Données projet'!$B$11,Paramètres!$A$1:$I$89,3,0)*VLOOKUP('Données projet'!$B$11,Paramètres!$A$1:$I$89,5,0)</f>
        <v>167.46392</v>
      </c>
      <c r="BF100" s="13">
        <f t="shared" si="91"/>
        <v>42.521530115033826</v>
      </c>
      <c r="BG100" s="20">
        <f t="shared" si="61"/>
        <v>365.7246589503506</v>
      </c>
      <c r="BH100" s="59">
        <f t="shared" si="62"/>
        <v>659.05799228368392</v>
      </c>
      <c r="BI100" s="59">
        <f ca="1">AVERAGE(OFFSET($BH$3,0,0,'Données projet'!$E$11+1,1))-AVERAGE(OFFSET($H$3,0,0,'Données projet'!$E$11+1,1))</f>
        <v>98.210783973198716</v>
      </c>
      <c r="BJ100" s="59">
        <f t="shared" si="92"/>
        <v>130.93943107212061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1.7908686208955928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1.7908686208955928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511.15000000000026</v>
      </c>
      <c r="BZ100" s="13">
        <f>BY100*VLOOKUP('Données projet'!$B$12,Paramètres!$A$1:$I$89,3,0)*VLOOKUP('Données projet'!$B$12,Paramètres!$A$1:$I$89,5,0)</f>
        <v>239.21820000000014</v>
      </c>
      <c r="CA100" s="13">
        <f t="shared" si="93"/>
        <v>58.271290475054826</v>
      </c>
      <c r="CB100" s="20">
        <f t="shared" si="64"/>
        <v>518.12752924405402</v>
      </c>
      <c r="CC100" s="59">
        <f t="shared" si="65"/>
        <v>811.46086257738739</v>
      </c>
      <c r="CD100" s="59">
        <f ca="1">AVERAGE(OFFSET($CC$3,0,0,'Données projet'!$E$12+1,1))-AVERAGE(OFFSET($H$3,0,0,'Données projet'!$E$12+1,1))</f>
        <v>146.18550529528801</v>
      </c>
      <c r="CE100" s="59">
        <f t="shared" si="94"/>
        <v>42.010251635815337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3.7951257343616005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3.7951257343616005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6.1674999999999995</v>
      </c>
      <c r="N101" s="13">
        <f>IF('Données projet'!$A$36&gt;35,N100+M101-V100,IF(A101&lt;'Données projet'!$A$36,$K$205^A101,IF(A101='Données projet'!$A$36,'Données projet'!$B$36,N100+M101-V100)))</f>
        <v>546.77749999999935</v>
      </c>
      <c r="O101" s="13">
        <f>N101*VLOOKUP('Données projet'!$B$9,Paramètres!$A$1:$I$89,3,0)*VLOOKUP('Données projet'!$B$9,Paramètres!$A$1:$I$89,5,0)</f>
        <v>494.72428199999939</v>
      </c>
      <c r="P101" s="13">
        <f t="shared" si="87"/>
        <v>110.73665790990253</v>
      </c>
      <c r="Q101" s="20">
        <f t="shared" si="107"/>
        <v>1054.5111370097459</v>
      </c>
      <c r="R101" s="59">
        <f t="shared" si="55"/>
        <v>1347.8444703430791</v>
      </c>
      <c r="S101" s="59">
        <f ca="1">AVERAGE(OFFSET($R$3,0,0,'Données projet'!$E$9+1,1))-AVERAGE(OFFSET($H$3,0,0,'Données projet'!$E$9+1,1))</f>
        <v>714.54332715761689</v>
      </c>
      <c r="T101" s="59">
        <f t="shared" si="88"/>
        <v>115.57191774339248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6.1638740377076315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6.1638740377076315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4.4500000000000028</v>
      </c>
      <c r="AI101" s="13">
        <f>IF('Données projet'!$A$62&gt;35,AI100+AH101-AQ100,IF(A101&lt;'Données projet'!$A$62,$AF$205^A101,IF(A101='Données projet'!$A$62,'Données projet'!$B$62,AI100+AH101-AQ100)))</f>
        <v>282.84999999999928</v>
      </c>
      <c r="AJ101" s="13">
        <f>AI101*VLOOKUP('Données projet'!$B$10,Paramètres!$A$1:$I$89,3,0)*VLOOKUP('Données projet'!$B$10,Paramètres!$A$1:$I$89,5,0)</f>
        <v>286.80989999999929</v>
      </c>
      <c r="AK101" s="13">
        <f t="shared" si="89"/>
        <v>68.404117650153026</v>
      </c>
      <c r="AL101" s="20">
        <f t="shared" si="58"/>
        <v>618.66441407401521</v>
      </c>
      <c r="AM101" s="59">
        <f t="shared" si="59"/>
        <v>911.99774740734847</v>
      </c>
      <c r="AN101" s="59">
        <f ca="1">AVERAGE(OFFSET($AM$3,0,0,'Données projet'!$E$10+1,1))-AVERAGE(OFFSET($H$3,0,0,'Données projet'!$E$10+1,1))</f>
        <v>375.11506713831233</v>
      </c>
      <c r="AO101" s="59">
        <f t="shared" si="90"/>
        <v>211.87303516846623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4.6301463752428385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4.6301463752428385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280.03999999999996</v>
      </c>
      <c r="BE101" s="13">
        <f>BD101*VLOOKUP('Données projet'!$B$11,Paramètres!$A$1:$I$89,3,0)*VLOOKUP('Données projet'!$B$11,Paramètres!$A$1:$I$89,5,0)</f>
        <v>167.46392</v>
      </c>
      <c r="BF101" s="13">
        <f t="shared" si="91"/>
        <v>42.521530115033826</v>
      </c>
      <c r="BG101" s="20">
        <f t="shared" si="61"/>
        <v>365.7246589503506</v>
      </c>
      <c r="BH101" s="59">
        <f t="shared" si="62"/>
        <v>659.05799228368392</v>
      </c>
      <c r="BI101" s="59">
        <f ca="1">AVERAGE(OFFSET($BH$3,0,0,'Données projet'!$E$11+1,1))-AVERAGE(OFFSET($H$3,0,0,'Données projet'!$E$11+1,1))</f>
        <v>98.210783973198716</v>
      </c>
      <c r="BJ101" s="59">
        <f t="shared" si="92"/>
        <v>130.93943107212061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1.7557507795618312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1.7557507795618312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511.15000000000026</v>
      </c>
      <c r="BZ101" s="13">
        <f>BY101*VLOOKUP('Données projet'!$B$12,Paramètres!$A$1:$I$89,3,0)*VLOOKUP('Données projet'!$B$12,Paramètres!$A$1:$I$89,5,0)</f>
        <v>239.21820000000014</v>
      </c>
      <c r="CA101" s="13">
        <f t="shared" si="93"/>
        <v>58.271290475054826</v>
      </c>
      <c r="CB101" s="20">
        <f t="shared" si="64"/>
        <v>518.12752924405402</v>
      </c>
      <c r="CC101" s="59">
        <f t="shared" si="65"/>
        <v>811.46086257738739</v>
      </c>
      <c r="CD101" s="59">
        <f ca="1">AVERAGE(OFFSET($CC$3,0,0,'Données projet'!$E$12+1,1))-AVERAGE(OFFSET($H$3,0,0,'Données projet'!$E$12+1,1))</f>
        <v>146.18550529528801</v>
      </c>
      <c r="CE101" s="59">
        <f t="shared" si="94"/>
        <v>42.010251635815337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3.7207056335089002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3.7207056335089002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6.1674999999999995</v>
      </c>
      <c r="N102" s="13">
        <f>IF('Données projet'!$A$36&gt;35,N101+M102-V101,IF(A102&lt;'Données projet'!$A$36,$K$205^A102,IF(A102='Données projet'!$A$36,'Données projet'!$B$36,N101+M102-V101)))</f>
        <v>552.94499999999937</v>
      </c>
      <c r="O102" s="13">
        <f>N102*VLOOKUP('Données projet'!$B$9,Paramètres!$A$1:$I$89,3,0)*VLOOKUP('Données projet'!$B$9,Paramètres!$A$1:$I$89,5,0)</f>
        <v>500.30463599999939</v>
      </c>
      <c r="P102" s="13">
        <f t="shared" si="87"/>
        <v>111.83962266192772</v>
      </c>
      <c r="Q102" s="20">
        <f t="shared" si="107"/>
        <v>1066.1512505028561</v>
      </c>
      <c r="R102" s="59">
        <f t="shared" si="55"/>
        <v>1359.4845838361894</v>
      </c>
      <c r="S102" s="59">
        <f ca="1">AVERAGE(OFFSET($R$3,0,0,'Données projet'!$E$9+1,1))-AVERAGE(OFFSET($H$3,0,0,'Données projet'!$E$9+1,1))</f>
        <v>714.54332715761689</v>
      </c>
      <c r="T102" s="59">
        <f t="shared" si="88"/>
        <v>115.57191774339248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6.043004227420119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6.043004227420119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4.4500000000000028</v>
      </c>
      <c r="AI102" s="13">
        <f>IF('Données projet'!$A$62&gt;35,AI101+AH102-AQ101,IF(A102&lt;'Données projet'!$A$62,$AF$205^A102,IF(A102='Données projet'!$A$62,'Données projet'!$B$62,AI101+AH102-AQ101)))</f>
        <v>287.29999999999927</v>
      </c>
      <c r="AJ102" s="13">
        <f>AI102*VLOOKUP('Données projet'!$B$10,Paramètres!$A$1:$I$89,3,0)*VLOOKUP('Données projet'!$B$10,Paramètres!$A$1:$I$89,5,0)</f>
        <v>291.32219999999927</v>
      </c>
      <c r="AK102" s="13">
        <f t="shared" si="89"/>
        <v>69.354167185765021</v>
      </c>
      <c r="AL102" s="20">
        <f t="shared" si="58"/>
        <v>628.17800618187289</v>
      </c>
      <c r="AM102" s="59">
        <f t="shared" si="59"/>
        <v>921.51133951520615</v>
      </c>
      <c r="AN102" s="59">
        <f ca="1">AVERAGE(OFFSET($AM$3,0,0,'Données projet'!$E$10+1,1))-AVERAGE(OFFSET($H$3,0,0,'Données projet'!$E$10+1,1))</f>
        <v>375.11506713831233</v>
      </c>
      <c r="AO102" s="59">
        <f t="shared" si="90"/>
        <v>211.87303516846623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4.5393520289347578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4.5393520289347578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280.03999999999996</v>
      </c>
      <c r="BE102" s="13">
        <f>BD102*VLOOKUP('Données projet'!$B$11,Paramètres!$A$1:$I$89,3,0)*VLOOKUP('Données projet'!$B$11,Paramètres!$A$1:$I$89,5,0)</f>
        <v>167.46392</v>
      </c>
      <c r="BF102" s="13">
        <f t="shared" si="91"/>
        <v>42.521530115033826</v>
      </c>
      <c r="BG102" s="20">
        <f t="shared" si="61"/>
        <v>365.7246589503506</v>
      </c>
      <c r="BH102" s="59">
        <f t="shared" si="62"/>
        <v>659.05799228368392</v>
      </c>
      <c r="BI102" s="59">
        <f ca="1">AVERAGE(OFFSET($BH$3,0,0,'Données projet'!$E$11+1,1))-AVERAGE(OFFSET($H$3,0,0,'Données projet'!$E$11+1,1))</f>
        <v>98.210783973198716</v>
      </c>
      <c r="BJ102" s="59">
        <f t="shared" si="92"/>
        <v>130.93943107212061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1.7213215776768565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1.7213215776768565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511.15000000000026</v>
      </c>
      <c r="BZ102" s="13">
        <f>BY102*VLOOKUP('Données projet'!$B$12,Paramètres!$A$1:$I$89,3,0)*VLOOKUP('Données projet'!$B$12,Paramètres!$A$1:$I$89,5,0)</f>
        <v>239.21820000000014</v>
      </c>
      <c r="CA102" s="13">
        <f t="shared" si="93"/>
        <v>58.271290475054826</v>
      </c>
      <c r="CB102" s="20">
        <f t="shared" si="64"/>
        <v>518.12752924405402</v>
      </c>
      <c r="CC102" s="59">
        <f t="shared" si="65"/>
        <v>811.46086257738739</v>
      </c>
      <c r="CD102" s="59">
        <f ca="1">AVERAGE(OFFSET($CC$3,0,0,'Données projet'!$E$12+1,1))-AVERAGE(OFFSET($H$3,0,0,'Données projet'!$E$12+1,1))</f>
        <v>146.18550529528801</v>
      </c>
      <c r="CE102" s="59">
        <f t="shared" si="94"/>
        <v>42.010251635815337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3.6477448654421418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3.6477448654421418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6.1674999999999995</v>
      </c>
      <c r="N103" s="13">
        <f>IF('Données projet'!$A$36&gt;35,N102+M103-V102,IF(A103&lt;'Données projet'!$A$36,$K$205^A103,IF(A103='Données projet'!$A$36,'Données projet'!$B$36,N102+M103-V102)))</f>
        <v>559.11249999999939</v>
      </c>
      <c r="O103" s="13">
        <f>N103*VLOOKUP('Données projet'!$B$9,Paramètres!$A$1:$I$89,3,0)*VLOOKUP('Données projet'!$B$9,Paramètres!$A$1:$I$89,5,0)</f>
        <v>505.88498999999945</v>
      </c>
      <c r="P103" s="13">
        <f t="shared" si="87"/>
        <v>112.94115631565523</v>
      </c>
      <c r="Q103" s="20">
        <f t="shared" si="107"/>
        <v>1077.7888714997653</v>
      </c>
      <c r="R103" s="59">
        <f t="shared" si="55"/>
        <v>1371.1222048330985</v>
      </c>
      <c r="S103" s="59">
        <f ca="1">AVERAGE(OFFSET($R$3,0,0,'Données projet'!$E$9+1,1))-AVERAGE(OFFSET($H$3,0,0,'Données projet'!$E$9+1,1))</f>
        <v>714.54332715761689</v>
      </c>
      <c r="T103" s="59">
        <f t="shared" si="88"/>
        <v>115.57191774339248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5.9245046003890396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5.9245046003890396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4.4500000000000028</v>
      </c>
      <c r="AI103" s="13">
        <f>IF('Données projet'!$A$62&gt;35,AI102+AH103-AQ102,IF(A103&lt;'Données projet'!$A$62,$AF$205^A103,IF(A103='Données projet'!$A$62,'Données projet'!$B$62,AI102+AH103-AQ102)))</f>
        <v>291.74999999999926</v>
      </c>
      <c r="AJ103" s="13">
        <f>AI103*VLOOKUP('Données projet'!$B$10,Paramètres!$A$1:$I$89,3,0)*VLOOKUP('Données projet'!$B$10,Paramètres!$A$1:$I$89,5,0)</f>
        <v>295.83449999999931</v>
      </c>
      <c r="AK103" s="13">
        <f t="shared" si="89"/>
        <v>70.302505325288479</v>
      </c>
      <c r="AL103" s="20">
        <f t="shared" si="58"/>
        <v>637.68861760820948</v>
      </c>
      <c r="AM103" s="59">
        <f t="shared" si="59"/>
        <v>931.02195094154285</v>
      </c>
      <c r="AN103" s="59">
        <f ca="1">AVERAGE(OFFSET($AM$3,0,0,'Données projet'!$E$10+1,1))-AVERAGE(OFFSET($H$3,0,0,'Données projet'!$E$10+1,1))</f>
        <v>375.11506713831233</v>
      </c>
      <c r="AO103" s="59">
        <f t="shared" si="90"/>
        <v>211.87303516846623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4.4503381043786954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4.4503381043786954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280.03999999999996</v>
      </c>
      <c r="BE103" s="13">
        <f>BD103*VLOOKUP('Données projet'!$B$11,Paramètres!$A$1:$I$89,3,0)*VLOOKUP('Données projet'!$B$11,Paramètres!$A$1:$I$89,5,0)</f>
        <v>167.46392</v>
      </c>
      <c r="BF103" s="13">
        <f t="shared" si="91"/>
        <v>42.521530115033826</v>
      </c>
      <c r="BG103" s="20">
        <f t="shared" si="61"/>
        <v>365.7246589503506</v>
      </c>
      <c r="BH103" s="59">
        <f t="shared" si="62"/>
        <v>659.05799228368392</v>
      </c>
      <c r="BI103" s="59">
        <f ca="1">AVERAGE(OFFSET($BH$3,0,0,'Données projet'!$E$11+1,1))-AVERAGE(OFFSET($H$3,0,0,'Données projet'!$E$11+1,1))</f>
        <v>98.210783973198716</v>
      </c>
      <c r="BJ103" s="59">
        <f t="shared" si="92"/>
        <v>130.93943107212061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1.6875675114411064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1.6875675114411064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511.15000000000026</v>
      </c>
      <c r="BZ103" s="13">
        <f>BY103*VLOOKUP('Données projet'!$B$12,Paramètres!$A$1:$I$89,3,0)*VLOOKUP('Données projet'!$B$12,Paramètres!$A$1:$I$89,5,0)</f>
        <v>239.21820000000014</v>
      </c>
      <c r="CA103" s="13">
        <f t="shared" si="93"/>
        <v>58.271290475054826</v>
      </c>
      <c r="CB103" s="20">
        <f t="shared" si="64"/>
        <v>518.12752924405402</v>
      </c>
      <c r="CC103" s="59">
        <f t="shared" si="65"/>
        <v>811.46086257738739</v>
      </c>
      <c r="CD103" s="59">
        <f ca="1">AVERAGE(OFFSET($CC$3,0,0,'Données projet'!$E$12+1,1))-AVERAGE(OFFSET($H$3,0,0,'Données projet'!$E$12+1,1))</f>
        <v>146.18550529528801</v>
      </c>
      <c r="CE103" s="59">
        <f t="shared" si="94"/>
        <v>42.010251635815337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3.5762148135354983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3.5762148135354983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6.1674999999999995</v>
      </c>
      <c r="N104" s="13">
        <f>IF('Données projet'!$A$36&gt;35,N103+M104-V103,IF(A104&lt;'Données projet'!$A$36,$K$205^A104,IF(A104='Données projet'!$A$36,'Données projet'!$B$36,N103+M104-V103)))</f>
        <v>565.2799999999994</v>
      </c>
      <c r="O104" s="13">
        <f>N104*VLOOKUP('Données projet'!$B$9,Paramètres!$A$1:$I$89,3,0)*VLOOKUP('Données projet'!$B$9,Paramètres!$A$1:$I$89,5,0)</f>
        <v>511.46534399999945</v>
      </c>
      <c r="P104" s="13">
        <f t="shared" si="87"/>
        <v>114.04127648428081</v>
      </c>
      <c r="Q104" s="20">
        <f t="shared" si="107"/>
        <v>1089.4240306767881</v>
      </c>
      <c r="R104" s="59">
        <f t="shared" si="55"/>
        <v>1382.7573640101214</v>
      </c>
      <c r="S104" s="59">
        <f ca="1">AVERAGE(OFFSET($R$3,0,0,'Données projet'!$E$9+1,1))-AVERAGE(OFFSET($H$3,0,0,'Données projet'!$E$9+1,1))</f>
        <v>714.54332715761689</v>
      </c>
      <c r="T104" s="59">
        <f t="shared" si="88"/>
        <v>115.57191774339248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5.8083286787664044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5.8083286787664044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4.4500000000000028</v>
      </c>
      <c r="AI104" s="13">
        <f>IF('Données projet'!$A$62&gt;35,AI103+AH104-AQ103,IF(A104&lt;'Données projet'!$A$62,$AF$205^A104,IF(A104='Données projet'!$A$62,'Données projet'!$B$62,AI103+AH104-AQ103)))</f>
        <v>296.19999999999925</v>
      </c>
      <c r="AJ104" s="13">
        <f>AI104*VLOOKUP('Données projet'!$B$10,Paramètres!$A$1:$I$89,3,0)*VLOOKUP('Données projet'!$B$10,Paramètres!$A$1:$I$89,5,0)</f>
        <v>300.34679999999923</v>
      </c>
      <c r="AK104" s="13">
        <f t="shared" si="89"/>
        <v>71.249161187153177</v>
      </c>
      <c r="AL104" s="20">
        <f t="shared" si="58"/>
        <v>647.19629906762373</v>
      </c>
      <c r="AM104" s="59">
        <f t="shared" si="59"/>
        <v>940.5296324009571</v>
      </c>
      <c r="AN104" s="59">
        <f ca="1">AVERAGE(OFFSET($AM$3,0,0,'Données projet'!$E$10+1,1))-AVERAGE(OFFSET($H$3,0,0,'Données projet'!$E$10+1,1))</f>
        <v>375.11506713831233</v>
      </c>
      <c r="AO104" s="59">
        <f t="shared" si="90"/>
        <v>211.87303516846623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4.363069688590044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4.363069688590044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280.03999999999996</v>
      </c>
      <c r="BE104" s="13">
        <f>BD104*VLOOKUP('Données projet'!$B$11,Paramètres!$A$1:$I$89,3,0)*VLOOKUP('Données projet'!$B$11,Paramètres!$A$1:$I$89,5,0)</f>
        <v>167.46392</v>
      </c>
      <c r="BF104" s="13">
        <f t="shared" si="91"/>
        <v>42.521530115033826</v>
      </c>
      <c r="BG104" s="20">
        <f t="shared" si="61"/>
        <v>365.7246589503506</v>
      </c>
      <c r="BH104" s="59">
        <f t="shared" si="62"/>
        <v>659.05799228368392</v>
      </c>
      <c r="BI104" s="59">
        <f ca="1">AVERAGE(OFFSET($BH$3,0,0,'Données projet'!$E$11+1,1))-AVERAGE(OFFSET($H$3,0,0,'Données projet'!$E$11+1,1))</f>
        <v>98.210783973198716</v>
      </c>
      <c r="BJ104" s="59">
        <f t="shared" si="92"/>
        <v>130.93943107212061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1.6544753418562919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1.6544753418562919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511.15000000000026</v>
      </c>
      <c r="BZ104" s="13">
        <f>BY104*VLOOKUP('Données projet'!$B$12,Paramètres!$A$1:$I$89,3,0)*VLOOKUP('Données projet'!$B$12,Paramètres!$A$1:$I$89,5,0)</f>
        <v>239.21820000000014</v>
      </c>
      <c r="CA104" s="13">
        <f t="shared" si="93"/>
        <v>58.271290475054826</v>
      </c>
      <c r="CB104" s="20">
        <f t="shared" si="64"/>
        <v>518.12752924405402</v>
      </c>
      <c r="CC104" s="59">
        <f t="shared" si="65"/>
        <v>811.46086257738739</v>
      </c>
      <c r="CD104" s="59">
        <f ca="1">AVERAGE(OFFSET($CC$3,0,0,'Données projet'!$E$12+1,1))-AVERAGE(OFFSET($H$3,0,0,'Données projet'!$E$12+1,1))</f>
        <v>146.18550529528801</v>
      </c>
      <c r="CE104" s="59">
        <f t="shared" si="94"/>
        <v>42.010251635815337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3.5060874223177203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3.5060874223177203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6.1674999999999995</v>
      </c>
      <c r="N105" s="13">
        <f>IF('Données projet'!$A$36&gt;35,N104+M105-V104,IF(A105&lt;'Données projet'!$A$36,$K$205^A105,IF(A105='Données projet'!$A$36,'Données projet'!$B$36,N104+M105-V104)))</f>
        <v>571.44749999999942</v>
      </c>
      <c r="O105" s="13">
        <f>N105*VLOOKUP('Données projet'!$B$9,Paramètres!$A$1:$I$89,3,0)*VLOOKUP('Données projet'!$B$9,Paramètres!$A$1:$I$89,5,0)</f>
        <v>517.04569799999945</v>
      </c>
      <c r="P105" s="13">
        <f t="shared" si="87"/>
        <v>115.14000037452777</v>
      </c>
      <c r="Q105" s="20">
        <f t="shared" si="107"/>
        <v>1101.0567580023014</v>
      </c>
      <c r="R105" s="59">
        <f t="shared" si="55"/>
        <v>1394.3900913356347</v>
      </c>
      <c r="S105" s="59">
        <f ca="1">AVERAGE(OFFSET($R$3,0,0,'Données projet'!$E$9+1,1))-AVERAGE(OFFSET($H$3,0,0,'Données projet'!$E$9+1,1))</f>
        <v>714.54332715761689</v>
      </c>
      <c r="T105" s="59">
        <f t="shared" si="88"/>
        <v>115.57191774339248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5.694430896106474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5.694430896106474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4.4500000000000028</v>
      </c>
      <c r="AI105" s="13">
        <f>IF('Données projet'!$A$62&gt;35,AI104+AH105-AQ104,IF(A105&lt;'Données projet'!$A$62,$AF$205^A105,IF(A105='Données projet'!$A$62,'Données projet'!$B$62,AI104+AH105-AQ104)))</f>
        <v>300.64999999999924</v>
      </c>
      <c r="AJ105" s="13">
        <f>AI105*VLOOKUP('Données projet'!$B$10,Paramètres!$A$1:$I$89,3,0)*VLOOKUP('Données projet'!$B$10,Paramètres!$A$1:$I$89,5,0)</f>
        <v>304.85909999999922</v>
      </c>
      <c r="AK105" s="13">
        <f t="shared" si="89"/>
        <v>72.194162964643894</v>
      </c>
      <c r="AL105" s="20">
        <f t="shared" si="58"/>
        <v>656.70109966342</v>
      </c>
      <c r="AM105" s="59">
        <f t="shared" si="59"/>
        <v>950.03443299675337</v>
      </c>
      <c r="AN105" s="59">
        <f ca="1">AVERAGE(OFFSET($AM$3,0,0,'Données projet'!$E$10+1,1))-AVERAGE(OFFSET($H$3,0,0,'Données projet'!$E$10+1,1))</f>
        <v>375.11506713831233</v>
      </c>
      <c r="AO105" s="59">
        <f t="shared" si="90"/>
        <v>211.87303516846623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4.277512553206531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4.277512553206531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280.03999999999996</v>
      </c>
      <c r="BE105" s="13">
        <f>BD105*VLOOKUP('Données projet'!$B$11,Paramètres!$A$1:$I$89,3,0)*VLOOKUP('Données projet'!$B$11,Paramètres!$A$1:$I$89,5,0)</f>
        <v>167.46392</v>
      </c>
      <c r="BF105" s="13">
        <f t="shared" si="91"/>
        <v>42.521530115033826</v>
      </c>
      <c r="BG105" s="20">
        <f t="shared" si="61"/>
        <v>365.7246589503506</v>
      </c>
      <c r="BH105" s="59">
        <f t="shared" si="62"/>
        <v>659.05799228368392</v>
      </c>
      <c r="BI105" s="59">
        <f ca="1">AVERAGE(OFFSET($BH$3,0,0,'Données projet'!$E$11+1,1))-AVERAGE(OFFSET($H$3,0,0,'Données projet'!$E$11+1,1))</f>
        <v>98.210783973198716</v>
      </c>
      <c r="BJ105" s="59">
        <f t="shared" si="92"/>
        <v>130.93943107212061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1.6220320895328051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1.6220320895328051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511.15000000000026</v>
      </c>
      <c r="BZ105" s="13">
        <f>BY105*VLOOKUP('Données projet'!$B$12,Paramètres!$A$1:$I$89,3,0)*VLOOKUP('Données projet'!$B$12,Paramètres!$A$1:$I$89,5,0)</f>
        <v>239.21820000000014</v>
      </c>
      <c r="CA105" s="13">
        <f t="shared" si="93"/>
        <v>58.271290475054826</v>
      </c>
      <c r="CB105" s="20">
        <f t="shared" si="64"/>
        <v>518.12752924405402</v>
      </c>
      <c r="CC105" s="59">
        <f t="shared" si="65"/>
        <v>811.46086257738739</v>
      </c>
      <c r="CD105" s="59">
        <f ca="1">AVERAGE(OFFSET($CC$3,0,0,'Données projet'!$E$12+1,1))-AVERAGE(OFFSET($H$3,0,0,'Données projet'!$E$12+1,1))</f>
        <v>146.18550529528801</v>
      </c>
      <c r="CE105" s="59">
        <f t="shared" si="94"/>
        <v>42.010251635815337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3.4373351864682378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3.4373351864682378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6.1674999999999995</v>
      </c>
      <c r="N106" s="13">
        <f>IF('Données projet'!$A$36&gt;35,N105+M106-V105,IF(A106&lt;'Données projet'!$A$36,$K$205^A106,IF(A106='Données projet'!$A$36,'Données projet'!$B$36,N105+M106-V105)))</f>
        <v>577.61499999999944</v>
      </c>
      <c r="O106" s="13">
        <f>N106*VLOOKUP('Données projet'!$B$9,Paramètres!$A$1:$I$89,3,0)*VLOOKUP('Données projet'!$B$9,Paramètres!$A$1:$I$89,5,0)</f>
        <v>522.6260519999995</v>
      </c>
      <c r="P106" s="13">
        <f t="shared" si="87"/>
        <v>116.23734480031085</v>
      </c>
      <c r="Q106" s="20">
        <f t="shared" si="107"/>
        <v>1112.6870827605405</v>
      </c>
      <c r="R106" s="59">
        <f t="shared" si="55"/>
        <v>1406.0204160938738</v>
      </c>
      <c r="S106" s="59">
        <f ca="1">AVERAGE(OFFSET($R$3,0,0,'Données projet'!$E$9+1,1))-AVERAGE(OFFSET($H$3,0,0,'Données projet'!$E$9+1,1))</f>
        <v>714.54332715761689</v>
      </c>
      <c r="T106" s="59">
        <f t="shared" si="88"/>
        <v>115.57191774339248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5.5827665794937165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5.5827665794937165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4.4500000000000028</v>
      </c>
      <c r="AI106" s="13">
        <f>IF('Données projet'!$A$62&gt;35,AI105+AH106-AQ105,IF(A106&lt;'Données projet'!$A$62,$AF$205^A106,IF(A106='Données projet'!$A$62,'Données projet'!$B$62,AI105+AH106-AQ105)))</f>
        <v>305.09999999999923</v>
      </c>
      <c r="AJ106" s="13">
        <f>AI106*VLOOKUP('Données projet'!$B$10,Paramètres!$A$1:$I$89,3,0)*VLOOKUP('Données projet'!$B$10,Paramètres!$A$1:$I$89,5,0)</f>
        <v>309.37139999999926</v>
      </c>
      <c r="AK106" s="13">
        <f t="shared" si="89"/>
        <v>73.137537968543896</v>
      </c>
      <c r="AL106" s="20">
        <f t="shared" si="58"/>
        <v>666.20306696187924</v>
      </c>
      <c r="AM106" s="59">
        <f t="shared" si="59"/>
        <v>959.53640029521262</v>
      </c>
      <c r="AN106" s="59">
        <f ca="1">AVERAGE(OFFSET($AM$3,0,0,'Données projet'!$E$10+1,1))-AVERAGE(OFFSET($H$3,0,0,'Données projet'!$E$10+1,1))</f>
        <v>375.11506713831233</v>
      </c>
      <c r="AO106" s="59">
        <f t="shared" si="90"/>
        <v>211.87303516846623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4.1936331410631889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4.1936331410631889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280.03999999999996</v>
      </c>
      <c r="BE106" s="13">
        <f>BD106*VLOOKUP('Données projet'!$B$11,Paramètres!$A$1:$I$89,3,0)*VLOOKUP('Données projet'!$B$11,Paramètres!$A$1:$I$89,5,0)</f>
        <v>167.46392</v>
      </c>
      <c r="BF106" s="13">
        <f t="shared" si="91"/>
        <v>42.521530115033826</v>
      </c>
      <c r="BG106" s="20">
        <f t="shared" si="61"/>
        <v>365.7246589503506</v>
      </c>
      <c r="BH106" s="59">
        <f t="shared" si="62"/>
        <v>659.05799228368392</v>
      </c>
      <c r="BI106" s="59">
        <f ca="1">AVERAGE(OFFSET($BH$3,0,0,'Données projet'!$E$11+1,1))-AVERAGE(OFFSET($H$3,0,0,'Données projet'!$E$11+1,1))</f>
        <v>98.210783973198716</v>
      </c>
      <c r="BJ106" s="59">
        <f t="shared" si="92"/>
        <v>130.93943107212061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1.590225029598952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1.590225029598952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511.15000000000026</v>
      </c>
      <c r="BZ106" s="13">
        <f>BY106*VLOOKUP('Données projet'!$B$12,Paramètres!$A$1:$I$89,3,0)*VLOOKUP('Données projet'!$B$12,Paramètres!$A$1:$I$89,5,0)</f>
        <v>239.21820000000014</v>
      </c>
      <c r="CA106" s="13">
        <f t="shared" si="93"/>
        <v>58.271290475054826</v>
      </c>
      <c r="CB106" s="20">
        <f t="shared" si="64"/>
        <v>518.12752924405402</v>
      </c>
      <c r="CC106" s="59">
        <f t="shared" si="65"/>
        <v>811.46086257738739</v>
      </c>
      <c r="CD106" s="59">
        <f ca="1">AVERAGE(OFFSET($CC$3,0,0,'Données projet'!$E$12+1,1))-AVERAGE(OFFSET($H$3,0,0,'Données projet'!$E$12+1,1))</f>
        <v>146.18550529528801</v>
      </c>
      <c r="CE106" s="59">
        <f t="shared" si="94"/>
        <v>42.010251635815337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3.3699311400290406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3.3699311400290406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6.1674999999999995</v>
      </c>
      <c r="N107" s="13">
        <f>IF('Données projet'!$A$36&gt;35,N106+M107-V106,IF(A107&lt;'Données projet'!$A$36,$K$205^A107,IF(A107='Données projet'!$A$36,'Données projet'!$B$36,N106+M107-V106)))</f>
        <v>583.78249999999946</v>
      </c>
      <c r="O107" s="13">
        <f>N107*VLOOKUP('Données projet'!$B$9,Paramètres!$A$1:$I$89,3,0)*VLOOKUP('Données projet'!$B$9,Paramètres!$A$1:$I$89,5,0)</f>
        <v>528.20640599999956</v>
      </c>
      <c r="P107" s="13">
        <f t="shared" si="87"/>
        <v>117.33332619579959</v>
      </c>
      <c r="Q107" s="20">
        <f t="shared" si="107"/>
        <v>1124.3150335743501</v>
      </c>
      <c r="R107" s="59">
        <f t="shared" si="55"/>
        <v>1417.6483669076833</v>
      </c>
      <c r="S107" s="59">
        <f ca="1">AVERAGE(OFFSET($R$3,0,0,'Données projet'!$E$9+1,1))-AVERAGE(OFFSET($H$3,0,0,'Données projet'!$E$9+1,1))</f>
        <v>714.54332715761689</v>
      </c>
      <c r="T107" s="59">
        <f t="shared" si="88"/>
        <v>115.57191774339248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5.473291932021227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5.473291932021227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4.4500000000000028</v>
      </c>
      <c r="AI107" s="13">
        <f>IF('Données projet'!$A$62&gt;35,AI106+AH107-AQ106,IF(A107&lt;'Données projet'!$A$62,$AF$205^A107,IF(A107='Données projet'!$A$62,'Données projet'!$B$62,AI106+AH107-AQ106)))</f>
        <v>309.54999999999922</v>
      </c>
      <c r="AJ107" s="13">
        <f>AI107*VLOOKUP('Données projet'!$B$10,Paramètres!$A$1:$I$89,3,0)*VLOOKUP('Données projet'!$B$10,Paramètres!$A$1:$I$89,5,0)</f>
        <v>313.88369999999924</v>
      </c>
      <c r="AK107" s="13">
        <f t="shared" si="89"/>
        <v>74.079312667219668</v>
      </c>
      <c r="AL107" s="20">
        <f t="shared" si="58"/>
        <v>675.70224706207284</v>
      </c>
      <c r="AM107" s="59">
        <f t="shared" si="59"/>
        <v>969.03558039540621</v>
      </c>
      <c r="AN107" s="59">
        <f ca="1">AVERAGE(OFFSET($AM$3,0,0,'Données projet'!$E$10+1,1))-AVERAGE(OFFSET($H$3,0,0,'Données projet'!$E$10+1,1))</f>
        <v>375.11506713831233</v>
      </c>
      <c r="AO107" s="59">
        <f t="shared" si="90"/>
        <v>211.87303516846623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4.1113985530305879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4.1113985530305879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280.03999999999996</v>
      </c>
      <c r="BE107" s="13">
        <f>BD107*VLOOKUP('Données projet'!$B$11,Paramètres!$A$1:$I$89,3,0)*VLOOKUP('Données projet'!$B$11,Paramètres!$A$1:$I$89,5,0)</f>
        <v>167.46392</v>
      </c>
      <c r="BF107" s="13">
        <f t="shared" si="91"/>
        <v>42.521530115033826</v>
      </c>
      <c r="BG107" s="20">
        <f t="shared" si="61"/>
        <v>365.7246589503506</v>
      </c>
      <c r="BH107" s="59">
        <f t="shared" si="62"/>
        <v>659.05799228368392</v>
      </c>
      <c r="BI107" s="59">
        <f ca="1">AVERAGE(OFFSET($BH$3,0,0,'Données projet'!$E$11+1,1))-AVERAGE(OFFSET($H$3,0,0,'Données projet'!$E$11+1,1))</f>
        <v>98.210783973198716</v>
      </c>
      <c r="BJ107" s="59">
        <f t="shared" si="92"/>
        <v>130.93943107212061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1.5590416867100108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1.5590416867100108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511.15000000000026</v>
      </c>
      <c r="BZ107" s="13">
        <f>BY107*VLOOKUP('Données projet'!$B$12,Paramètres!$A$1:$I$89,3,0)*VLOOKUP('Données projet'!$B$12,Paramètres!$A$1:$I$89,5,0)</f>
        <v>239.21820000000014</v>
      </c>
      <c r="CA107" s="13">
        <f t="shared" si="93"/>
        <v>58.271290475054826</v>
      </c>
      <c r="CB107" s="20">
        <f t="shared" si="64"/>
        <v>518.12752924405402</v>
      </c>
      <c r="CC107" s="59">
        <f t="shared" si="65"/>
        <v>811.46086257738739</v>
      </c>
      <c r="CD107" s="59">
        <f ca="1">AVERAGE(OFFSET($CC$3,0,0,'Données projet'!$E$12+1,1))-AVERAGE(OFFSET($H$3,0,0,'Données projet'!$E$12+1,1))</f>
        <v>146.18550529528801</v>
      </c>
      <c r="CE107" s="59">
        <f t="shared" si="94"/>
        <v>42.010251635815337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3.303848845828107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3.303848845828107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6.1674999999999995</v>
      </c>
      <c r="N108" s="13">
        <f>IF('Données projet'!$A$36&gt;35,N107+M108-V107,IF(A108&lt;'Données projet'!$A$36,$K$205^A108,IF(A108='Données projet'!$A$36,'Données projet'!$B$36,N107+M108-V107)))</f>
        <v>589.94999999999948</v>
      </c>
      <c r="O108" s="13">
        <f>N108*VLOOKUP('Données projet'!$B$9,Paramètres!$A$1:$I$89,3,0)*VLOOKUP('Données projet'!$B$9,Paramètres!$A$1:$I$89,5,0)</f>
        <v>533.7867599999995</v>
      </c>
      <c r="P108" s="13">
        <f t="shared" si="87"/>
        <v>118.42796062791484</v>
      </c>
      <c r="Q108" s="20">
        <f t="shared" si="107"/>
        <v>1135.940638426951</v>
      </c>
      <c r="R108" s="59">
        <f t="shared" si="55"/>
        <v>1429.2739717602842</v>
      </c>
      <c r="S108" s="59">
        <f ca="1">AVERAGE(OFFSET($R$3,0,0,'Données projet'!$E$9+1,1))-AVERAGE(OFFSET($H$3,0,0,'Données projet'!$E$9+1,1))</f>
        <v>714.54332715761689</v>
      </c>
      <c r="T108" s="59">
        <f t="shared" si="88"/>
        <v>115.57191774339248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5.3659640156127315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5.3659640156127315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4.4500000000000028</v>
      </c>
      <c r="AI108" s="13">
        <f>IF('Données projet'!$A$62&gt;35,AI107+AH108-AQ107,IF(A108&lt;'Données projet'!$A$62,$AF$205^A108,IF(A108='Données projet'!$A$62,'Données projet'!$B$62,AI107+AH108-AQ107)))</f>
        <v>313.9999999999992</v>
      </c>
      <c r="AJ108" s="13">
        <f>AI108*VLOOKUP('Données projet'!$B$10,Paramètres!$A$1:$I$89,3,0)*VLOOKUP('Données projet'!$B$10,Paramètres!$A$1:$I$89,5,0)</f>
        <v>318.39599999999922</v>
      </c>
      <c r="AK108" s="13">
        <f t="shared" si="89"/>
        <v>75.019512724334803</v>
      </c>
      <c r="AL108" s="20">
        <f t="shared" si="58"/>
        <v>685.19868466154833</v>
      </c>
      <c r="AM108" s="59">
        <f t="shared" si="59"/>
        <v>978.5320179948817</v>
      </c>
      <c r="AN108" s="59">
        <f ca="1">AVERAGE(OFFSET($AM$3,0,0,'Données projet'!$E$10+1,1))-AVERAGE(OFFSET($H$3,0,0,'Données projet'!$E$10+1,1))</f>
        <v>375.11506713831233</v>
      </c>
      <c r="AO108" s="59">
        <f t="shared" si="90"/>
        <v>211.87303516846623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4.0307765351111602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4.0307765351111602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280.03999999999996</v>
      </c>
      <c r="BE108" s="13">
        <f>BD108*VLOOKUP('Données projet'!$B$11,Paramètres!$A$1:$I$89,3,0)*VLOOKUP('Données projet'!$B$11,Paramètres!$A$1:$I$89,5,0)</f>
        <v>167.46392</v>
      </c>
      <c r="BF108" s="13">
        <f t="shared" si="91"/>
        <v>42.521530115033826</v>
      </c>
      <c r="BG108" s="20">
        <f t="shared" si="61"/>
        <v>365.7246589503506</v>
      </c>
      <c r="BH108" s="59">
        <f t="shared" si="62"/>
        <v>659.05799228368392</v>
      </c>
      <c r="BI108" s="59">
        <f ca="1">AVERAGE(OFFSET($BH$3,0,0,'Données projet'!$E$11+1,1))-AVERAGE(OFFSET($H$3,0,0,'Données projet'!$E$11+1,1))</f>
        <v>98.210783973198716</v>
      </c>
      <c r="BJ108" s="59">
        <f t="shared" si="92"/>
        <v>130.93943107212061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1.5284698301551607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1.5284698301551607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511.15000000000026</v>
      </c>
      <c r="BZ108" s="13">
        <f>BY108*VLOOKUP('Données projet'!$B$12,Paramètres!$A$1:$I$89,3,0)*VLOOKUP('Données projet'!$B$12,Paramètres!$A$1:$I$89,5,0)</f>
        <v>239.21820000000014</v>
      </c>
      <c r="CA108" s="13">
        <f t="shared" si="93"/>
        <v>58.271290475054826</v>
      </c>
      <c r="CB108" s="20">
        <f t="shared" si="64"/>
        <v>518.12752924405402</v>
      </c>
      <c r="CC108" s="59">
        <f t="shared" si="65"/>
        <v>811.46086257738739</v>
      </c>
      <c r="CD108" s="59">
        <f ca="1">AVERAGE(OFFSET($CC$3,0,0,'Données projet'!$E$12+1,1))-AVERAGE(OFFSET($H$3,0,0,'Données projet'!$E$12+1,1))</f>
        <v>146.18550529528801</v>
      </c>
      <c r="CE108" s="59">
        <f t="shared" si="94"/>
        <v>42.010251635815337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3.2390623851102345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3.2390623851102345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6.1674999999999995</v>
      </c>
      <c r="N109" s="13">
        <f>IF('Données projet'!$A$36&gt;35,N108+M109-V108,IF(A109&lt;'Données projet'!$A$36,$K$205^A109,IF(A109='Données projet'!$A$36,'Données projet'!$B$36,N108+M109-V108)))</f>
        <v>596.1174999999995</v>
      </c>
      <c r="O109" s="13">
        <f>N109*VLOOKUP('Données projet'!$B$9,Paramètres!$A$1:$I$89,3,0)*VLOOKUP('Données projet'!$B$9,Paramètres!$A$1:$I$89,5,0)</f>
        <v>539.36711399999945</v>
      </c>
      <c r="P109" s="13">
        <f t="shared" si="87"/>
        <v>119.52126380828673</v>
      </c>
      <c r="Q109" s="20">
        <f t="shared" si="107"/>
        <v>1147.563924682765</v>
      </c>
      <c r="R109" s="59">
        <f t="shared" si="55"/>
        <v>1440.8972580160982</v>
      </c>
      <c r="S109" s="59">
        <f ca="1">AVERAGE(OFFSET($R$3,0,0,'Données projet'!$E$9+1,1))-AVERAGE(OFFSET($H$3,0,0,'Données projet'!$E$9+1,1))</f>
        <v>714.54332715761689</v>
      </c>
      <c r="T109" s="59">
        <f t="shared" si="88"/>
        <v>115.57191774339248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5.2607407341814421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5.2607407341814421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4.4500000000000028</v>
      </c>
      <c r="AI109" s="13">
        <f>IF('Données projet'!$A$62&gt;35,AI108+AH109-AQ108,IF(A109&lt;'Données projet'!$A$62,$AF$205^A109,IF(A109='Données projet'!$A$62,'Données projet'!$B$62,AI108+AH109-AQ108)))</f>
        <v>318.44999999999919</v>
      </c>
      <c r="AJ109" s="13">
        <f>AI109*VLOOKUP('Données projet'!$B$10,Paramètres!$A$1:$I$89,3,0)*VLOOKUP('Données projet'!$B$10,Paramètres!$A$1:$I$89,5,0)</f>
        <v>322.9082999999992</v>
      </c>
      <c r="AK109" s="13">
        <f t="shared" si="89"/>
        <v>75.958163034366137</v>
      </c>
      <c r="AL109" s="20">
        <f t="shared" si="58"/>
        <v>694.69242311818618</v>
      </c>
      <c r="AM109" s="59">
        <f t="shared" si="59"/>
        <v>988.02575645151956</v>
      </c>
      <c r="AN109" s="59">
        <f ca="1">AVERAGE(OFFSET($AM$3,0,0,'Données projet'!$E$10+1,1))-AVERAGE(OFFSET($H$3,0,0,'Données projet'!$E$10+1,1))</f>
        <v>375.11506713831233</v>
      </c>
      <c r="AO109" s="59">
        <f t="shared" si="90"/>
        <v>211.87303516846623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3.9517354657885568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3.9517354657885568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280.03999999999996</v>
      </c>
      <c r="BE109" s="13">
        <f>BD109*VLOOKUP('Données projet'!$B$11,Paramètres!$A$1:$I$89,3,0)*VLOOKUP('Données projet'!$B$11,Paramètres!$A$1:$I$89,5,0)</f>
        <v>167.46392</v>
      </c>
      <c r="BF109" s="13">
        <f t="shared" si="91"/>
        <v>42.521530115033826</v>
      </c>
      <c r="BG109" s="20">
        <f t="shared" si="61"/>
        <v>365.7246589503506</v>
      </c>
      <c r="BH109" s="59">
        <f t="shared" si="62"/>
        <v>659.05799228368392</v>
      </c>
      <c r="BI109" s="59">
        <f ca="1">AVERAGE(OFFSET($BH$3,0,0,'Données projet'!$E$11+1,1))-AVERAGE(OFFSET($H$3,0,0,'Données projet'!$E$11+1,1))</f>
        <v>98.210783973198716</v>
      </c>
      <c r="BJ109" s="59">
        <f t="shared" si="92"/>
        <v>130.93943107212061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1.4984974690603599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1.4984974690603599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511.15000000000026</v>
      </c>
      <c r="BZ109" s="13">
        <f>BY109*VLOOKUP('Données projet'!$B$12,Paramètres!$A$1:$I$89,3,0)*VLOOKUP('Données projet'!$B$12,Paramètres!$A$1:$I$89,5,0)</f>
        <v>239.21820000000014</v>
      </c>
      <c r="CA109" s="13">
        <f t="shared" si="93"/>
        <v>58.271290475054826</v>
      </c>
      <c r="CB109" s="20">
        <f t="shared" si="64"/>
        <v>518.12752924405402</v>
      </c>
      <c r="CC109" s="59">
        <f t="shared" si="65"/>
        <v>811.46086257738739</v>
      </c>
      <c r="CD109" s="59">
        <f ca="1">AVERAGE(OFFSET($CC$3,0,0,'Données projet'!$E$12+1,1))-AVERAGE(OFFSET($H$3,0,0,'Données projet'!$E$12+1,1))</f>
        <v>146.18550529528801</v>
      </c>
      <c r="CE109" s="59">
        <f t="shared" si="94"/>
        <v>42.010251635815337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3.1755463473712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3.1755463473712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6.1674999999999995</v>
      </c>
      <c r="N110" s="13">
        <f>IF('Données projet'!$A$36&gt;35,N109+M110-V109,IF(A110&lt;'Données projet'!$A$36,$K$205^A110,IF(A110='Données projet'!$A$36,'Données projet'!$B$36,N109+M110-V109)))</f>
        <v>602.28499999999951</v>
      </c>
      <c r="O110" s="13">
        <f>N110*VLOOKUP('Données projet'!$B$9,Paramètres!$A$1:$I$89,3,0)*VLOOKUP('Données projet'!$B$9,Paramètres!$A$1:$I$89,5,0)</f>
        <v>544.9474679999995</v>
      </c>
      <c r="P110" s="13">
        <f t="shared" si="87"/>
        <v>120.61325110470446</v>
      </c>
      <c r="Q110" s="20">
        <f t="shared" si="107"/>
        <v>1159.1849191073591</v>
      </c>
      <c r="R110" s="59">
        <f t="shared" si="55"/>
        <v>1452.5182524406923</v>
      </c>
      <c r="S110" s="59">
        <f ca="1">AVERAGE(OFFSET($R$3,0,0,'Données projet'!$E$9+1,1))-AVERAGE(OFFSET($H$3,0,0,'Données projet'!$E$9+1,1))</f>
        <v>714.54332715761689</v>
      </c>
      <c r="T110" s="59">
        <f t="shared" si="88"/>
        <v>115.57191774339248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5.1575808171191557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5.1575808171191557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4.4500000000000028</v>
      </c>
      <c r="AI110" s="13">
        <f>IF('Données projet'!$A$62&gt;35,AI109+AH110-AQ109,IF(A110&lt;'Données projet'!$A$62,$AF$205^A110,IF(A110='Données projet'!$A$62,'Données projet'!$B$62,AI109+AH110-AQ109)))</f>
        <v>322.89999999999918</v>
      </c>
      <c r="AJ110" s="13">
        <f>AI110*VLOOKUP('Données projet'!$B$10,Paramètres!$A$1:$I$89,3,0)*VLOOKUP('Données projet'!$B$10,Paramètres!$A$1:$I$89,5,0)</f>
        <v>327.42059999999918</v>
      </c>
      <c r="AK110" s="13">
        <f t="shared" si="89"/>
        <v>76.895287756077337</v>
      </c>
      <c r="AL110" s="20">
        <f t="shared" si="58"/>
        <v>704.18350450849994</v>
      </c>
      <c r="AM110" s="59">
        <f t="shared" si="59"/>
        <v>997.51683784183319</v>
      </c>
      <c r="AN110" s="59">
        <f ca="1">AVERAGE(OFFSET($AM$3,0,0,'Données projet'!$E$10+1,1))-AVERAGE(OFFSET($H$3,0,0,'Données projet'!$E$10+1,1))</f>
        <v>375.11506713831233</v>
      </c>
      <c r="AO110" s="59">
        <f t="shared" si="90"/>
        <v>211.87303516846623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3.8742443436250782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3.8742443436250782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280.03999999999996</v>
      </c>
      <c r="BE110" s="13">
        <f>BD110*VLOOKUP('Données projet'!$B$11,Paramètres!$A$1:$I$89,3,0)*VLOOKUP('Données projet'!$B$11,Paramètres!$A$1:$I$89,5,0)</f>
        <v>167.46392</v>
      </c>
      <c r="BF110" s="13">
        <f t="shared" si="91"/>
        <v>42.521530115033826</v>
      </c>
      <c r="BG110" s="20">
        <f t="shared" si="61"/>
        <v>365.7246589503506</v>
      </c>
      <c r="BH110" s="59">
        <f t="shared" si="62"/>
        <v>659.05799228368392</v>
      </c>
      <c r="BI110" s="59">
        <f ca="1">AVERAGE(OFFSET($BH$3,0,0,'Données projet'!$E$11+1,1))-AVERAGE(OFFSET($H$3,0,0,'Données projet'!$E$11+1,1))</f>
        <v>98.210783973198716</v>
      </c>
      <c r="BJ110" s="59">
        <f t="shared" si="92"/>
        <v>130.93943107212061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1.469112847685293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1.469112847685293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511.15000000000026</v>
      </c>
      <c r="BZ110" s="13">
        <f>BY110*VLOOKUP('Données projet'!$B$12,Paramètres!$A$1:$I$89,3,0)*VLOOKUP('Données projet'!$B$12,Paramètres!$A$1:$I$89,5,0)</f>
        <v>239.21820000000014</v>
      </c>
      <c r="CA110" s="13">
        <f t="shared" si="93"/>
        <v>58.271290475054826</v>
      </c>
      <c r="CB110" s="20">
        <f t="shared" si="64"/>
        <v>518.12752924405402</v>
      </c>
      <c r="CC110" s="59">
        <f t="shared" si="65"/>
        <v>811.46086257738739</v>
      </c>
      <c r="CD110" s="59">
        <f ca="1">AVERAGE(OFFSET($CC$3,0,0,'Données projet'!$E$12+1,1))-AVERAGE(OFFSET($H$3,0,0,'Données projet'!$E$12+1,1))</f>
        <v>146.18550529528801</v>
      </c>
      <c r="CE110" s="59">
        <f t="shared" si="94"/>
        <v>42.010251635815337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3.1132758203912703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3.1132758203912703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6.1674999999999995</v>
      </c>
      <c r="N111" s="13">
        <f>IF('Données projet'!$A$36&gt;35,N110+M111-V110,IF(A111&lt;'Données projet'!$A$36,$K$205^A111,IF(A111='Données projet'!$A$36,'Données projet'!$B$36,N110+M111-V110)))</f>
        <v>608.45249999999953</v>
      </c>
      <c r="O111" s="13">
        <f>N111*VLOOKUP('Données projet'!$B$9,Paramètres!$A$1:$I$89,3,0)*VLOOKUP('Données projet'!$B$9,Paramètres!$A$1:$I$89,5,0)</f>
        <v>550.52782199999956</v>
      </c>
      <c r="P111" s="13">
        <f t="shared" si="87"/>
        <v>121.70393755208283</v>
      </c>
      <c r="Q111" s="20">
        <f t="shared" si="107"/>
        <v>1170.8036478865436</v>
      </c>
      <c r="R111" s="59">
        <f t="shared" si="55"/>
        <v>1464.1369812198768</v>
      </c>
      <c r="S111" s="59">
        <f ca="1">AVERAGE(OFFSET($R$3,0,0,'Données projet'!$E$9+1,1))-AVERAGE(OFFSET($H$3,0,0,'Données projet'!$E$9+1,1))</f>
        <v>714.54332715761689</v>
      </c>
      <c r="T111" s="59">
        <f t="shared" si="88"/>
        <v>115.57191774339248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5.0564438031091239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5.0564438031091239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4.4500000000000028</v>
      </c>
      <c r="AI111" s="13">
        <f>IF('Données projet'!$A$62&gt;35,AI110+AH111-AQ110,IF(A111&lt;'Données projet'!$A$62,$AF$205^A111,IF(A111='Données projet'!$A$62,'Données projet'!$B$62,AI110+AH111-AQ110)))</f>
        <v>327.34999999999917</v>
      </c>
      <c r="AJ111" s="13">
        <f>AI111*VLOOKUP('Données projet'!$B$10,Paramètres!$A$1:$I$89,3,0)*VLOOKUP('Données projet'!$B$10,Paramètres!$A$1:$I$89,5,0)</f>
        <v>331.93289999999917</v>
      </c>
      <c r="AK111" s="13">
        <f t="shared" si="89"/>
        <v>77.830910344095116</v>
      </c>
      <c r="AL111" s="20">
        <f t="shared" si="58"/>
        <v>713.6719696826309</v>
      </c>
      <c r="AM111" s="59">
        <f t="shared" si="59"/>
        <v>1007.0053030159643</v>
      </c>
      <c r="AN111" s="59">
        <f ca="1">AVERAGE(OFFSET($AM$3,0,0,'Données projet'!$E$10+1,1))-AVERAGE(OFFSET($H$3,0,0,'Données projet'!$E$10+1,1))</f>
        <v>375.11506713831233</v>
      </c>
      <c r="AO111" s="59">
        <f t="shared" si="90"/>
        <v>211.87303516846623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3.7982727751023075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3.7982727751023075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280.03999999999996</v>
      </c>
      <c r="BE111" s="13">
        <f>BD111*VLOOKUP('Données projet'!$B$11,Paramètres!$A$1:$I$89,3,0)*VLOOKUP('Données projet'!$B$11,Paramètres!$A$1:$I$89,5,0)</f>
        <v>167.46392</v>
      </c>
      <c r="BF111" s="13">
        <f t="shared" si="91"/>
        <v>42.521530115033826</v>
      </c>
      <c r="BG111" s="20">
        <f t="shared" si="61"/>
        <v>365.7246589503506</v>
      </c>
      <c r="BH111" s="59">
        <f t="shared" si="62"/>
        <v>659.05799228368392</v>
      </c>
      <c r="BI111" s="59">
        <f ca="1">AVERAGE(OFFSET($BH$3,0,0,'Données projet'!$E$11+1,1))-AVERAGE(OFFSET($H$3,0,0,'Données projet'!$E$11+1,1))</f>
        <v>98.210783973198716</v>
      </c>
      <c r="BJ111" s="59">
        <f t="shared" si="92"/>
        <v>130.93943107212061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1.4403044408125418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1.4403044408125418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511.15000000000026</v>
      </c>
      <c r="BZ111" s="13">
        <f>BY111*VLOOKUP('Données projet'!$B$12,Paramètres!$A$1:$I$89,3,0)*VLOOKUP('Données projet'!$B$12,Paramètres!$A$1:$I$89,5,0)</f>
        <v>239.21820000000014</v>
      </c>
      <c r="CA111" s="13">
        <f t="shared" si="93"/>
        <v>58.271290475054826</v>
      </c>
      <c r="CB111" s="20">
        <f t="shared" si="64"/>
        <v>518.12752924405402</v>
      </c>
      <c r="CC111" s="59">
        <f t="shared" si="65"/>
        <v>811.46086257738739</v>
      </c>
      <c r="CD111" s="59">
        <f ca="1">AVERAGE(OFFSET($CC$3,0,0,'Données projet'!$E$12+1,1))-AVERAGE(OFFSET($H$3,0,0,'Données projet'!$E$12+1,1))</f>
        <v>146.18550529528801</v>
      </c>
      <c r="CE111" s="59">
        <f t="shared" si="94"/>
        <v>42.010251635815337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3.0522263804641461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3.0522263804641461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>
        <f>VLOOKUP(A112,'Données projet'!$A$35:$I$55,2,0)</f>
        <v>614.62</v>
      </c>
      <c r="L112" s="12">
        <f>VLOOKUP(A112,'Données projet'!$A$35:$I$55,9,0)</f>
        <v>6.1674999999999995</v>
      </c>
      <c r="M112" s="12">
        <f t="array" ref="M112">INDEX(L:L,MIN(IF(ISNUMBER(L112:L308),ROW(L112:L308),"")))</f>
        <v>6.1674999999999995</v>
      </c>
      <c r="N112" s="13">
        <f>IF('Données projet'!$A$36&gt;35,N111+M112-V111,IF(A112&lt;'Données projet'!$A$36,$K$205^A112,IF(A112='Données projet'!$A$36,'Données projet'!$B$36,N111+M112-V111)))</f>
        <v>614.61999999999955</v>
      </c>
      <c r="O112" s="13">
        <f>N112*VLOOKUP('Données projet'!$B$9,Paramètres!$A$1:$I$89,3,0)*VLOOKUP('Données projet'!$B$9,Paramètres!$A$1:$I$89,5,0)</f>
        <v>556.10817599999962</v>
      </c>
      <c r="P112" s="13">
        <f t="shared" si="87"/>
        <v>122.79333786297236</v>
      </c>
      <c r="Q112" s="20">
        <f t="shared" si="107"/>
        <v>1182.4201366446762</v>
      </c>
      <c r="R112" s="59">
        <f t="shared" si="55"/>
        <v>1475.7534699780094</v>
      </c>
      <c r="S112" s="59">
        <f ca="1">AVERAGE(OFFSET($R$3,0,0,'Données projet'!$E$9+1,1))-AVERAGE(OFFSET($H$3,0,0,'Données projet'!$E$9+1,1))</f>
        <v>714.54332715761689</v>
      </c>
      <c r="T112" s="59">
        <f t="shared" si="88"/>
        <v>115.57191774339248</v>
      </c>
      <c r="U112" s="15">
        <f>IF(ISNA(VLOOKUP(A112,'Données projet'!$A$35:$I$55,3,0)),0,VLOOKUP(A112,'Données projet'!$A$35:$I$55,3,0))</f>
        <v>8</v>
      </c>
      <c r="V112" s="15">
        <f>IF(ISNA(VLOOKUP(A112,'Données projet'!$A$35:$I$55,4,0)),0,VLOOKUP(A112,'Données projet'!$A$35:$I$55,4,0))</f>
        <v>21.11</v>
      </c>
      <c r="W112" s="16">
        <f>IF(ISNA(VLOOKUP(A112,'Données projet'!$A$35:$I$55,5,0)),0%,VLOOKUP(A112,'Données projet'!$A$35:$I$55,5,0)*VLOOKUP('Données projet'!$B$9,Paramètres!$A$1:$I$89,7,0))</f>
        <v>0.1462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8.0442806327561325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8.0442806327561325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>
        <f>VLOOKUP(A112,'Données projet'!$A$61:$I$81,2,0)</f>
        <v>331.8</v>
      </c>
      <c r="AG112" s="12">
        <f>VLOOKUP(A112,'Données projet'!$A$61:$I$81,9,0)</f>
        <v>4.4500000000000028</v>
      </c>
      <c r="AH112" s="12">
        <f t="array" ref="AH112">INDEX(AG:AG,MIN(IF(ISNUMBER(AG112:AG308),ROW(AG112:AG308),"")))</f>
        <v>4.4500000000000028</v>
      </c>
      <c r="AI112" s="13">
        <f>IF('Données projet'!$A$62&gt;35,AI111+AH112-AQ111,IF(A112&lt;'Données projet'!$A$62,$AF$205^A112,IF(A112='Données projet'!$A$62,'Données projet'!$B$62,AI111+AH112-AQ111)))</f>
        <v>331.79999999999916</v>
      </c>
      <c r="AJ112" s="13">
        <f>AI112*VLOOKUP('Données projet'!$B$10,Paramètres!$A$1:$I$89,3,0)*VLOOKUP('Données projet'!$B$10,Paramètres!$A$1:$I$89,5,0)</f>
        <v>336.44519999999915</v>
      </c>
      <c r="AK112" s="13">
        <f t="shared" si="89"/>
        <v>78.765053578719517</v>
      </c>
      <c r="AL112" s="20">
        <f t="shared" si="58"/>
        <v>723.15785831626829</v>
      </c>
      <c r="AM112" s="59">
        <f t="shared" si="59"/>
        <v>1016.4911916496017</v>
      </c>
      <c r="AN112" s="59">
        <f ca="1">AVERAGE(OFFSET($AM$3,0,0,'Données projet'!$E$10+1,1))-AVERAGE(OFFSET($H$3,0,0,'Données projet'!$E$10+1,1))</f>
        <v>375.11506713831233</v>
      </c>
      <c r="AO112" s="59">
        <f t="shared" si="90"/>
        <v>211.87303516846623</v>
      </c>
      <c r="AP112" s="15">
        <f>IF(ISNA(VLOOKUP(A112,'Données projet'!$A$61:$I$81,3,0)),0,VLOOKUP(A112,'Données projet'!$A$61:$I$81,3,0))</f>
        <v>8</v>
      </c>
      <c r="AQ112" s="15">
        <f>IF(ISNA(VLOOKUP(A112,'Données projet'!$A$61:$I$81,4,0)),0,VLOOKUP(A112,'Données projet'!$A$61:$I$81,4,0))</f>
        <v>33.18</v>
      </c>
      <c r="AR112" s="16">
        <f>IF(ISNA(VLOOKUP(A112,'Données projet'!$A$61:$I$81,5,0)),0%,VLOOKUP(A112,'Données projet'!$A$61:$I$81,5,0)*VLOOKUP('Données projet'!$B$10,Paramètres!$A$1:$I$89,7,0))</f>
        <v>6.4500000000000002E-2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6.1227407716376412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6.1227407716376412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280.03999999999996</v>
      </c>
      <c r="BE112" s="13">
        <f>BD112*VLOOKUP('Données projet'!$B$11,Paramètres!$A$1:$I$89,3,0)*VLOOKUP('Données projet'!$B$11,Paramètres!$A$1:$I$89,5,0)</f>
        <v>167.46392</v>
      </c>
      <c r="BF112" s="13">
        <f t="shared" si="91"/>
        <v>42.521530115033826</v>
      </c>
      <c r="BG112" s="20">
        <f t="shared" si="61"/>
        <v>365.7246589503506</v>
      </c>
      <c r="BH112" s="59">
        <f t="shared" si="62"/>
        <v>659.05799228368392</v>
      </c>
      <c r="BI112" s="59">
        <f ca="1">AVERAGE(OFFSET($BH$3,0,0,'Données projet'!$E$11+1,1))-AVERAGE(OFFSET($H$3,0,0,'Données projet'!$E$11+1,1))</f>
        <v>98.210783973198716</v>
      </c>
      <c r="BJ112" s="59">
        <f t="shared" si="92"/>
        <v>130.93943107212061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1.4120609492271723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1.4120609492271723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511.15000000000026</v>
      </c>
      <c r="BZ112" s="13">
        <f>BY112*VLOOKUP('Données projet'!$B$12,Paramètres!$A$1:$I$89,3,0)*VLOOKUP('Données projet'!$B$12,Paramètres!$A$1:$I$89,5,0)</f>
        <v>239.21820000000014</v>
      </c>
      <c r="CA112" s="13">
        <f t="shared" si="93"/>
        <v>58.271290475054826</v>
      </c>
      <c r="CB112" s="20">
        <f t="shared" si="64"/>
        <v>518.12752924405402</v>
      </c>
      <c r="CC112" s="59">
        <f t="shared" si="65"/>
        <v>811.46086257738739</v>
      </c>
      <c r="CD112" s="59">
        <f ca="1">AVERAGE(OFFSET($CC$3,0,0,'Données projet'!$E$12+1,1))-AVERAGE(OFFSET($H$3,0,0,'Données projet'!$E$12+1,1))</f>
        <v>146.18550529528801</v>
      </c>
      <c r="CE112" s="59">
        <f t="shared" si="94"/>
        <v>42.010251635815337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2.9923740828175114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2.9923740828175114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6.2166666666666686</v>
      </c>
      <c r="N113" s="13">
        <f>IF('Données projet'!$A$36&gt;35,N112+M113-V112,IF(A113&lt;'Données projet'!$A$36,$K$205^A113,IF(A113='Données projet'!$A$36,'Données projet'!$B$36,N112+M113-V112)))</f>
        <v>599.72666666666623</v>
      </c>
      <c r="O113" s="13">
        <f>N113*VLOOKUP('Données projet'!$B$9,Paramètres!$A$1:$I$89,3,0)*VLOOKUP('Données projet'!$B$9,Paramètres!$A$1:$I$89,5,0)</f>
        <v>542.63268799999958</v>
      </c>
      <c r="P113" s="13">
        <f t="shared" si="87"/>
        <v>120.16044389296412</v>
      </c>
      <c r="Q113" s="20">
        <f t="shared" si="107"/>
        <v>1154.3647047135785</v>
      </c>
      <c r="R113" s="59">
        <f t="shared" si="55"/>
        <v>1447.6980380469117</v>
      </c>
      <c r="S113" s="59">
        <f ca="1">AVERAGE(OFFSET($R$3,0,0,'Données projet'!$E$9+1,1))-AVERAGE(OFFSET($H$3,0,0,'Données projet'!$E$9+1,1))</f>
        <v>714.54332715761689</v>
      </c>
      <c r="T113" s="59">
        <f t="shared" si="88"/>
        <v>115.57191774339248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7.8865371960744914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7.8865371960744914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4.4499999999999984</v>
      </c>
      <c r="AI113" s="13">
        <f>IF('Données projet'!$A$62&gt;35,AI112+AH113-AQ112,IF(A113&lt;'Données projet'!$A$62,$AF$205^A113,IF(A113='Données projet'!$A$62,'Données projet'!$B$62,AI112+AH113-AQ112)))</f>
        <v>303.06999999999914</v>
      </c>
      <c r="AJ113" s="13">
        <f>AI113*VLOOKUP('Données projet'!$B$10,Paramètres!$A$1:$I$89,3,0)*VLOOKUP('Données projet'!$B$10,Paramètres!$A$1:$I$89,5,0)</f>
        <v>307.31297999999913</v>
      </c>
      <c r="AK113" s="13">
        <f t="shared" si="89"/>
        <v>72.707389447441386</v>
      </c>
      <c r="AL113" s="20">
        <f t="shared" si="58"/>
        <v>661.86881012095898</v>
      </c>
      <c r="AM113" s="59">
        <f t="shared" si="59"/>
        <v>955.20214345429235</v>
      </c>
      <c r="AN113" s="59">
        <f ca="1">AVERAGE(OFFSET($AM$3,0,0,'Données projet'!$E$10+1,1))-AVERAGE(OFFSET($H$3,0,0,'Données projet'!$E$10+1,1))</f>
        <v>375.11506713831233</v>
      </c>
      <c r="AO113" s="59">
        <f t="shared" si="90"/>
        <v>211.87303516846623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6.0026775596089461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6.0026775596089461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280.03999999999996</v>
      </c>
      <c r="BE113" s="13">
        <f>BD113*VLOOKUP('Données projet'!$B$11,Paramètres!$A$1:$I$89,3,0)*VLOOKUP('Données projet'!$B$11,Paramètres!$A$1:$I$89,5,0)</f>
        <v>167.46392</v>
      </c>
      <c r="BF113" s="13">
        <f t="shared" si="91"/>
        <v>42.521530115033826</v>
      </c>
      <c r="BG113" s="20">
        <f t="shared" si="61"/>
        <v>365.7246589503506</v>
      </c>
      <c r="BH113" s="59">
        <f t="shared" si="62"/>
        <v>659.05799228368392</v>
      </c>
      <c r="BI113" s="59">
        <f ca="1">AVERAGE(OFFSET($BH$3,0,0,'Données projet'!$E$11+1,1))-AVERAGE(OFFSET($H$3,0,0,'Données projet'!$E$11+1,1))</f>
        <v>98.210783973198716</v>
      </c>
      <c r="BJ113" s="59">
        <f t="shared" si="92"/>
        <v>130.93943107212061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1.3843712952849629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1.3843712952849629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511.15000000000026</v>
      </c>
      <c r="BZ113" s="13">
        <f>BY113*VLOOKUP('Données projet'!$B$12,Paramètres!$A$1:$I$89,3,0)*VLOOKUP('Données projet'!$B$12,Paramètres!$A$1:$I$89,5,0)</f>
        <v>239.21820000000014</v>
      </c>
      <c r="CA113" s="13">
        <f t="shared" si="93"/>
        <v>58.271290475054826</v>
      </c>
      <c r="CB113" s="20">
        <f t="shared" si="64"/>
        <v>518.12752924405402</v>
      </c>
      <c r="CC113" s="59">
        <f t="shared" si="65"/>
        <v>811.46086257738739</v>
      </c>
      <c r="CD113" s="59">
        <f ca="1">AVERAGE(OFFSET($CC$3,0,0,'Données projet'!$E$12+1,1))-AVERAGE(OFFSET($H$3,0,0,'Données projet'!$E$12+1,1))</f>
        <v>146.18550529528801</v>
      </c>
      <c r="CE113" s="59">
        <f t="shared" si="94"/>
        <v>42.010251635815337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2.9336954522214302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2.9336954522214302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6.2166666666666686</v>
      </c>
      <c r="N114" s="13">
        <f>IF('Données projet'!$A$36&gt;35,N113+M114-V113,IF(A114&lt;'Données projet'!$A$36,$K$205^A114,IF(A114='Données projet'!$A$36,'Données projet'!$B$36,N113+M114-V113)))</f>
        <v>605.94333333333293</v>
      </c>
      <c r="O114" s="13">
        <f>N114*VLOOKUP('Données projet'!$B$9,Paramètres!$A$1:$I$89,3,0)*VLOOKUP('Données projet'!$B$9,Paramètres!$A$1:$I$89,5,0)</f>
        <v>548.25752799999964</v>
      </c>
      <c r="P114" s="13">
        <f t="shared" si="87"/>
        <v>121.26036205474236</v>
      </c>
      <c r="Q114" s="20">
        <f t="shared" si="107"/>
        <v>1166.0769918453423</v>
      </c>
      <c r="R114" s="59">
        <f t="shared" si="55"/>
        <v>1459.4103251786755</v>
      </c>
      <c r="S114" s="59">
        <f ca="1">AVERAGE(OFFSET($R$3,0,0,'Données projet'!$E$9+1,1))-AVERAGE(OFFSET($H$3,0,0,'Données projet'!$E$9+1,1))</f>
        <v>714.54332715761689</v>
      </c>
      <c r="T114" s="59">
        <f t="shared" si="88"/>
        <v>115.57191774339248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7.731887011972181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7.731887011972181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4.4499999999999984</v>
      </c>
      <c r="AI114" s="13">
        <f>IF('Données projet'!$A$62&gt;35,AI113+AH114-AQ113,IF(A114&lt;'Données projet'!$A$62,$AF$205^A114,IF(A114='Données projet'!$A$62,'Données projet'!$B$62,AI113+AH114-AQ113)))</f>
        <v>307.51999999999913</v>
      </c>
      <c r="AJ114" s="13">
        <f>AI114*VLOOKUP('Données projet'!$B$10,Paramètres!$A$1:$I$89,3,0)*VLOOKUP('Données projet'!$B$10,Paramètres!$A$1:$I$89,5,0)</f>
        <v>311.82527999999911</v>
      </c>
      <c r="AK114" s="13">
        <f t="shared" si="89"/>
        <v>73.649890942076581</v>
      </c>
      <c r="AL114" s="20">
        <f t="shared" si="58"/>
        <v>671.36925605744852</v>
      </c>
      <c r="AM114" s="59">
        <f t="shared" si="59"/>
        <v>964.7025893907819</v>
      </c>
      <c r="AN114" s="59">
        <f ca="1">AVERAGE(OFFSET($AM$3,0,0,'Données projet'!$E$10+1,1))-AVERAGE(OFFSET($H$3,0,0,'Données projet'!$E$10+1,1))</f>
        <v>375.11506713831233</v>
      </c>
      <c r="AO114" s="59">
        <f t="shared" si="90"/>
        <v>211.87303516846623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5.8849687139368054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5.8849687139368054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280.03999999999996</v>
      </c>
      <c r="BE114" s="13">
        <f>BD114*VLOOKUP('Données projet'!$B$11,Paramètres!$A$1:$I$89,3,0)*VLOOKUP('Données projet'!$B$11,Paramètres!$A$1:$I$89,5,0)</f>
        <v>167.46392</v>
      </c>
      <c r="BF114" s="13">
        <f t="shared" si="91"/>
        <v>42.521530115033826</v>
      </c>
      <c r="BG114" s="20">
        <f t="shared" si="61"/>
        <v>365.7246589503506</v>
      </c>
      <c r="BH114" s="59">
        <f t="shared" si="62"/>
        <v>659.05799228368392</v>
      </c>
      <c r="BI114" s="59">
        <f ca="1">AVERAGE(OFFSET($BH$3,0,0,'Données projet'!$E$11+1,1))-AVERAGE(OFFSET($H$3,0,0,'Données projet'!$E$11+1,1))</f>
        <v>98.210783973198716</v>
      </c>
      <c r="BJ114" s="59">
        <f t="shared" si="92"/>
        <v>130.93943107212061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1.357224618567539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1.357224618567539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511.15000000000026</v>
      </c>
      <c r="BZ114" s="13">
        <f>BY114*VLOOKUP('Données projet'!$B$12,Paramètres!$A$1:$I$89,3,0)*VLOOKUP('Données projet'!$B$12,Paramètres!$A$1:$I$89,5,0)</f>
        <v>239.21820000000014</v>
      </c>
      <c r="CA114" s="13">
        <f t="shared" si="93"/>
        <v>58.271290475054826</v>
      </c>
      <c r="CB114" s="20">
        <f t="shared" si="64"/>
        <v>518.12752924405402</v>
      </c>
      <c r="CC114" s="59">
        <f t="shared" si="65"/>
        <v>811.46086257738739</v>
      </c>
      <c r="CD114" s="59">
        <f ca="1">AVERAGE(OFFSET($CC$3,0,0,'Données projet'!$E$12+1,1))-AVERAGE(OFFSET($H$3,0,0,'Données projet'!$E$12+1,1))</f>
        <v>146.18550529528801</v>
      </c>
      <c r="CE114" s="59">
        <f t="shared" si="94"/>
        <v>42.010251635815337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2.8761674737809075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2.8761674737809075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6.2166666666666686</v>
      </c>
      <c r="N115" s="13">
        <f>IF('Données projet'!$A$36&gt;35,N114+M115-V114,IF(A115&lt;'Données projet'!$A$36,$K$205^A115,IF(A115='Données projet'!$A$36,'Données projet'!$B$36,N114+M115-V114)))</f>
        <v>612.15999999999963</v>
      </c>
      <c r="O115" s="13">
        <f>N115*VLOOKUP('Données projet'!$B$9,Paramètres!$A$1:$I$89,3,0)*VLOOKUP('Données projet'!$B$9,Paramètres!$A$1:$I$89,5,0)</f>
        <v>553.8823679999997</v>
      </c>
      <c r="P115" s="13">
        <f t="shared" si="87"/>
        <v>122.35896744940726</v>
      </c>
      <c r="Q115" s="20">
        <f t="shared" si="107"/>
        <v>1177.7869925743837</v>
      </c>
      <c r="R115" s="59">
        <f t="shared" si="55"/>
        <v>1471.120325907717</v>
      </c>
      <c r="S115" s="59">
        <f ca="1">AVERAGE(OFFSET($R$3,0,0,'Données projet'!$E$9+1,1))-AVERAGE(OFFSET($H$3,0,0,'Données projet'!$E$9+1,1))</f>
        <v>714.54332715761689</v>
      </c>
      <c r="T115" s="59">
        <f t="shared" si="88"/>
        <v>115.57191774339248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7.580269423652819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7.580269423652819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4.4499999999999984</v>
      </c>
      <c r="AI115" s="13">
        <f>IF('Données projet'!$A$62&gt;35,AI114+AH115-AQ114,IF(A115&lt;'Données projet'!$A$62,$AF$205^A115,IF(A115='Données projet'!$A$62,'Données projet'!$B$62,AI114+AH115-AQ114)))</f>
        <v>311.96999999999912</v>
      </c>
      <c r="AJ115" s="13">
        <f>AI115*VLOOKUP('Données projet'!$B$10,Paramètres!$A$1:$I$89,3,0)*VLOOKUP('Données projet'!$B$10,Paramètres!$A$1:$I$89,5,0)</f>
        <v>316.33757999999909</v>
      </c>
      <c r="AK115" s="13">
        <f t="shared" si="89"/>
        <v>74.590806185405853</v>
      </c>
      <c r="AL115" s="20">
        <f t="shared" si="58"/>
        <v>680.86693927291356</v>
      </c>
      <c r="AM115" s="59">
        <f t="shared" si="59"/>
        <v>974.20027260624693</v>
      </c>
      <c r="AN115" s="59">
        <f ca="1">AVERAGE(OFFSET($AM$3,0,0,'Données projet'!$E$10+1,1))-AVERAGE(OFFSET($H$3,0,0,'Données projet'!$E$10+1,1))</f>
        <v>375.11506713831233</v>
      </c>
      <c r="AO115" s="59">
        <f t="shared" si="90"/>
        <v>211.87303516846623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5.7695680669329885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5.7695680669329885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280.03999999999996</v>
      </c>
      <c r="BE115" s="13">
        <f>BD115*VLOOKUP('Données projet'!$B$11,Paramètres!$A$1:$I$89,3,0)*VLOOKUP('Données projet'!$B$11,Paramètres!$A$1:$I$89,5,0)</f>
        <v>167.46392</v>
      </c>
      <c r="BF115" s="13">
        <f t="shared" si="91"/>
        <v>42.521530115033826</v>
      </c>
      <c r="BG115" s="20">
        <f t="shared" si="61"/>
        <v>365.7246589503506</v>
      </c>
      <c r="BH115" s="59">
        <f t="shared" si="62"/>
        <v>659.05799228368392</v>
      </c>
      <c r="BI115" s="59">
        <f ca="1">AVERAGE(OFFSET($BH$3,0,0,'Données projet'!$E$11+1,1))-AVERAGE(OFFSET($H$3,0,0,'Données projet'!$E$11+1,1))</f>
        <v>98.210783973198716</v>
      </c>
      <c r="BJ115" s="59">
        <f t="shared" si="92"/>
        <v>130.93943107212061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1.330610271622706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1.330610271622706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511.15000000000026</v>
      </c>
      <c r="BZ115" s="13">
        <f>BY115*VLOOKUP('Données projet'!$B$12,Paramètres!$A$1:$I$89,3,0)*VLOOKUP('Données projet'!$B$12,Paramètres!$A$1:$I$89,5,0)</f>
        <v>239.21820000000014</v>
      </c>
      <c r="CA115" s="13">
        <f t="shared" si="93"/>
        <v>58.271290475054826</v>
      </c>
      <c r="CB115" s="20">
        <f t="shared" si="64"/>
        <v>518.12752924405402</v>
      </c>
      <c r="CC115" s="59">
        <f t="shared" si="65"/>
        <v>811.46086257738739</v>
      </c>
      <c r="CD115" s="59">
        <f ca="1">AVERAGE(OFFSET($CC$3,0,0,'Données projet'!$E$12+1,1))-AVERAGE(OFFSET($H$3,0,0,'Données projet'!$E$12+1,1))</f>
        <v>146.18550529528801</v>
      </c>
      <c r="CE115" s="59">
        <f t="shared" si="94"/>
        <v>42.010251635815337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2.8197675839090013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2.8197675839090013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6.2166666666666686</v>
      </c>
      <c r="N116" s="13">
        <f>IF('Données projet'!$A$36&gt;35,N115+M116-V115,IF(A116&lt;'Données projet'!$A$36,$K$205^A116,IF(A116='Données projet'!$A$36,'Données projet'!$B$36,N115+M116-V115)))</f>
        <v>618.37666666666632</v>
      </c>
      <c r="O116" s="13">
        <f>N116*VLOOKUP('Données projet'!$B$9,Paramètres!$A$1:$I$89,3,0)*VLOOKUP('Données projet'!$B$9,Paramètres!$A$1:$I$89,5,0)</f>
        <v>559.50720799999976</v>
      </c>
      <c r="P116" s="13">
        <f t="shared" si="87"/>
        <v>123.45627495201046</v>
      </c>
      <c r="Q116" s="20">
        <f t="shared" si="107"/>
        <v>1189.4947328080846</v>
      </c>
      <c r="R116" s="59">
        <f t="shared" si="55"/>
        <v>1482.8280661414178</v>
      </c>
      <c r="S116" s="59">
        <f ca="1">AVERAGE(OFFSET($R$3,0,0,'Données projet'!$E$9+1,1))-AVERAGE(OFFSET($H$3,0,0,'Données projet'!$E$9+1,1))</f>
        <v>714.54332715761689</v>
      </c>
      <c r="T116" s="59">
        <f t="shared" si="88"/>
        <v>115.57191774339248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7.4316249637628022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7.4316249637628022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4.4499999999999984</v>
      </c>
      <c r="AI116" s="13">
        <f>IF('Données projet'!$A$62&gt;35,AI115+AH116-AQ115,IF(A116&lt;'Données projet'!$A$62,$AF$205^A116,IF(A116='Données projet'!$A$62,'Données projet'!$B$62,AI115+AH116-AQ115)))</f>
        <v>316.41999999999911</v>
      </c>
      <c r="AJ116" s="13">
        <f>AI116*VLOOKUP('Données projet'!$B$10,Paramètres!$A$1:$I$89,3,0)*VLOOKUP('Données projet'!$B$10,Paramètres!$A$1:$I$89,5,0)</f>
        <v>320.84987999999913</v>
      </c>
      <c r="AK116" s="13">
        <f t="shared" si="89"/>
        <v>75.530160418522073</v>
      </c>
      <c r="AL116" s="20">
        <f t="shared" si="58"/>
        <v>690.36190372892452</v>
      </c>
      <c r="AM116" s="59">
        <f t="shared" si="59"/>
        <v>983.69523706225777</v>
      </c>
      <c r="AN116" s="59">
        <f ca="1">AVERAGE(OFFSET($AM$3,0,0,'Données projet'!$E$10+1,1))-AVERAGE(OFFSET($H$3,0,0,'Données projet'!$E$10+1,1))</f>
        <v>375.11506713831233</v>
      </c>
      <c r="AO116" s="59">
        <f t="shared" si="90"/>
        <v>211.87303516846623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5.656430356229472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5.656430356229472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280.03999999999996</v>
      </c>
      <c r="BE116" s="13">
        <f>BD116*VLOOKUP('Données projet'!$B$11,Paramètres!$A$1:$I$89,3,0)*VLOOKUP('Données projet'!$B$11,Paramètres!$A$1:$I$89,5,0)</f>
        <v>167.46392</v>
      </c>
      <c r="BF116" s="13">
        <f t="shared" si="91"/>
        <v>42.521530115033826</v>
      </c>
      <c r="BG116" s="20">
        <f t="shared" si="61"/>
        <v>365.7246589503506</v>
      </c>
      <c r="BH116" s="59">
        <f t="shared" si="62"/>
        <v>659.05799228368392</v>
      </c>
      <c r="BI116" s="59">
        <f ca="1">AVERAGE(OFFSET($BH$3,0,0,'Données projet'!$E$11+1,1))-AVERAGE(OFFSET($H$3,0,0,'Données projet'!$E$11+1,1))</f>
        <v>98.210783973198716</v>
      </c>
      <c r="BJ116" s="59">
        <f t="shared" si="92"/>
        <v>130.93943107212061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1.3045178157883124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1.3045178157883124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511.15000000000026</v>
      </c>
      <c r="BZ116" s="13">
        <f>BY116*VLOOKUP('Données projet'!$B$12,Paramètres!$A$1:$I$89,3,0)*VLOOKUP('Données projet'!$B$12,Paramètres!$A$1:$I$89,5,0)</f>
        <v>239.21820000000014</v>
      </c>
      <c r="CA116" s="13">
        <f t="shared" si="93"/>
        <v>58.271290475054826</v>
      </c>
      <c r="CB116" s="20">
        <f t="shared" si="64"/>
        <v>518.12752924405402</v>
      </c>
      <c r="CC116" s="59">
        <f t="shared" si="65"/>
        <v>811.46086257738739</v>
      </c>
      <c r="CD116" s="59">
        <f ca="1">AVERAGE(OFFSET($CC$3,0,0,'Données projet'!$E$12+1,1))-AVERAGE(OFFSET($H$3,0,0,'Données projet'!$E$12+1,1))</f>
        <v>146.18550529528801</v>
      </c>
      <c r="CE116" s="59">
        <f t="shared" si="94"/>
        <v>42.010251635815337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2.7644736614769472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2.7644736614769472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6.2166666666666686</v>
      </c>
      <c r="N117" s="13">
        <f>IF('Données projet'!$A$36&gt;35,N116+M117-V116,IF(A117&lt;'Données projet'!$A$36,$K$205^A117,IF(A117='Données projet'!$A$36,'Données projet'!$B$36,N116+M117-V116)))</f>
        <v>624.59333333333302</v>
      </c>
      <c r="O117" s="13">
        <f>N117*VLOOKUP('Données projet'!$B$9,Paramètres!$A$1:$I$89,3,0)*VLOOKUP('Données projet'!$B$9,Paramètres!$A$1:$I$89,5,0)</f>
        <v>565.13204799999971</v>
      </c>
      <c r="P117" s="13">
        <f t="shared" si="87"/>
        <v>124.55229912128267</v>
      </c>
      <c r="Q117" s="20">
        <f t="shared" si="107"/>
        <v>1201.2002379029</v>
      </c>
      <c r="R117" s="59">
        <f t="shared" si="55"/>
        <v>1494.5335712362332</v>
      </c>
      <c r="S117" s="59">
        <f ca="1">AVERAGE(OFFSET($R$3,0,0,'Données projet'!$E$9+1,1))-AVERAGE(OFFSET($H$3,0,0,'Données projet'!$E$9+1,1))</f>
        <v>714.54332715761689</v>
      </c>
      <c r="T117" s="59">
        <f t="shared" si="88"/>
        <v>115.57191774339248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7.2858953310670609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7.2858953310670609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4.4499999999999984</v>
      </c>
      <c r="AI117" s="13">
        <f>IF('Données projet'!$A$62&gt;35,AI116+AH117-AQ116,IF(A117&lt;'Données projet'!$A$62,$AF$205^A117,IF(A117='Données projet'!$A$62,'Données projet'!$B$62,AI116+AH117-AQ116)))</f>
        <v>320.8699999999991</v>
      </c>
      <c r="AJ117" s="13">
        <f>AI117*VLOOKUP('Données projet'!$B$10,Paramètres!$A$1:$I$89,3,0)*VLOOKUP('Données projet'!$B$10,Paramètres!$A$1:$I$89,5,0)</f>
        <v>325.36217999999911</v>
      </c>
      <c r="AK117" s="13">
        <f t="shared" si="89"/>
        <v>76.467978131778366</v>
      </c>
      <c r="AL117" s="20">
        <f t="shared" si="58"/>
        <v>699.85419207951236</v>
      </c>
      <c r="AM117" s="59">
        <f t="shared" si="59"/>
        <v>993.18752541284562</v>
      </c>
      <c r="AN117" s="59">
        <f ca="1">AVERAGE(OFFSET($AM$3,0,0,'Données projet'!$E$10+1,1))-AVERAGE(OFFSET($H$3,0,0,'Données projet'!$E$10+1,1))</f>
        <v>375.11506713831233</v>
      </c>
      <c r="AO117" s="59">
        <f t="shared" si="90"/>
        <v>211.87303516846623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5.5455112070256618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5.5455112070256618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280.03999999999996</v>
      </c>
      <c r="BE117" s="13">
        <f>BD117*VLOOKUP('Données projet'!$B$11,Paramètres!$A$1:$I$89,3,0)*VLOOKUP('Données projet'!$B$11,Paramètres!$A$1:$I$89,5,0)</f>
        <v>167.46392</v>
      </c>
      <c r="BF117" s="13">
        <f t="shared" si="91"/>
        <v>42.521530115033826</v>
      </c>
      <c r="BG117" s="20">
        <f t="shared" si="61"/>
        <v>365.7246589503506</v>
      </c>
      <c r="BH117" s="59">
        <f t="shared" si="62"/>
        <v>659.05799228368392</v>
      </c>
      <c r="BI117" s="59">
        <f ca="1">AVERAGE(OFFSET($BH$3,0,0,'Données projet'!$E$11+1,1))-AVERAGE(OFFSET($H$3,0,0,'Données projet'!$E$11+1,1))</f>
        <v>98.210783973198716</v>
      </c>
      <c r="BJ117" s="59">
        <f t="shared" si="92"/>
        <v>130.93943107212061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1.2789370170980046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1.2789370170980046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511.15000000000026</v>
      </c>
      <c r="BZ117" s="13">
        <f>BY117*VLOOKUP('Données projet'!$B$12,Paramètres!$A$1:$I$89,3,0)*VLOOKUP('Données projet'!$B$12,Paramètres!$A$1:$I$89,5,0)</f>
        <v>239.21820000000014</v>
      </c>
      <c r="CA117" s="13">
        <f t="shared" si="93"/>
        <v>58.271290475054826</v>
      </c>
      <c r="CB117" s="20">
        <f t="shared" si="64"/>
        <v>518.12752924405402</v>
      </c>
      <c r="CC117" s="59">
        <f t="shared" si="65"/>
        <v>811.46086257738739</v>
      </c>
      <c r="CD117" s="59">
        <f ca="1">AVERAGE(OFFSET($CC$3,0,0,'Données projet'!$E$12+1,1))-AVERAGE(OFFSET($H$3,0,0,'Données projet'!$E$12+1,1))</f>
        <v>146.18550529528801</v>
      </c>
      <c r="CE117" s="59">
        <f t="shared" si="94"/>
        <v>42.010251635815337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2.7102640191378229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2.7102640191378229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6.2166666666666686</v>
      </c>
      <c r="N118" s="13">
        <f>IF('Données projet'!$A$36&gt;35,N117+M118-V117,IF(A118&lt;'Données projet'!$A$36,$K$205^A118,IF(A118='Données projet'!$A$36,'Données projet'!$B$36,N117+M118-V117)))</f>
        <v>630.80999999999972</v>
      </c>
      <c r="O118" s="13">
        <f>N118*VLOOKUP('Données projet'!$B$9,Paramètres!$A$1:$I$89,3,0)*VLOOKUP('Données projet'!$B$9,Paramètres!$A$1:$I$89,5,0)</f>
        <v>570.75688799999978</v>
      </c>
      <c r="P118" s="13">
        <f t="shared" si="87"/>
        <v>125.64705420943972</v>
      </c>
      <c r="Q118" s="20">
        <f t="shared" si="107"/>
        <v>1212.9035326814403</v>
      </c>
      <c r="R118" s="59">
        <f t="shared" si="55"/>
        <v>1506.2368660147736</v>
      </c>
      <c r="S118" s="59">
        <f ca="1">AVERAGE(OFFSET($R$3,0,0,'Données projet'!$E$9+1,1))-AVERAGE(OFFSET($H$3,0,0,'Données projet'!$E$9+1,1))</f>
        <v>714.54332715761689</v>
      </c>
      <c r="T118" s="59">
        <f t="shared" si="88"/>
        <v>115.57191774339248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7.1430233675821837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7.1430233675821837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4.4499999999999984</v>
      </c>
      <c r="AI118" s="13">
        <f>IF('Données projet'!$A$62&gt;35,AI117+AH118-AQ117,IF(A118&lt;'Données projet'!$A$62,$AF$205^A118,IF(A118='Données projet'!$A$62,'Données projet'!$B$62,AI117+AH118-AQ117)))</f>
        <v>325.31999999999908</v>
      </c>
      <c r="AJ118" s="13">
        <f>AI118*VLOOKUP('Données projet'!$B$10,Paramètres!$A$1:$I$89,3,0)*VLOOKUP('Données projet'!$B$10,Paramètres!$A$1:$I$89,5,0)</f>
        <v>329.8744799999991</v>
      </c>
      <c r="AK118" s="13">
        <f t="shared" si="89"/>
        <v>77.404283097213622</v>
      </c>
      <c r="AL118" s="20">
        <f t="shared" si="58"/>
        <v>709.34384572764554</v>
      </c>
      <c r="AM118" s="59">
        <f t="shared" si="59"/>
        <v>1002.6771790609789</v>
      </c>
      <c r="AN118" s="59">
        <f ca="1">AVERAGE(OFFSET($AM$3,0,0,'Données projet'!$E$10+1,1))-AVERAGE(OFFSET($H$3,0,0,'Données projet'!$E$10+1,1))</f>
        <v>375.11506713831233</v>
      </c>
      <c r="AO118" s="59">
        <f t="shared" si="90"/>
        <v>211.87303516846623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5.4367671146837377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5.4367671146837377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280.03999999999996</v>
      </c>
      <c r="BE118" s="13">
        <f>BD118*VLOOKUP('Données projet'!$B$11,Paramètres!$A$1:$I$89,3,0)*VLOOKUP('Données projet'!$B$11,Paramètres!$A$1:$I$89,5,0)</f>
        <v>167.46392</v>
      </c>
      <c r="BF118" s="13">
        <f t="shared" si="91"/>
        <v>42.521530115033826</v>
      </c>
      <c r="BG118" s="20">
        <f t="shared" si="61"/>
        <v>365.7246589503506</v>
      </c>
      <c r="BH118" s="59">
        <f t="shared" si="62"/>
        <v>659.05799228368392</v>
      </c>
      <c r="BI118" s="59">
        <f ca="1">AVERAGE(OFFSET($BH$3,0,0,'Données projet'!$E$11+1,1))-AVERAGE(OFFSET($H$3,0,0,'Données projet'!$E$11+1,1))</f>
        <v>98.210783973198716</v>
      </c>
      <c r="BJ118" s="59">
        <f t="shared" si="92"/>
        <v>130.93943107212061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1.2538578422672673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1.2538578422672673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511.15000000000026</v>
      </c>
      <c r="BZ118" s="13">
        <f>BY118*VLOOKUP('Données projet'!$B$12,Paramètres!$A$1:$I$89,3,0)*VLOOKUP('Données projet'!$B$12,Paramètres!$A$1:$I$89,5,0)</f>
        <v>239.21820000000014</v>
      </c>
      <c r="CA118" s="13">
        <f t="shared" si="93"/>
        <v>58.271290475054826</v>
      </c>
      <c r="CB118" s="20">
        <f t="shared" si="64"/>
        <v>518.12752924405402</v>
      </c>
      <c r="CC118" s="59">
        <f t="shared" si="65"/>
        <v>811.46086257738739</v>
      </c>
      <c r="CD118" s="59">
        <f ca="1">AVERAGE(OFFSET($CC$3,0,0,'Données projet'!$E$12+1,1))-AVERAGE(OFFSET($H$3,0,0,'Données projet'!$E$12+1,1))</f>
        <v>146.18550529528801</v>
      </c>
      <c r="CE118" s="59">
        <f t="shared" si="94"/>
        <v>42.010251635815337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2.6571173948203519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2.6571173948203519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6.2166666666666686</v>
      </c>
      <c r="N119" s="13">
        <f>IF('Données projet'!$A$36&gt;35,N118+M119-V118,IF(A119&lt;'Données projet'!$A$36,$K$205^A119,IF(A119='Données projet'!$A$36,'Données projet'!$B$36,N118+M119-V118)))</f>
        <v>637.02666666666642</v>
      </c>
      <c r="O119" s="13">
        <f>N119*VLOOKUP('Données projet'!$B$9,Paramètres!$A$1:$I$89,3,0)*VLOOKUP('Données projet'!$B$9,Paramètres!$A$1:$I$89,5,0)</f>
        <v>576.38172799999973</v>
      </c>
      <c r="P119" s="13">
        <f t="shared" si="87"/>
        <v>126.74055417159181</v>
      </c>
      <c r="Q119" s="20">
        <f t="shared" si="107"/>
        <v>1224.6046414488553</v>
      </c>
      <c r="R119" s="59">
        <f t="shared" si="55"/>
        <v>1517.9379747821886</v>
      </c>
      <c r="S119" s="59">
        <f ca="1">AVERAGE(OFFSET($R$3,0,0,'Données projet'!$E$9+1,1))-AVERAGE(OFFSET($H$3,0,0,'Données projet'!$E$9+1,1))</f>
        <v>714.54332715761689</v>
      </c>
      <c r="T119" s="59">
        <f t="shared" si="88"/>
        <v>115.57191774339248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7.0029530361579519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7.0029530361579519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4.4499999999999984</v>
      </c>
      <c r="AI119" s="13">
        <f>IF('Données projet'!$A$62&gt;35,AI118+AH119-AQ118,IF(A119&lt;'Données projet'!$A$62,$AF$205^A119,IF(A119='Données projet'!$A$62,'Données projet'!$B$62,AI118+AH119-AQ118)))</f>
        <v>329.76999999999907</v>
      </c>
      <c r="AJ119" s="13">
        <f>AI119*VLOOKUP('Données projet'!$B$10,Paramètres!$A$1:$I$89,3,0)*VLOOKUP('Données projet'!$B$10,Paramètres!$A$1:$I$89,5,0)</f>
        <v>334.38677999999908</v>
      </c>
      <c r="AK119" s="13">
        <f t="shared" si="89"/>
        <v>78.339098399151936</v>
      </c>
      <c r="AL119" s="20">
        <f t="shared" si="58"/>
        <v>718.83090487852132</v>
      </c>
      <c r="AM119" s="59">
        <f t="shared" si="59"/>
        <v>1012.1642382118546</v>
      </c>
      <c r="AN119" s="59">
        <f ca="1">AVERAGE(OFFSET($AM$3,0,0,'Données projet'!$E$10+1,1))-AVERAGE(OFFSET($H$3,0,0,'Données projet'!$E$10+1,1))</f>
        <v>375.11506713831233</v>
      </c>
      <c r="AO119" s="59">
        <f t="shared" si="90"/>
        <v>211.87303516846623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5.330155427665292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5.330155427665292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280.03999999999996</v>
      </c>
      <c r="BE119" s="13">
        <f>BD119*VLOOKUP('Données projet'!$B$11,Paramètres!$A$1:$I$89,3,0)*VLOOKUP('Données projet'!$B$11,Paramètres!$A$1:$I$89,5,0)</f>
        <v>167.46392</v>
      </c>
      <c r="BF119" s="13">
        <f t="shared" si="91"/>
        <v>42.521530115033826</v>
      </c>
      <c r="BG119" s="20">
        <f t="shared" si="61"/>
        <v>365.7246589503506</v>
      </c>
      <c r="BH119" s="59">
        <f t="shared" si="62"/>
        <v>659.05799228368392</v>
      </c>
      <c r="BI119" s="59">
        <f ca="1">AVERAGE(OFFSET($BH$3,0,0,'Données projet'!$E$11+1,1))-AVERAGE(OFFSET($H$3,0,0,'Données projet'!$E$11+1,1))</f>
        <v>98.210783973198716</v>
      </c>
      <c r="BJ119" s="59">
        <f t="shared" si="92"/>
        <v>130.93943107212061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1.2292704547581743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1.2292704547581743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511.15000000000026</v>
      </c>
      <c r="BZ119" s="13">
        <f>BY119*VLOOKUP('Données projet'!$B$12,Paramètres!$A$1:$I$89,3,0)*VLOOKUP('Données projet'!$B$12,Paramètres!$A$1:$I$89,5,0)</f>
        <v>239.21820000000014</v>
      </c>
      <c r="CA119" s="13">
        <f t="shared" si="93"/>
        <v>58.271290475054826</v>
      </c>
      <c r="CB119" s="20">
        <f t="shared" si="64"/>
        <v>518.12752924405402</v>
      </c>
      <c r="CC119" s="59">
        <f t="shared" si="65"/>
        <v>811.46086257738739</v>
      </c>
      <c r="CD119" s="59">
        <f ca="1">AVERAGE(OFFSET($CC$3,0,0,'Données projet'!$E$12+1,1))-AVERAGE(OFFSET($H$3,0,0,'Données projet'!$E$12+1,1))</f>
        <v>146.18550529528801</v>
      </c>
      <c r="CE119" s="59">
        <f t="shared" si="94"/>
        <v>42.010251635815337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2.6050129433895068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2.6050129433895068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6.2166666666666686</v>
      </c>
      <c r="N120" s="13">
        <f>IF('Données projet'!$A$36&gt;35,N119+M120-V119,IF(A120&lt;'Données projet'!$A$36,$K$205^A120,IF(A120='Données projet'!$A$36,'Données projet'!$B$36,N119+M120-V119)))</f>
        <v>643.24333333333311</v>
      </c>
      <c r="O120" s="13">
        <f>N120*VLOOKUP('Données projet'!$B$9,Paramètres!$A$1:$I$89,3,0)*VLOOKUP('Données projet'!$B$9,Paramètres!$A$1:$I$89,5,0)</f>
        <v>582.00656799999979</v>
      </c>
      <c r="P120" s="13">
        <f t="shared" si="87"/>
        <v>127.83281267477481</v>
      </c>
      <c r="Q120" s="20">
        <f t="shared" si="107"/>
        <v>1236.3035880085656</v>
      </c>
      <c r="R120" s="59">
        <f t="shared" si="55"/>
        <v>1529.6369213418989</v>
      </c>
      <c r="S120" s="59">
        <f ca="1">AVERAGE(OFFSET($R$3,0,0,'Données projet'!$E$9+1,1))-AVERAGE(OFFSET($H$3,0,0,'Données projet'!$E$9+1,1))</f>
        <v>714.54332715761689</v>
      </c>
      <c r="T120" s="59">
        <f t="shared" si="88"/>
        <v>115.57191774339248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6.8656293984984833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6.8656293984984833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4.4499999999999984</v>
      </c>
      <c r="AI120" s="13">
        <f>IF('Données projet'!$A$62&gt;35,AI119+AH120-AQ119,IF(A120&lt;'Données projet'!$A$62,$AF$205^A120,IF(A120='Données projet'!$A$62,'Données projet'!$B$62,AI119+AH120-AQ119)))</f>
        <v>334.21999999999906</v>
      </c>
      <c r="AJ120" s="13">
        <f>AI120*VLOOKUP('Données projet'!$B$10,Paramètres!$A$1:$I$89,3,0)*VLOOKUP('Données projet'!$B$10,Paramètres!$A$1:$I$89,5,0)</f>
        <v>338.89907999999906</v>
      </c>
      <c r="AK120" s="13">
        <f t="shared" si="89"/>
        <v>79.27244646310497</v>
      </c>
      <c r="AL120" s="20">
        <f t="shared" si="58"/>
        <v>728.31540858990627</v>
      </c>
      <c r="AM120" s="59">
        <f t="shared" si="59"/>
        <v>1021.6487419232396</v>
      </c>
      <c r="AN120" s="59">
        <f ca="1">AVERAGE(OFFSET($AM$3,0,0,'Données projet'!$E$10+1,1))-AVERAGE(OFFSET($H$3,0,0,'Données projet'!$E$10+1,1))</f>
        <v>375.11506713831233</v>
      </c>
      <c r="AO120" s="59">
        <f t="shared" si="90"/>
        <v>211.87303516846623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5.2256343308025697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5.2256343308025697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280.03999999999996</v>
      </c>
      <c r="BE120" s="13">
        <f>BD120*VLOOKUP('Données projet'!$B$11,Paramètres!$A$1:$I$89,3,0)*VLOOKUP('Données projet'!$B$11,Paramètres!$A$1:$I$89,5,0)</f>
        <v>167.46392</v>
      </c>
      <c r="BF120" s="13">
        <f t="shared" si="91"/>
        <v>42.521530115033826</v>
      </c>
      <c r="BG120" s="20">
        <f t="shared" si="61"/>
        <v>365.7246589503506</v>
      </c>
      <c r="BH120" s="59">
        <f t="shared" si="62"/>
        <v>659.05799228368392</v>
      </c>
      <c r="BI120" s="59">
        <f ca="1">AVERAGE(OFFSET($BH$3,0,0,'Données projet'!$E$11+1,1))-AVERAGE(OFFSET($H$3,0,0,'Données projet'!$E$11+1,1))</f>
        <v>98.210783973198716</v>
      </c>
      <c r="BJ120" s="59">
        <f t="shared" si="92"/>
        <v>130.93943107212061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1.2051652109213091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1.2051652109213091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511.15000000000026</v>
      </c>
      <c r="BZ120" s="13">
        <f>BY120*VLOOKUP('Données projet'!$B$12,Paramètres!$A$1:$I$89,3,0)*VLOOKUP('Données projet'!$B$12,Paramètres!$A$1:$I$89,5,0)</f>
        <v>239.21820000000014</v>
      </c>
      <c r="CA120" s="13">
        <f t="shared" si="93"/>
        <v>58.271290475054826</v>
      </c>
      <c r="CB120" s="20">
        <f t="shared" si="64"/>
        <v>518.12752924405402</v>
      </c>
      <c r="CC120" s="59">
        <f t="shared" si="65"/>
        <v>811.46086257738739</v>
      </c>
      <c r="CD120" s="59">
        <f ca="1">AVERAGE(OFFSET($CC$3,0,0,'Données projet'!$E$12+1,1))-AVERAGE(OFFSET($H$3,0,0,'Données projet'!$E$12+1,1))</f>
        <v>146.18550529528801</v>
      </c>
      <c r="CE120" s="59">
        <f t="shared" si="94"/>
        <v>42.010251635815337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2.5539302284706431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2.5539302284706431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6.2166666666666686</v>
      </c>
      <c r="N121" s="13">
        <f>IF('Données projet'!$A$36&gt;35,N120+M121-V120,IF(A121&lt;'Données projet'!$A$36,$K$205^A121,IF(A121='Données projet'!$A$36,'Données projet'!$B$36,N120+M121-V120)))</f>
        <v>649.45999999999981</v>
      </c>
      <c r="O121" s="13">
        <f>N121*VLOOKUP('Données projet'!$B$9,Paramètres!$A$1:$I$89,3,0)*VLOOKUP('Données projet'!$B$9,Paramètres!$A$1:$I$89,5,0)</f>
        <v>587.63140799999985</v>
      </c>
      <c r="P121" s="13">
        <f t="shared" si="87"/>
        <v>128.92384310662194</v>
      </c>
      <c r="Q121" s="20">
        <f t="shared" si="107"/>
        <v>1248.0003956773662</v>
      </c>
      <c r="R121" s="59">
        <f t="shared" si="55"/>
        <v>1541.3337290106995</v>
      </c>
      <c r="S121" s="59">
        <f ca="1">AVERAGE(OFFSET($R$3,0,0,'Données projet'!$E$9+1,1))-AVERAGE(OFFSET($H$3,0,0,'Données projet'!$E$9+1,1))</f>
        <v>714.54332715761689</v>
      </c>
      <c r="T121" s="59">
        <f t="shared" si="88"/>
        <v>115.57191774339248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6.7309985936143679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6.7309985936143679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4.4499999999999984</v>
      </c>
      <c r="AI121" s="13">
        <f>IF('Données projet'!$A$62&gt;35,AI120+AH121-AQ120,IF(A121&lt;'Données projet'!$A$62,$AF$205^A121,IF(A121='Données projet'!$A$62,'Données projet'!$B$62,AI120+AH121-AQ120)))</f>
        <v>338.66999999999905</v>
      </c>
      <c r="AJ121" s="13">
        <f>AI121*VLOOKUP('Données projet'!$B$10,Paramètres!$A$1:$I$89,3,0)*VLOOKUP('Données projet'!$B$10,Paramètres!$A$1:$I$89,5,0)</f>
        <v>343.41137999999904</v>
      </c>
      <c r="AK121" s="13">
        <f t="shared" si="89"/>
        <v>80.204349083089753</v>
      </c>
      <c r="AL121" s="20">
        <f t="shared" si="58"/>
        <v>737.79739481971285</v>
      </c>
      <c r="AM121" s="59">
        <f t="shared" si="59"/>
        <v>1031.1307281530462</v>
      </c>
      <c r="AN121" s="59">
        <f ca="1">AVERAGE(OFFSET($AM$3,0,0,'Données projet'!$E$10+1,1))-AVERAGE(OFFSET($H$3,0,0,'Données projet'!$E$10+1,1))</f>
        <v>375.11506713831233</v>
      </c>
      <c r="AO121" s="59">
        <f t="shared" si="90"/>
        <v>211.87303516846623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5.1231628288977511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5.1231628288977511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280.03999999999996</v>
      </c>
      <c r="BE121" s="13">
        <f>BD121*VLOOKUP('Données projet'!$B$11,Paramètres!$A$1:$I$89,3,0)*VLOOKUP('Données projet'!$B$11,Paramètres!$A$1:$I$89,5,0)</f>
        <v>167.46392</v>
      </c>
      <c r="BF121" s="13">
        <f t="shared" si="91"/>
        <v>42.521530115033826</v>
      </c>
      <c r="BG121" s="20">
        <f t="shared" si="61"/>
        <v>365.7246589503506</v>
      </c>
      <c r="BH121" s="59">
        <f t="shared" si="62"/>
        <v>659.05799228368392</v>
      </c>
      <c r="BI121" s="59">
        <f ca="1">AVERAGE(OFFSET($BH$3,0,0,'Données projet'!$E$11+1,1))-AVERAGE(OFFSET($H$3,0,0,'Données projet'!$E$11+1,1))</f>
        <v>98.210783973198716</v>
      </c>
      <c r="BJ121" s="59">
        <f t="shared" si="92"/>
        <v>130.93943107212061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1.1815326562133379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1.1815326562133379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511.15000000000026</v>
      </c>
      <c r="BZ121" s="13">
        <f>BY121*VLOOKUP('Données projet'!$B$12,Paramètres!$A$1:$I$89,3,0)*VLOOKUP('Données projet'!$B$12,Paramètres!$A$1:$I$89,5,0)</f>
        <v>239.21820000000014</v>
      </c>
      <c r="CA121" s="13">
        <f t="shared" si="93"/>
        <v>58.271290475054826</v>
      </c>
      <c r="CB121" s="20">
        <f t="shared" si="64"/>
        <v>518.12752924405402</v>
      </c>
      <c r="CC121" s="59">
        <f t="shared" si="65"/>
        <v>811.46086257738739</v>
      </c>
      <c r="CD121" s="59">
        <f ca="1">AVERAGE(OFFSET($CC$3,0,0,'Données projet'!$E$12+1,1))-AVERAGE(OFFSET($H$3,0,0,'Données projet'!$E$12+1,1))</f>
        <v>146.18550529528801</v>
      </c>
      <c r="CE121" s="59">
        <f t="shared" si="94"/>
        <v>42.010251635815337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2.5038492144339588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2.5038492144339588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6.2166666666666686</v>
      </c>
      <c r="N122" s="13">
        <f>IF('Données projet'!$A$36&gt;35,N121+M122-V121,IF(A122&lt;'Données projet'!$A$36,$K$205^A122,IF(A122='Données projet'!$A$36,'Données projet'!$B$36,N121+M122-V121)))</f>
        <v>655.67666666666651</v>
      </c>
      <c r="O122" s="13">
        <f>N122*VLOOKUP('Données projet'!$B$9,Paramètres!$A$1:$I$89,3,0)*VLOOKUP('Données projet'!$B$9,Paramètres!$A$1:$I$89,5,0)</f>
        <v>593.2562479999998</v>
      </c>
      <c r="P122" s="13">
        <f t="shared" si="87"/>
        <v>130.01365858369468</v>
      </c>
      <c r="Q122" s="20">
        <f t="shared" si="107"/>
        <v>1259.6950872999344</v>
      </c>
      <c r="R122" s="59">
        <f t="shared" si="55"/>
        <v>1553.0284206332676</v>
      </c>
      <c r="S122" s="59">
        <f ca="1">AVERAGE(OFFSET($R$3,0,0,'Données projet'!$E$9+1,1))-AVERAGE(OFFSET($H$3,0,0,'Données projet'!$E$9+1,1))</f>
        <v>714.54332715761689</v>
      </c>
      <c r="T122" s="59">
        <f t="shared" si="88"/>
        <v>115.57191774339248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6.5990078166973474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6.5990078166973474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4.4499999999999984</v>
      </c>
      <c r="AI122" s="13">
        <f>IF('Données projet'!$A$62&gt;35,AI121+AH122-AQ121,IF(A122&lt;'Données projet'!$A$62,$AF$205^A122,IF(A122='Données projet'!$A$62,'Données projet'!$B$62,AI121+AH122-AQ121)))</f>
        <v>343.11999999999904</v>
      </c>
      <c r="AJ122" s="13">
        <f>AI122*VLOOKUP('Données projet'!$B$10,Paramètres!$A$1:$I$89,3,0)*VLOOKUP('Données projet'!$B$10,Paramètres!$A$1:$I$89,5,0)</f>
        <v>347.92367999999908</v>
      </c>
      <c r="AK122" s="13">
        <f t="shared" si="89"/>
        <v>81.134827447471082</v>
      </c>
      <c r="AL122" s="20">
        <f t="shared" si="58"/>
        <v>747.27690047101044</v>
      </c>
      <c r="AM122" s="59">
        <f t="shared" si="59"/>
        <v>1040.6102338043438</v>
      </c>
      <c r="AN122" s="59">
        <f ca="1">AVERAGE(OFFSET($AM$3,0,0,'Données projet'!$E$10+1,1))-AVERAGE(OFFSET($H$3,0,0,'Données projet'!$E$10+1,1))</f>
        <v>375.11506713831233</v>
      </c>
      <c r="AO122" s="59">
        <f t="shared" si="90"/>
        <v>211.87303516846623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5.0227007306438418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5.0227007306438418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280.03999999999996</v>
      </c>
      <c r="BE122" s="13">
        <f>BD122*VLOOKUP('Données projet'!$B$11,Paramètres!$A$1:$I$89,3,0)*VLOOKUP('Données projet'!$B$11,Paramètres!$A$1:$I$89,5,0)</f>
        <v>167.46392</v>
      </c>
      <c r="BF122" s="13">
        <f t="shared" si="91"/>
        <v>42.521530115033826</v>
      </c>
      <c r="BG122" s="20">
        <f t="shared" si="61"/>
        <v>365.7246589503506</v>
      </c>
      <c r="BH122" s="59">
        <f t="shared" si="62"/>
        <v>659.05799228368392</v>
      </c>
      <c r="BI122" s="59">
        <f ca="1">AVERAGE(OFFSET($BH$3,0,0,'Données projet'!$E$11+1,1))-AVERAGE(OFFSET($H$3,0,0,'Données projet'!$E$11+1,1))</f>
        <v>98.210783973198716</v>
      </c>
      <c r="BJ122" s="59">
        <f t="shared" si="92"/>
        <v>130.93943107212061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1.1583635214887551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1.1583635214887551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511.15000000000026</v>
      </c>
      <c r="BZ122" s="13">
        <f>BY122*VLOOKUP('Données projet'!$B$12,Paramètres!$A$1:$I$89,3,0)*VLOOKUP('Données projet'!$B$12,Paramètres!$A$1:$I$89,5,0)</f>
        <v>239.21820000000014</v>
      </c>
      <c r="CA122" s="13">
        <f t="shared" si="93"/>
        <v>58.271290475054826</v>
      </c>
      <c r="CB122" s="20">
        <f t="shared" si="64"/>
        <v>518.12752924405402</v>
      </c>
      <c r="CC122" s="59">
        <f t="shared" si="65"/>
        <v>811.46086257738739</v>
      </c>
      <c r="CD122" s="59">
        <f ca="1">AVERAGE(OFFSET($CC$3,0,0,'Données projet'!$E$12+1,1))-AVERAGE(OFFSET($H$3,0,0,'Données projet'!$E$12+1,1))</f>
        <v>146.18550529528801</v>
      </c>
      <c r="CE122" s="59">
        <f t="shared" si="94"/>
        <v>42.010251635815337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2.4547502585361314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2.4547502585361314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6.2166666666666686</v>
      </c>
      <c r="N123" s="13">
        <f>IF('Données projet'!$A$36&gt;35,N122+M123-V122,IF(A123&lt;'Données projet'!$A$36,$K$205^A123,IF(A123='Données projet'!$A$36,'Données projet'!$B$36,N122+M123-V122)))</f>
        <v>661.8933333333332</v>
      </c>
      <c r="O123" s="13">
        <f>N123*VLOOKUP('Données projet'!$B$9,Paramètres!$A$1:$I$89,3,0)*VLOOKUP('Données projet'!$B$9,Paramètres!$A$1:$I$89,5,0)</f>
        <v>598.88108799999986</v>
      </c>
      <c r="P123" s="13">
        <f t="shared" si="87"/>
        <v>131.10227195948792</v>
      </c>
      <c r="Q123" s="20">
        <f t="shared" si="107"/>
        <v>1271.3876852627745</v>
      </c>
      <c r="R123" s="59">
        <f t="shared" si="55"/>
        <v>1564.7210185961078</v>
      </c>
      <c r="S123" s="59">
        <f ca="1">AVERAGE(OFFSET($R$3,0,0,'Données projet'!$E$9+1,1))-AVERAGE(OFFSET($H$3,0,0,'Données projet'!$E$9+1,1))</f>
        <v>714.54332715761689</v>
      </c>
      <c r="T123" s="59">
        <f t="shared" si="88"/>
        <v>115.57191774339248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6.4696052984092454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6.4696052984092454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4.4499999999999984</v>
      </c>
      <c r="AI123" s="13">
        <f>IF('Données projet'!$A$62&gt;35,AI122+AH123-AQ122,IF(A123&lt;'Données projet'!$A$62,$AF$205^A123,IF(A123='Données projet'!$A$62,'Données projet'!$B$62,AI122+AH123-AQ122)))</f>
        <v>347.56999999999903</v>
      </c>
      <c r="AJ123" s="13">
        <f>AI123*VLOOKUP('Données projet'!$B$10,Paramètres!$A$1:$I$89,3,0)*VLOOKUP('Données projet'!$B$10,Paramètres!$A$1:$I$89,5,0)</f>
        <v>352.43597999999906</v>
      </c>
      <c r="AK123" s="13">
        <f t="shared" si="89"/>
        <v>82.063902163424331</v>
      </c>
      <c r="AL123" s="20">
        <f t="shared" si="58"/>
        <v>756.7539614346291</v>
      </c>
      <c r="AM123" s="59">
        <f t="shared" si="59"/>
        <v>1050.0872947679625</v>
      </c>
      <c r="AN123" s="59">
        <f ca="1">AVERAGE(OFFSET($AM$3,0,0,'Données projet'!$E$10+1,1))-AVERAGE(OFFSET($H$3,0,0,'Données projet'!$E$10+1,1))</f>
        <v>375.11506713831233</v>
      </c>
      <c r="AO123" s="59">
        <f t="shared" si="90"/>
        <v>211.87303516846623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4.9242086328608616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4.9242086328608616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280.03999999999996</v>
      </c>
      <c r="BE123" s="13">
        <f>BD123*VLOOKUP('Données projet'!$B$11,Paramètres!$A$1:$I$89,3,0)*VLOOKUP('Données projet'!$B$11,Paramètres!$A$1:$I$89,5,0)</f>
        <v>167.46392</v>
      </c>
      <c r="BF123" s="13">
        <f t="shared" si="91"/>
        <v>42.521530115033826</v>
      </c>
      <c r="BG123" s="20">
        <f t="shared" si="61"/>
        <v>365.7246589503506</v>
      </c>
      <c r="BH123" s="59">
        <f t="shared" si="62"/>
        <v>659.05799228368392</v>
      </c>
      <c r="BI123" s="59">
        <f ca="1">AVERAGE(OFFSET($BH$3,0,0,'Données projet'!$E$11+1,1))-AVERAGE(OFFSET($H$3,0,0,'Données projet'!$E$11+1,1))</f>
        <v>98.210783973198716</v>
      </c>
      <c r="BJ123" s="59">
        <f t="shared" si="92"/>
        <v>130.93943107212061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1.1356487193643445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1.1356487193643445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511.15000000000026</v>
      </c>
      <c r="BZ123" s="13">
        <f>BY123*VLOOKUP('Données projet'!$B$12,Paramètres!$A$1:$I$89,3,0)*VLOOKUP('Données projet'!$B$12,Paramètres!$A$1:$I$89,5,0)</f>
        <v>239.21820000000014</v>
      </c>
      <c r="CA123" s="13">
        <f t="shared" si="93"/>
        <v>58.271290475054826</v>
      </c>
      <c r="CB123" s="20">
        <f t="shared" si="64"/>
        <v>518.12752924405402</v>
      </c>
      <c r="CC123" s="59">
        <f t="shared" si="65"/>
        <v>811.46086257738739</v>
      </c>
      <c r="CD123" s="59">
        <f ca="1">AVERAGE(OFFSET($CC$3,0,0,'Données projet'!$E$12+1,1))-AVERAGE(OFFSET($H$3,0,0,'Données projet'!$E$12+1,1))</f>
        <v>146.18550529528801</v>
      </c>
      <c r="CE123" s="59">
        <f t="shared" si="94"/>
        <v>42.010251635815337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2.4066141032160546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2.4066141032160546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>
        <f>VLOOKUP(A124,'Données projet'!$A$35:$I$55,2,0)</f>
        <v>668.11</v>
      </c>
      <c r="L124" s="12">
        <f>VLOOKUP(A124,'Données projet'!$A$35:$I$55,9,0)</f>
        <v>6.2166666666666686</v>
      </c>
      <c r="M124" s="12">
        <f t="array" ref="M124">INDEX(L:L,MIN(IF(ISNUMBER(L124:L320),ROW(L124:L320),"")))</f>
        <v>6.2166666666666686</v>
      </c>
      <c r="N124" s="13">
        <f>IF('Données projet'!$A$36&gt;35,N123+M124-V123,IF(A124&lt;'Données projet'!$A$36,$K$205^A124,IF(A124='Données projet'!$A$36,'Données projet'!$B$36,N123+M124-V123)))</f>
        <v>668.1099999999999</v>
      </c>
      <c r="O124" s="13">
        <f>N124*VLOOKUP('Données projet'!$B$9,Paramètres!$A$1:$I$89,3,0)*VLOOKUP('Données projet'!$B$9,Paramètres!$A$1:$I$89,5,0)</f>
        <v>604.50592799999981</v>
      </c>
      <c r="P124" s="13">
        <f t="shared" si="87"/>
        <v>132.1896958321268</v>
      </c>
      <c r="Q124" s="20">
        <f t="shared" si="107"/>
        <v>1283.0782115076204</v>
      </c>
      <c r="R124" s="59">
        <f t="shared" si="55"/>
        <v>1576.4115448409536</v>
      </c>
      <c r="S124" s="59">
        <f ca="1">AVERAGE(OFFSET($R$3,0,0,'Données projet'!$E$9+1,1))-AVERAGE(OFFSET($H$3,0,0,'Données projet'!$E$9+1,1))</f>
        <v>714.54332715761689</v>
      </c>
      <c r="T124" s="59">
        <f t="shared" si="88"/>
        <v>115.57191774339248</v>
      </c>
      <c r="U124" s="15">
        <f>IF(ISNA(VLOOKUP(A124,'Données projet'!$A$35:$I$55,3,0)),0,VLOOKUP(A124,'Données projet'!$A$35:$I$55,3,0))</f>
        <v>9</v>
      </c>
      <c r="V124" s="15">
        <f>IF(ISNA(VLOOKUP(A124,'Données projet'!$A$35:$I$55,4,0)),0,VLOOKUP(A124,'Données projet'!$A$35:$I$55,4,0))</f>
        <v>23.1</v>
      </c>
      <c r="W124" s="16">
        <f>IF(ISNA(VLOOKUP(A124,'Données projet'!$A$35:$I$55,5,0)),0%,VLOOKUP(A124,'Données projet'!$A$35:$I$55,5,0)*VLOOKUP('Données projet'!$B$9,Paramètres!$A$1:$I$89,7,0))</f>
        <v>0.15049999999999999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9.8200884983760126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9.8200884983760126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>
        <f>VLOOKUP(A124,'Données projet'!$A$61:$I$81,2,0)</f>
        <v>352.02</v>
      </c>
      <c r="AG124" s="12">
        <f>VLOOKUP(A124,'Données projet'!$A$61:$I$81,9,0)</f>
        <v>4.4499999999999984</v>
      </c>
      <c r="AH124" s="12">
        <f t="array" ref="AH124">INDEX(AG:AG,MIN(IF(ISNUMBER(AG124:AG320),ROW(AG124:AG320),"")))</f>
        <v>4.4499999999999984</v>
      </c>
      <c r="AI124" s="13">
        <f>IF('Données projet'!$A$62&gt;35,AI123+AH124-AQ123,IF(A124&lt;'Données projet'!$A$62,$AF$205^A124,IF(A124='Données projet'!$A$62,'Données projet'!$B$62,AI123+AH124-AQ123)))</f>
        <v>352.01999999999902</v>
      </c>
      <c r="AJ124" s="13">
        <f>AI124*VLOOKUP('Données projet'!$B$10,Paramètres!$A$1:$I$89,3,0)*VLOOKUP('Données projet'!$B$10,Paramètres!$A$1:$I$89,5,0)</f>
        <v>356.94827999999904</v>
      </c>
      <c r="AK124" s="13">
        <f t="shared" si="89"/>
        <v>82.991593280110081</v>
      </c>
      <c r="AL124" s="20">
        <f t="shared" si="58"/>
        <v>766.22861262952335</v>
      </c>
      <c r="AM124" s="59">
        <f t="shared" si="59"/>
        <v>1059.5619459628567</v>
      </c>
      <c r="AN124" s="59">
        <f ca="1">AVERAGE(OFFSET($AM$3,0,0,'Données projet'!$E$10+1,1))-AVERAGE(OFFSET($H$3,0,0,'Données projet'!$E$10+1,1))</f>
        <v>375.11506713831233</v>
      </c>
      <c r="AO124" s="59">
        <f t="shared" si="90"/>
        <v>211.87303516846623</v>
      </c>
      <c r="AP124" s="15">
        <f>IF(ISNA(VLOOKUP(A124,'Données projet'!$A$61:$I$81,3,0)),0,VLOOKUP(A124,'Données projet'!$A$61:$I$81,3,0))</f>
        <v>9</v>
      </c>
      <c r="AQ124" s="15">
        <f>IF(ISNA(VLOOKUP(A124,'Données projet'!$A$61:$I$81,4,0)),0,VLOOKUP(A124,'Données projet'!$A$61:$I$81,4,0))</f>
        <v>35.200000000000003</v>
      </c>
      <c r="AR124" s="16">
        <f>IF(ISNA(VLOOKUP(A124,'Données projet'!$A$61:$I$81,5,0)),0%,VLOOKUP(A124,'Données projet'!$A$61:$I$81,5,0)*VLOOKUP('Données projet'!$B$10,Paramètres!$A$1:$I$89,7,0))</f>
        <v>6.4500000000000002E-2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7.3726458940284507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7.3726458940284507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280.03999999999996</v>
      </c>
      <c r="BE124" s="13">
        <f>BD124*VLOOKUP('Données projet'!$B$11,Paramètres!$A$1:$I$89,3,0)*VLOOKUP('Données projet'!$B$11,Paramètres!$A$1:$I$89,5,0)</f>
        <v>167.46392</v>
      </c>
      <c r="BF124" s="13">
        <f t="shared" si="91"/>
        <v>42.521530115033826</v>
      </c>
      <c r="BG124" s="20">
        <f t="shared" si="61"/>
        <v>365.7246589503506</v>
      </c>
      <c r="BH124" s="59">
        <f t="shared" si="62"/>
        <v>659.05799228368392</v>
      </c>
      <c r="BI124" s="59">
        <f ca="1">AVERAGE(OFFSET($BH$3,0,0,'Données projet'!$E$11+1,1))-AVERAGE(OFFSET($H$3,0,0,'Données projet'!$E$11+1,1))</f>
        <v>98.210783973198716</v>
      </c>
      <c r="BJ124" s="59">
        <f t="shared" si="92"/>
        <v>130.93943107212061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1.1133793406549324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1.1133793406549324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511.15000000000026</v>
      </c>
      <c r="BZ124" s="13">
        <f>BY124*VLOOKUP('Données projet'!$B$12,Paramètres!$A$1:$I$89,3,0)*VLOOKUP('Données projet'!$B$12,Paramètres!$A$1:$I$89,5,0)</f>
        <v>239.21820000000014</v>
      </c>
      <c r="CA124" s="13">
        <f t="shared" si="93"/>
        <v>58.271290475054826</v>
      </c>
      <c r="CB124" s="20">
        <f t="shared" si="64"/>
        <v>518.12752924405402</v>
      </c>
      <c r="CC124" s="59">
        <f t="shared" si="65"/>
        <v>811.46086257738739</v>
      </c>
      <c r="CD124" s="59">
        <f ca="1">AVERAGE(OFFSET($CC$3,0,0,'Données projet'!$E$12+1,1))-AVERAGE(OFFSET($H$3,0,0,'Données projet'!$E$12+1,1))</f>
        <v>146.18550529528801</v>
      </c>
      <c r="CE124" s="59">
        <f t="shared" si="94"/>
        <v>42.010251635815337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2.3594218685416486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2.3594218685416486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6.4883333333333342</v>
      </c>
      <c r="N125" s="13">
        <f>IF('Données projet'!$A$36&gt;35,N124+M125-V124,IF(A125&lt;'Données projet'!$A$36,$K$205^A125,IF(A125='Données projet'!$A$36,'Données projet'!$B$36,N124+M125-V124)))</f>
        <v>651.49833333333322</v>
      </c>
      <c r="O125" s="13">
        <f>N125*VLOOKUP('Données projet'!$B$9,Paramètres!$A$1:$I$89,3,0)*VLOOKUP('Données projet'!$B$9,Paramètres!$A$1:$I$89,5,0)</f>
        <v>589.47569199999987</v>
      </c>
      <c r="P125" s="13">
        <f t="shared" si="87"/>
        <v>129.28130726667567</v>
      </c>
      <c r="Q125" s="20">
        <f t="shared" si="107"/>
        <v>1251.8351070561264</v>
      </c>
      <c r="R125" s="59">
        <f t="shared" si="55"/>
        <v>1545.1684403894596</v>
      </c>
      <c r="S125" s="59">
        <f ca="1">AVERAGE(OFFSET($R$3,0,0,'Données projet'!$E$9+1,1))-AVERAGE(OFFSET($H$3,0,0,'Données projet'!$E$9+1,1))</f>
        <v>714.54332715761689</v>
      </c>
      <c r="T125" s="59">
        <f t="shared" si="88"/>
        <v>115.57191774339248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9.6275225525854129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9.6275225525854129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4.4500000000000028</v>
      </c>
      <c r="AI125" s="13">
        <f>IF('Données projet'!$A$62&gt;35,AI124+AH125-AQ124,IF(A125&lt;'Données projet'!$A$62,$AF$205^A125,IF(A125='Données projet'!$A$62,'Données projet'!$B$62,AI124+AH125-AQ124)))</f>
        <v>321.26999999999902</v>
      </c>
      <c r="AJ125" s="13">
        <f>AI125*VLOOKUP('Données projet'!$B$10,Paramètres!$A$1:$I$89,3,0)*VLOOKUP('Données projet'!$B$10,Paramètres!$A$1:$I$89,5,0)</f>
        <v>325.76777999999905</v>
      </c>
      <c r="AK125" s="13">
        <f t="shared" si="89"/>
        <v>76.552201905357364</v>
      </c>
      <c r="AL125" s="20">
        <f t="shared" si="58"/>
        <v>700.70730181849569</v>
      </c>
      <c r="AM125" s="59">
        <f t="shared" si="59"/>
        <v>994.04063515182906</v>
      </c>
      <c r="AN125" s="59">
        <f ca="1">AVERAGE(OFFSET($AM$3,0,0,'Données projet'!$E$10+1,1))-AVERAGE(OFFSET($H$3,0,0,'Données projet'!$E$10+1,1))</f>
        <v>375.11506713831233</v>
      </c>
      <c r="AO125" s="59">
        <f t="shared" si="90"/>
        <v>211.87303516846623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7.2280728049165193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7.2280728049165193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280.03999999999996</v>
      </c>
      <c r="BE125" s="13">
        <f>BD125*VLOOKUP('Données projet'!$B$11,Paramètres!$A$1:$I$89,3,0)*VLOOKUP('Données projet'!$B$11,Paramètres!$A$1:$I$89,5,0)</f>
        <v>167.46392</v>
      </c>
      <c r="BF125" s="13">
        <f t="shared" si="91"/>
        <v>42.521530115033826</v>
      </c>
      <c r="BG125" s="20">
        <f t="shared" si="61"/>
        <v>365.7246589503506</v>
      </c>
      <c r="BH125" s="59">
        <f t="shared" si="62"/>
        <v>659.05799228368392</v>
      </c>
      <c r="BI125" s="59">
        <f ca="1">AVERAGE(OFFSET($BH$3,0,0,'Données projet'!$E$11+1,1))-AVERAGE(OFFSET($H$3,0,0,'Données projet'!$E$11+1,1))</f>
        <v>98.210783973198716</v>
      </c>
      <c r="BJ125" s="59">
        <f t="shared" si="92"/>
        <v>130.93943107212061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1.0915466508790319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1.0915466508790319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511.15000000000026</v>
      </c>
      <c r="BZ125" s="13">
        <f>BY125*VLOOKUP('Données projet'!$B$12,Paramètres!$A$1:$I$89,3,0)*VLOOKUP('Données projet'!$B$12,Paramètres!$A$1:$I$89,5,0)</f>
        <v>239.21820000000014</v>
      </c>
      <c r="CA125" s="13">
        <f t="shared" si="93"/>
        <v>58.271290475054826</v>
      </c>
      <c r="CB125" s="20">
        <f t="shared" si="64"/>
        <v>518.12752924405402</v>
      </c>
      <c r="CC125" s="59">
        <f t="shared" si="65"/>
        <v>811.46086257738739</v>
      </c>
      <c r="CD125" s="59">
        <f ca="1">AVERAGE(OFFSET($CC$3,0,0,'Données projet'!$E$12+1,1))-AVERAGE(OFFSET($H$3,0,0,'Données projet'!$E$12+1,1))</f>
        <v>146.18550529528801</v>
      </c>
      <c r="CE125" s="59">
        <f t="shared" si="94"/>
        <v>42.010251635815337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2.3131550448047866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2.3131550448047866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6.4883333333333342</v>
      </c>
      <c r="N126" s="13">
        <f>IF('Données projet'!$A$36&gt;35,N125+M126-V125,IF(A126&lt;'Données projet'!$A$36,$K$205^A126,IF(A126='Données projet'!$A$36,'Données projet'!$B$36,N125+M126-V125)))</f>
        <v>657.98666666666657</v>
      </c>
      <c r="O126" s="13">
        <f>N126*VLOOKUP('Données projet'!$B$9,Paramètres!$A$1:$I$89,3,0)*VLOOKUP('Données projet'!$B$9,Paramètres!$A$1:$I$89,5,0)</f>
        <v>595.34633599999984</v>
      </c>
      <c r="P126" s="13">
        <f t="shared" si="87"/>
        <v>130.41830714074109</v>
      </c>
      <c r="Q126" s="20">
        <f t="shared" si="107"/>
        <v>1264.0400868034569</v>
      </c>
      <c r="R126" s="59">
        <f t="shared" si="55"/>
        <v>1557.3734201367902</v>
      </c>
      <c r="S126" s="59">
        <f ca="1">AVERAGE(OFFSET($R$3,0,0,'Données projet'!$E$9+1,1))-AVERAGE(OFFSET($H$3,0,0,'Données projet'!$E$9+1,1))</f>
        <v>714.54332715761689</v>
      </c>
      <c r="T126" s="59">
        <f t="shared" si="88"/>
        <v>115.57191774339248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9.4387327075381382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9.4387327075381382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4.4500000000000028</v>
      </c>
      <c r="AI126" s="13">
        <f>IF('Données projet'!$A$62&gt;35,AI125+AH126-AQ125,IF(A126&lt;'Données projet'!$A$62,$AF$205^A126,IF(A126='Données projet'!$A$62,'Données projet'!$B$62,AI125+AH126-AQ125)))</f>
        <v>325.719999999999</v>
      </c>
      <c r="AJ126" s="13">
        <f>AI126*VLOOKUP('Données projet'!$B$10,Paramètres!$A$1:$I$89,3,0)*VLOOKUP('Données projet'!$B$10,Paramètres!$A$1:$I$89,5,0)</f>
        <v>330.28007999999903</v>
      </c>
      <c r="AK126" s="13">
        <f t="shared" si="89"/>
        <v>77.488372034206705</v>
      </c>
      <c r="AL126" s="20">
        <f t="shared" si="58"/>
        <v>710.19672062624159</v>
      </c>
      <c r="AM126" s="59">
        <f t="shared" si="59"/>
        <v>1003.5300539595748</v>
      </c>
      <c r="AN126" s="59">
        <f ca="1">AVERAGE(OFFSET($AM$3,0,0,'Données projet'!$E$10+1,1))-AVERAGE(OFFSET($H$3,0,0,'Données projet'!$E$10+1,1))</f>
        <v>375.11506713831233</v>
      </c>
      <c r="AO126" s="59">
        <f t="shared" si="90"/>
        <v>211.87303516846623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7.0863347059011952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7.0863347059011952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280.03999999999996</v>
      </c>
      <c r="BE126" s="13">
        <f>BD126*VLOOKUP('Données projet'!$B$11,Paramètres!$A$1:$I$89,3,0)*VLOOKUP('Données projet'!$B$11,Paramètres!$A$1:$I$89,5,0)</f>
        <v>167.46392</v>
      </c>
      <c r="BF126" s="13">
        <f t="shared" si="91"/>
        <v>42.521530115033826</v>
      </c>
      <c r="BG126" s="20">
        <f t="shared" si="61"/>
        <v>365.7246589503506</v>
      </c>
      <c r="BH126" s="59">
        <f t="shared" si="62"/>
        <v>659.05799228368392</v>
      </c>
      <c r="BI126" s="59">
        <f ca="1">AVERAGE(OFFSET($BH$3,0,0,'Données projet'!$E$11+1,1))-AVERAGE(OFFSET($H$3,0,0,'Données projet'!$E$11+1,1))</f>
        <v>98.210783973198716</v>
      </c>
      <c r="BJ126" s="59">
        <f t="shared" si="92"/>
        <v>130.93943107212061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1.0701420868330109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1.0701420868330109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511.15000000000026</v>
      </c>
      <c r="BZ126" s="13">
        <f>BY126*VLOOKUP('Données projet'!$B$12,Paramètres!$A$1:$I$89,3,0)*VLOOKUP('Données projet'!$B$12,Paramètres!$A$1:$I$89,5,0)</f>
        <v>239.21820000000014</v>
      </c>
      <c r="CA126" s="13">
        <f t="shared" si="93"/>
        <v>58.271290475054826</v>
      </c>
      <c r="CB126" s="20">
        <f t="shared" si="64"/>
        <v>518.12752924405402</v>
      </c>
      <c r="CC126" s="59">
        <f t="shared" si="65"/>
        <v>811.46086257738739</v>
      </c>
      <c r="CD126" s="59">
        <f ca="1">AVERAGE(OFFSET($CC$3,0,0,'Données projet'!$E$12+1,1))-AVERAGE(OFFSET($H$3,0,0,'Données projet'!$E$12+1,1))</f>
        <v>146.18550529528801</v>
      </c>
      <c r="CE126" s="59">
        <f t="shared" si="94"/>
        <v>42.010251635815337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2.2677954852614288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2.2677954852614288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6.4883333333333342</v>
      </c>
      <c r="N127" s="13">
        <f>IF('Données projet'!$A$36&gt;35,N126+M127-V126,IF(A127&lt;'Données projet'!$A$36,$K$205^A127,IF(A127='Données projet'!$A$36,'Données projet'!$B$36,N126+M127-V126)))</f>
        <v>664.47499999999991</v>
      </c>
      <c r="O127" s="13">
        <f>N127*VLOOKUP('Données projet'!$B$9,Paramètres!$A$1:$I$89,3,0)*VLOOKUP('Données projet'!$B$9,Paramètres!$A$1:$I$89,5,0)</f>
        <v>601.21697999999992</v>
      </c>
      <c r="P127" s="13">
        <f t="shared" si="87"/>
        <v>131.55400268421124</v>
      </c>
      <c r="Q127" s="20">
        <f t="shared" si="107"/>
        <v>1276.2427948416678</v>
      </c>
      <c r="R127" s="59">
        <f t="shared" si="55"/>
        <v>1569.576128175001</v>
      </c>
      <c r="S127" s="59">
        <f ca="1">AVERAGE(OFFSET($R$3,0,0,'Données projet'!$E$9+1,1))-AVERAGE(OFFSET($H$3,0,0,'Données projet'!$E$9+1,1))</f>
        <v>714.54332715761689</v>
      </c>
      <c r="T127" s="59">
        <f t="shared" si="88"/>
        <v>115.57191774339248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9.2536449162018037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9.2536449162018037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4.4500000000000028</v>
      </c>
      <c r="AI127" s="13">
        <f>IF('Données projet'!$A$62&gt;35,AI126+AH127-AQ126,IF(A127&lt;'Données projet'!$A$62,$AF$205^A127,IF(A127='Données projet'!$A$62,'Données projet'!$B$62,AI126+AH127-AQ126)))</f>
        <v>330.16999999999899</v>
      </c>
      <c r="AJ127" s="13">
        <f>AI127*VLOOKUP('Données projet'!$B$10,Paramètres!$A$1:$I$89,3,0)*VLOOKUP('Données projet'!$B$10,Paramètres!$A$1:$I$89,5,0)</f>
        <v>334.79237999999901</v>
      </c>
      <c r="AK127" s="13">
        <f t="shared" si="89"/>
        <v>78.423054541866605</v>
      </c>
      <c r="AL127" s="20">
        <f t="shared" si="58"/>
        <v>719.6835484937493</v>
      </c>
      <c r="AM127" s="59">
        <f t="shared" si="59"/>
        <v>1013.0168818270827</v>
      </c>
      <c r="AN127" s="59">
        <f ca="1">AVERAGE(OFFSET($AM$3,0,0,'Données projet'!$E$10+1,1))-AVERAGE(OFFSET($H$3,0,0,'Données projet'!$E$10+1,1))</f>
        <v>375.11506713831233</v>
      </c>
      <c r="AO127" s="59">
        <f t="shared" si="90"/>
        <v>211.87303516846623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6.9473760045558581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6.9473760045558581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280.03999999999996</v>
      </c>
      <c r="BE127" s="13">
        <f>BD127*VLOOKUP('Données projet'!$B$11,Paramètres!$A$1:$I$89,3,0)*VLOOKUP('Données projet'!$B$11,Paramètres!$A$1:$I$89,5,0)</f>
        <v>167.46392</v>
      </c>
      <c r="BF127" s="13">
        <f t="shared" si="91"/>
        <v>42.521530115033826</v>
      </c>
      <c r="BG127" s="20">
        <f t="shared" si="61"/>
        <v>365.7246589503506</v>
      </c>
      <c r="BH127" s="59">
        <f t="shared" si="62"/>
        <v>659.05799228368392</v>
      </c>
      <c r="BI127" s="59">
        <f ca="1">AVERAGE(OFFSET($BH$3,0,0,'Données projet'!$E$11+1,1))-AVERAGE(OFFSET($H$3,0,0,'Données projet'!$E$11+1,1))</f>
        <v>98.210783973198716</v>
      </c>
      <c r="BJ127" s="59">
        <f t="shared" si="92"/>
        <v>130.93943107212061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1.0491572532324376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1.0491572532324376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511.15000000000026</v>
      </c>
      <c r="BZ127" s="13">
        <f>BY127*VLOOKUP('Données projet'!$B$12,Paramètres!$A$1:$I$89,3,0)*VLOOKUP('Données projet'!$B$12,Paramètres!$A$1:$I$89,5,0)</f>
        <v>239.21820000000014</v>
      </c>
      <c r="CA127" s="13">
        <f t="shared" si="93"/>
        <v>58.271290475054826</v>
      </c>
      <c r="CB127" s="20">
        <f t="shared" si="64"/>
        <v>518.12752924405402</v>
      </c>
      <c r="CC127" s="59">
        <f t="shared" si="65"/>
        <v>811.46086257738739</v>
      </c>
      <c r="CD127" s="59">
        <f ca="1">AVERAGE(OFFSET($CC$3,0,0,'Données projet'!$E$12+1,1))-AVERAGE(OFFSET($H$3,0,0,'Données projet'!$E$12+1,1))</f>
        <v>146.18550529528801</v>
      </c>
      <c r="CE127" s="59">
        <f t="shared" si="94"/>
        <v>42.010251635815337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2.2233253990141169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2.2233253990141169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6.4883333333333342</v>
      </c>
      <c r="N128" s="13">
        <f>IF('Données projet'!$A$36&gt;35,N127+M128-V127,IF(A128&lt;'Données projet'!$A$36,$K$205^A128,IF(A128='Données projet'!$A$36,'Données projet'!$B$36,N127+M128-V127)))</f>
        <v>670.96333333333325</v>
      </c>
      <c r="O128" s="13">
        <f>N128*VLOOKUP('Données projet'!$B$9,Paramètres!$A$1:$I$89,3,0)*VLOOKUP('Données projet'!$B$9,Paramètres!$A$1:$I$89,5,0)</f>
        <v>607.08762399999989</v>
      </c>
      <c r="P128" s="13">
        <f t="shared" si="87"/>
        <v>132.68840810823215</v>
      </c>
      <c r="Q128" s="20">
        <f t="shared" si="107"/>
        <v>1288.4432559218374</v>
      </c>
      <c r="R128" s="59">
        <f t="shared" si="55"/>
        <v>1581.7765892551706</v>
      </c>
      <c r="S128" s="59">
        <f ca="1">AVERAGE(OFFSET($R$3,0,0,'Données projet'!$E$9+1,1))-AVERAGE(OFFSET($H$3,0,0,'Données projet'!$E$9+1,1))</f>
        <v>714.54332715761689</v>
      </c>
      <c r="T128" s="59">
        <f t="shared" si="88"/>
        <v>115.57191774339248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9.0721865835611695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9.0721865835611695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4.4500000000000028</v>
      </c>
      <c r="AI128" s="13">
        <f>IF('Données projet'!$A$62&gt;35,AI127+AH128-AQ127,IF(A128&lt;'Données projet'!$A$62,$AF$205^A128,IF(A128='Données projet'!$A$62,'Données projet'!$B$62,AI127+AH128-AQ127)))</f>
        <v>334.61999999999898</v>
      </c>
      <c r="AJ128" s="13">
        <f>AI128*VLOOKUP('Données projet'!$B$10,Paramètres!$A$1:$I$89,3,0)*VLOOKUP('Données projet'!$B$10,Paramètres!$A$1:$I$89,5,0)</f>
        <v>339.304679999999</v>
      </c>
      <c r="AK128" s="13">
        <f t="shared" si="89"/>
        <v>79.356271795990196</v>
      </c>
      <c r="AL128" s="20">
        <f t="shared" si="58"/>
        <v>729.16782437801464</v>
      </c>
      <c r="AM128" s="59">
        <f t="shared" si="59"/>
        <v>1022.501157711348</v>
      </c>
      <c r="AN128" s="59">
        <f ca="1">AVERAGE(OFFSET($AM$3,0,0,'Données projet'!$E$10+1,1))-AVERAGE(OFFSET($H$3,0,0,'Données projet'!$E$10+1,1))</f>
        <v>375.11506713831233</v>
      </c>
      <c r="AO128" s="59">
        <f t="shared" si="90"/>
        <v>211.87303516846623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6.8111421985874641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6.8111421985874641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280.03999999999996</v>
      </c>
      <c r="BE128" s="13">
        <f>BD128*VLOOKUP('Données projet'!$B$11,Paramètres!$A$1:$I$89,3,0)*VLOOKUP('Données projet'!$B$11,Paramètres!$A$1:$I$89,5,0)</f>
        <v>167.46392</v>
      </c>
      <c r="BF128" s="13">
        <f t="shared" si="91"/>
        <v>42.521530115033826</v>
      </c>
      <c r="BG128" s="20">
        <f t="shared" si="61"/>
        <v>365.7246589503506</v>
      </c>
      <c r="BH128" s="59">
        <f t="shared" si="62"/>
        <v>659.05799228368392</v>
      </c>
      <c r="BI128" s="59">
        <f ca="1">AVERAGE(OFFSET($BH$3,0,0,'Données projet'!$E$11+1,1))-AVERAGE(OFFSET($H$3,0,0,'Données projet'!$E$11+1,1))</f>
        <v>98.210783973198716</v>
      </c>
      <c r="BJ128" s="59">
        <f t="shared" si="92"/>
        <v>130.93943107212061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1.0285839194192867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1.0285839194192867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511.15000000000026</v>
      </c>
      <c r="BZ128" s="13">
        <f>BY128*VLOOKUP('Données projet'!$B$12,Paramètres!$A$1:$I$89,3,0)*VLOOKUP('Données projet'!$B$12,Paramètres!$A$1:$I$89,5,0)</f>
        <v>239.21820000000014</v>
      </c>
      <c r="CA128" s="13">
        <f t="shared" si="93"/>
        <v>58.271290475054826</v>
      </c>
      <c r="CB128" s="20">
        <f t="shared" si="64"/>
        <v>518.12752924405402</v>
      </c>
      <c r="CC128" s="59">
        <f t="shared" si="65"/>
        <v>811.46086257738739</v>
      </c>
      <c r="CD128" s="59">
        <f ca="1">AVERAGE(OFFSET($CC$3,0,0,'Données projet'!$E$12+1,1))-AVERAGE(OFFSET($H$3,0,0,'Données projet'!$E$12+1,1))</f>
        <v>146.18550529528801</v>
      </c>
      <c r="CE128" s="59">
        <f t="shared" si="94"/>
        <v>42.010251635815337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2.1797273440340401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2.1797273440340401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6.4883333333333342</v>
      </c>
      <c r="N129" s="13">
        <f>IF('Données projet'!$A$36&gt;35,N128+M129-V128,IF(A129&lt;'Données projet'!$A$36,$K$205^A129,IF(A129='Données projet'!$A$36,'Données projet'!$B$36,N128+M129-V128)))</f>
        <v>677.4516666666666</v>
      </c>
      <c r="O129" s="13">
        <f>N129*VLOOKUP('Données projet'!$B$9,Paramètres!$A$1:$I$89,3,0)*VLOOKUP('Données projet'!$B$9,Paramètres!$A$1:$I$89,5,0)</f>
        <v>612.95826799999998</v>
      </c>
      <c r="P129" s="13">
        <f t="shared" si="87"/>
        <v>133.82153733325467</v>
      </c>
      <c r="Q129" s="20">
        <f t="shared" si="107"/>
        <v>1300.6414942887518</v>
      </c>
      <c r="R129" s="59">
        <f t="shared" si="55"/>
        <v>1593.9748276220851</v>
      </c>
      <c r="S129" s="59">
        <f ca="1">AVERAGE(OFFSET($R$3,0,0,'Données projet'!$E$9+1,1))-AVERAGE(OFFSET($H$3,0,0,'Données projet'!$E$9+1,1))</f>
        <v>714.54332715761689</v>
      </c>
      <c r="T129" s="59">
        <f t="shared" si="88"/>
        <v>115.57191774339248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8.8942865381449643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8.8942865381449643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4.4500000000000028</v>
      </c>
      <c r="AI129" s="13">
        <f>IF('Données projet'!$A$62&gt;35,AI128+AH129-AQ128,IF(A129&lt;'Données projet'!$A$62,$AF$205^A129,IF(A129='Données projet'!$A$62,'Données projet'!$B$62,AI128+AH129-AQ128)))</f>
        <v>339.06999999999897</v>
      </c>
      <c r="AJ129" s="13">
        <f>AI129*VLOOKUP('Données projet'!$B$10,Paramètres!$A$1:$I$89,3,0)*VLOOKUP('Données projet'!$B$10,Paramètres!$A$1:$I$89,5,0)</f>
        <v>343.81697999999898</v>
      </c>
      <c r="AK129" s="13">
        <f t="shared" si="89"/>
        <v>80.288045535118371</v>
      </c>
      <c r="AL129" s="20">
        <f t="shared" si="58"/>
        <v>738.64958614032946</v>
      </c>
      <c r="AM129" s="59">
        <f t="shared" si="59"/>
        <v>1031.9829194736628</v>
      </c>
      <c r="AN129" s="59">
        <f ca="1">AVERAGE(OFFSET($AM$3,0,0,'Données projet'!$E$10+1,1))-AVERAGE(OFFSET($H$3,0,0,'Données projet'!$E$10+1,1))</f>
        <v>375.11506713831233</v>
      </c>
      <c r="AO129" s="59">
        <f t="shared" si="90"/>
        <v>211.87303516846623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6.6775798544596938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6.6775798544596938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280.03999999999996</v>
      </c>
      <c r="BE129" s="13">
        <f>BD129*VLOOKUP('Données projet'!$B$11,Paramètres!$A$1:$I$89,3,0)*VLOOKUP('Données projet'!$B$11,Paramètres!$A$1:$I$89,5,0)</f>
        <v>167.46392</v>
      </c>
      <c r="BF129" s="13">
        <f t="shared" si="91"/>
        <v>42.521530115033826</v>
      </c>
      <c r="BG129" s="20">
        <f t="shared" si="61"/>
        <v>365.7246589503506</v>
      </c>
      <c r="BH129" s="59">
        <f t="shared" si="62"/>
        <v>659.05799228368392</v>
      </c>
      <c r="BI129" s="59">
        <f ca="1">AVERAGE(OFFSET($BH$3,0,0,'Données projet'!$E$11+1,1))-AVERAGE(OFFSET($H$3,0,0,'Données projet'!$E$11+1,1))</f>
        <v>98.210783973198716</v>
      </c>
      <c r="BJ129" s="59">
        <f t="shared" si="92"/>
        <v>130.93943107212061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1.0084140161337174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1.0084140161337174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511.15000000000026</v>
      </c>
      <c r="BZ129" s="13">
        <f>BY129*VLOOKUP('Données projet'!$B$12,Paramètres!$A$1:$I$89,3,0)*VLOOKUP('Données projet'!$B$12,Paramètres!$A$1:$I$89,5,0)</f>
        <v>239.21820000000014</v>
      </c>
      <c r="CA129" s="13">
        <f t="shared" si="93"/>
        <v>58.271290475054826</v>
      </c>
      <c r="CB129" s="20">
        <f t="shared" si="64"/>
        <v>518.12752924405402</v>
      </c>
      <c r="CC129" s="59">
        <f t="shared" si="65"/>
        <v>811.46086257738739</v>
      </c>
      <c r="CD129" s="59">
        <f ca="1">AVERAGE(OFFSET($CC$3,0,0,'Données projet'!$E$12+1,1))-AVERAGE(OFFSET($H$3,0,0,'Données projet'!$E$12+1,1))</f>
        <v>146.18550529528801</v>
      </c>
      <c r="CE129" s="59">
        <f t="shared" si="94"/>
        <v>42.010251635815337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2.1369842203199352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2.1369842203199352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6.4883333333333342</v>
      </c>
      <c r="N130" s="13">
        <f>IF('Données projet'!$A$36&gt;35,N129+M130-V129,IF(A130&lt;'Données projet'!$A$36,$K$205^A130,IF(A130='Données projet'!$A$36,'Données projet'!$B$36,N129+M130-V129)))</f>
        <v>683.93999999999994</v>
      </c>
      <c r="O130" s="13">
        <f>N130*VLOOKUP('Données projet'!$B$9,Paramètres!$A$1:$I$89,3,0)*VLOOKUP('Données projet'!$B$9,Paramètres!$A$1:$I$89,5,0)</f>
        <v>618.82891199999995</v>
      </c>
      <c r="P130" s="13">
        <f t="shared" si="87"/>
        <v>134.95340399770805</v>
      </c>
      <c r="Q130" s="20">
        <f t="shared" si="107"/>
        <v>1312.837533696008</v>
      </c>
      <c r="R130" s="59">
        <f t="shared" si="55"/>
        <v>1606.1708670293413</v>
      </c>
      <c r="S130" s="59">
        <f ca="1">AVERAGE(OFFSET($R$3,0,0,'Données projet'!$E$9+1,1))-AVERAGE(OFFSET($H$3,0,0,'Données projet'!$E$9+1,1))</f>
        <v>714.54332715761689</v>
      </c>
      <c r="T130" s="59">
        <f t="shared" si="88"/>
        <v>115.57191774339248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8.7198750041110582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8.7198750041110582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4.4500000000000028</v>
      </c>
      <c r="AI130" s="13">
        <f>IF('Données projet'!$A$62&gt;35,AI129+AH130-AQ129,IF(A130&lt;'Données projet'!$A$62,$AF$205^A130,IF(A130='Données projet'!$A$62,'Données projet'!$B$62,AI129+AH130-AQ129)))</f>
        <v>343.51999999999896</v>
      </c>
      <c r="AJ130" s="13">
        <f>AI130*VLOOKUP('Données projet'!$B$10,Paramètres!$A$1:$I$89,3,0)*VLOOKUP('Données projet'!$B$10,Paramètres!$A$1:$I$89,5,0)</f>
        <v>348.32927999999896</v>
      </c>
      <c r="AK130" s="13">
        <f t="shared" si="89"/>
        <v>81.218396894393152</v>
      </c>
      <c r="AL130" s="20">
        <f t="shared" si="58"/>
        <v>748.12887059106617</v>
      </c>
      <c r="AM130" s="59">
        <f t="shared" si="59"/>
        <v>1041.4622039243995</v>
      </c>
      <c r="AN130" s="59">
        <f ca="1">AVERAGE(OFFSET($AM$3,0,0,'Données projet'!$E$10+1,1))-AVERAGE(OFFSET($H$3,0,0,'Données projet'!$E$10+1,1))</f>
        <v>375.11506713831233</v>
      </c>
      <c r="AO130" s="59">
        <f t="shared" si="90"/>
        <v>211.87303516846623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6.5466365864352829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6.5466365864352829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280.03999999999996</v>
      </c>
      <c r="BE130" s="13">
        <f>BD130*VLOOKUP('Données projet'!$B$11,Paramètres!$A$1:$I$89,3,0)*VLOOKUP('Données projet'!$B$11,Paramètres!$A$1:$I$89,5,0)</f>
        <v>167.46392</v>
      </c>
      <c r="BF130" s="13">
        <f t="shared" si="91"/>
        <v>42.521530115033826</v>
      </c>
      <c r="BG130" s="20">
        <f t="shared" si="61"/>
        <v>365.7246589503506</v>
      </c>
      <c r="BH130" s="59">
        <f t="shared" si="62"/>
        <v>659.05799228368392</v>
      </c>
      <c r="BI130" s="59">
        <f ca="1">AVERAGE(OFFSET($BH$3,0,0,'Données projet'!$E$11+1,1))-AVERAGE(OFFSET($H$3,0,0,'Données projet'!$E$11+1,1))</f>
        <v>98.210783973198716</v>
      </c>
      <c r="BJ130" s="59">
        <f t="shared" si="92"/>
        <v>130.93943107212061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0.98863963234915175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0.98863963234915175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511.15000000000026</v>
      </c>
      <c r="BZ130" s="13">
        <f>BY130*VLOOKUP('Données projet'!$B$12,Paramètres!$A$1:$I$89,3,0)*VLOOKUP('Données projet'!$B$12,Paramètres!$A$1:$I$89,5,0)</f>
        <v>239.21820000000014</v>
      </c>
      <c r="CA130" s="13">
        <f t="shared" si="93"/>
        <v>58.271290475054826</v>
      </c>
      <c r="CB130" s="20">
        <f t="shared" si="64"/>
        <v>518.12752924405402</v>
      </c>
      <c r="CC130" s="59">
        <f t="shared" si="65"/>
        <v>811.46086257738739</v>
      </c>
      <c r="CD130" s="59">
        <f ca="1">AVERAGE(OFFSET($CC$3,0,0,'Données projet'!$E$12+1,1))-AVERAGE(OFFSET($H$3,0,0,'Données projet'!$E$12+1,1))</f>
        <v>146.18550529528801</v>
      </c>
      <c r="CE130" s="59">
        <f t="shared" si="94"/>
        <v>42.010251635815337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2.0950792631911326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2.0950792631911326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6.4883333333333342</v>
      </c>
      <c r="N131" s="13">
        <f>IF('Données projet'!$A$36&gt;35,N130+M131-V130,IF(A131&lt;'Données projet'!$A$36,$K$205^A131,IF(A131='Données projet'!$A$36,'Données projet'!$B$36,N130+M131-V130)))</f>
        <v>690.42833333333328</v>
      </c>
      <c r="O131" s="13">
        <f>N131*VLOOKUP('Données projet'!$B$9,Paramètres!$A$1:$I$89,3,0)*VLOOKUP('Données projet'!$B$9,Paramètres!$A$1:$I$89,5,0)</f>
        <v>624.69955599999992</v>
      </c>
      <c r="P131" s="13">
        <f t="shared" si="87"/>
        <v>136.0840214663321</v>
      </c>
      <c r="Q131" s="20">
        <f t="shared" ref="Q131:Q153" si="108">(O131+P131)*0.475*44/12</f>
        <v>1325.0313974205283</v>
      </c>
      <c r="R131" s="59">
        <f t="shared" ref="R131:R194" si="109">Q131+(I131+J131)*44/12</f>
        <v>1618.3647307538615</v>
      </c>
      <c r="S131" s="59">
        <f ca="1">AVERAGE(OFFSET($R$3,0,0,'Données projet'!$E$9+1,1))-AVERAGE(OFFSET($H$3,0,0,'Données projet'!$E$9+1,1))</f>
        <v>714.54332715761689</v>
      </c>
      <c r="T131" s="59">
        <f t="shared" si="88"/>
        <v>115.57191774339248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8.5488835738790243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8.5488835738790243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4.4500000000000028</v>
      </c>
      <c r="AI131" s="13">
        <f>IF('Données projet'!$A$62&gt;35,AI130+AH131-AQ130,IF(A131&lt;'Données projet'!$A$62,$AF$205^A131,IF(A131='Données projet'!$A$62,'Données projet'!$B$62,AI130+AH131-AQ130)))</f>
        <v>347.96999999999895</v>
      </c>
      <c r="AJ131" s="13">
        <f>AI131*VLOOKUP('Données projet'!$B$10,Paramètres!$A$1:$I$89,3,0)*VLOOKUP('Données projet'!$B$10,Paramètres!$A$1:$I$89,5,0)</f>
        <v>352.84157999999894</v>
      </c>
      <c r="AK131" s="13">
        <f t="shared" si="89"/>
        <v>82.147346429901674</v>
      </c>
      <c r="AL131" s="20">
        <f t="shared" si="58"/>
        <v>757.60571353207695</v>
      </c>
      <c r="AM131" s="59">
        <f t="shared" si="59"/>
        <v>1050.9390468654103</v>
      </c>
      <c r="AN131" s="59">
        <f ca="1">AVERAGE(OFFSET($AM$3,0,0,'Données projet'!$E$10+1,1))-AVERAGE(OFFSET($H$3,0,0,'Données projet'!$E$10+1,1))</f>
        <v>375.11506713831233</v>
      </c>
      <c r="AO131" s="59">
        <f t="shared" si="90"/>
        <v>211.87303516846623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6.4182610360293237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6.4182610360293237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280.03999999999996</v>
      </c>
      <c r="BE131" s="13">
        <f>BD131*VLOOKUP('Données projet'!$B$11,Paramètres!$A$1:$I$89,3,0)*VLOOKUP('Données projet'!$B$11,Paramètres!$A$1:$I$89,5,0)</f>
        <v>167.46392</v>
      </c>
      <c r="BF131" s="13">
        <f t="shared" si="91"/>
        <v>42.521530115033826</v>
      </c>
      <c r="BG131" s="20">
        <f t="shared" si="61"/>
        <v>365.7246589503506</v>
      </c>
      <c r="BH131" s="59">
        <f t="shared" si="62"/>
        <v>659.05799228368392</v>
      </c>
      <c r="BI131" s="59">
        <f ca="1">AVERAGE(OFFSET($BH$3,0,0,'Données projet'!$E$11+1,1))-AVERAGE(OFFSET($H$3,0,0,'Données projet'!$E$11+1,1))</f>
        <v>98.210783973198716</v>
      </c>
      <c r="BJ131" s="59">
        <f t="shared" si="92"/>
        <v>130.93943107212061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0.96925301216941828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0.96925301216941828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511.15000000000026</v>
      </c>
      <c r="BZ131" s="13">
        <f>BY131*VLOOKUP('Données projet'!$B$12,Paramètres!$A$1:$I$89,3,0)*VLOOKUP('Données projet'!$B$12,Paramètres!$A$1:$I$89,5,0)</f>
        <v>239.21820000000014</v>
      </c>
      <c r="CA131" s="13">
        <f t="shared" si="93"/>
        <v>58.271290475054826</v>
      </c>
      <c r="CB131" s="20">
        <f t="shared" si="64"/>
        <v>518.12752924405402</v>
      </c>
      <c r="CC131" s="59">
        <f t="shared" si="65"/>
        <v>811.46086257738739</v>
      </c>
      <c r="CD131" s="59">
        <f ca="1">AVERAGE(OFFSET($CC$3,0,0,'Données projet'!$E$12+1,1))-AVERAGE(OFFSET($H$3,0,0,'Données projet'!$E$12+1,1))</f>
        <v>146.18550529528801</v>
      </c>
      <c r="CE131" s="59">
        <f t="shared" si="94"/>
        <v>42.010251635815337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2.0539960367121255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2.0539960367121255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6.4883333333333342</v>
      </c>
      <c r="N132" s="13">
        <f>IF('Données projet'!$A$36&gt;35,N131+M132-V131,IF(A132&lt;'Données projet'!$A$36,$K$205^A132,IF(A132='Données projet'!$A$36,'Données projet'!$B$36,N131+M132-V131)))</f>
        <v>696.91666666666663</v>
      </c>
      <c r="O132" s="13">
        <f>N132*VLOOKUP('Données projet'!$B$9,Paramètres!$A$1:$I$89,3,0)*VLOOKUP('Données projet'!$B$9,Paramètres!$A$1:$I$89,5,0)</f>
        <v>630.5702</v>
      </c>
      <c r="P132" s="13">
        <f t="shared" si="87"/>
        <v>137.21340283818998</v>
      </c>
      <c r="Q132" s="20">
        <f t="shared" si="108"/>
        <v>1337.223108276514</v>
      </c>
      <c r="R132" s="59">
        <f t="shared" si="109"/>
        <v>1630.5564416098473</v>
      </c>
      <c r="S132" s="59">
        <f ca="1">AVERAGE(OFFSET($R$3,0,0,'Données projet'!$E$9+1,1))-AVERAGE(OFFSET($H$3,0,0,'Données projet'!$E$9+1,1))</f>
        <v>714.54332715761689</v>
      </c>
      <c r="T132" s="59">
        <f t="shared" si="88"/>
        <v>115.57191774339248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8.3812451812993665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8.3812451812993665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4.4500000000000028</v>
      </c>
      <c r="AI132" s="13">
        <f>IF('Données projet'!$A$62&gt;35,AI131+AH132-AQ131,IF(A132&lt;'Données projet'!$A$62,$AF$205^A132,IF(A132='Données projet'!$A$62,'Données projet'!$B$62,AI131+AH132-AQ131)))</f>
        <v>352.41999999999894</v>
      </c>
      <c r="AJ132" s="13">
        <f>AI132*VLOOKUP('Données projet'!$B$10,Paramètres!$A$1:$I$89,3,0)*VLOOKUP('Données projet'!$B$10,Paramètres!$A$1:$I$89,5,0)</f>
        <v>357.35387999999898</v>
      </c>
      <c r="AK132" s="13">
        <f t="shared" si="89"/>
        <v>83.074914141739541</v>
      </c>
      <c r="AL132" s="20">
        <f t="shared" ref="AL132:AL153" si="112">(AJ132+AK132)*0.475*44/12</f>
        <v>767.08014979686129</v>
      </c>
      <c r="AM132" s="59">
        <f t="shared" ref="AM132:AM195" si="113">AL132+(AD132+AE132)*44/12</f>
        <v>1060.4134831301947</v>
      </c>
      <c r="AN132" s="59">
        <f ca="1">AVERAGE(OFFSET($AM$3,0,0,'Données projet'!$E$10+1,1))-AVERAGE(OFFSET($H$3,0,0,'Données projet'!$E$10+1,1))</f>
        <v>375.11506713831233</v>
      </c>
      <c r="AO132" s="59">
        <f t="shared" si="90"/>
        <v>211.87303516846623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6.2924028518654707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6.2924028518654707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280.03999999999996</v>
      </c>
      <c r="BE132" s="13">
        <f>BD132*VLOOKUP('Données projet'!$B$11,Paramètres!$A$1:$I$89,3,0)*VLOOKUP('Données projet'!$B$11,Paramètres!$A$1:$I$89,5,0)</f>
        <v>167.46392</v>
      </c>
      <c r="BF132" s="13">
        <f t="shared" si="91"/>
        <v>42.521530115033826</v>
      </c>
      <c r="BG132" s="20">
        <f t="shared" ref="BG132:BG153" si="115">(BE132+BF132)*0.475*44/12</f>
        <v>365.7246589503506</v>
      </c>
      <c r="BH132" s="59">
        <f t="shared" ref="BH132:BH195" si="116">BG132+(AY132+AZ132)*44/12</f>
        <v>659.05799228368392</v>
      </c>
      <c r="BI132" s="59">
        <f ca="1">AVERAGE(OFFSET($BH$3,0,0,'Données projet'!$E$11+1,1))-AVERAGE(OFFSET($H$3,0,0,'Données projet'!$E$11+1,1))</f>
        <v>98.210783973198716</v>
      </c>
      <c r="BJ132" s="59">
        <f t="shared" si="92"/>
        <v>130.93943107212061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0.95024655178673867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0.95024655178673867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511.15000000000026</v>
      </c>
      <c r="BZ132" s="13">
        <f>BY132*VLOOKUP('Données projet'!$B$12,Paramètres!$A$1:$I$89,3,0)*VLOOKUP('Données projet'!$B$12,Paramètres!$A$1:$I$89,5,0)</f>
        <v>239.21820000000014</v>
      </c>
      <c r="CA132" s="13">
        <f t="shared" si="93"/>
        <v>58.271290475054826</v>
      </c>
      <c r="CB132" s="20">
        <f t="shared" ref="CB132:CB153" si="118">(BZ132+CA132)*0.475*44/12</f>
        <v>518.12752924405402</v>
      </c>
      <c r="CC132" s="59">
        <f t="shared" ref="CC132:CC195" si="119">CB132+(BT132+BU132)*44/12</f>
        <v>811.46086257738739</v>
      </c>
      <c r="CD132" s="59">
        <f ca="1">AVERAGE(OFFSET($CC$3,0,0,'Données projet'!$E$12+1,1))-AVERAGE(OFFSET($H$3,0,0,'Données projet'!$E$12+1,1))</f>
        <v>146.18550529528801</v>
      </c>
      <c r="CE132" s="59">
        <f t="shared" si="94"/>
        <v>42.010251635815337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2.013718427246078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2.013718427246078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6.4883333333333342</v>
      </c>
      <c r="N133" s="13">
        <f>IF('Données projet'!$A$36&gt;35,N132+M133-V132,IF(A133&lt;'Données projet'!$A$36,$K$205^A133,IF(A133='Données projet'!$A$36,'Données projet'!$B$36,N132+M133-V132)))</f>
        <v>703.40499999999997</v>
      </c>
      <c r="O133" s="13">
        <f>N133*VLOOKUP('Données projet'!$B$9,Paramètres!$A$1:$I$89,3,0)*VLOOKUP('Données projet'!$B$9,Paramètres!$A$1:$I$89,5,0)</f>
        <v>636.44084399999997</v>
      </c>
      <c r="P133" s="13">
        <f t="shared" ref="P133:P196" si="141">EXP(-1.0587+0.8836*LN(O133)+0.284)</f>
        <v>138.34156095437206</v>
      </c>
      <c r="Q133" s="20">
        <f t="shared" si="108"/>
        <v>1349.4126886288645</v>
      </c>
      <c r="R133" s="59">
        <f t="shared" si="109"/>
        <v>1642.7460219621978</v>
      </c>
      <c r="S133" s="59">
        <f ca="1">AVERAGE(OFFSET($R$3,0,0,'Données projet'!$E$9+1,1))-AVERAGE(OFFSET($H$3,0,0,'Données projet'!$E$9+1,1))</f>
        <v>714.54332715761689</v>
      </c>
      <c r="T133" s="59">
        <f t="shared" ref="T133:T196" si="142">$T$3</f>
        <v>115.57191774339248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8.2168940753488737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8.2168940753488737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4.4500000000000028</v>
      </c>
      <c r="AI133" s="13">
        <f>IF('Données projet'!$A$62&gt;35,AI132+AH133-AQ132,IF(A133&lt;'Données projet'!$A$62,$AF$205^A133,IF(A133='Données projet'!$A$62,'Données projet'!$B$62,AI132+AH133-AQ132)))</f>
        <v>356.86999999999892</v>
      </c>
      <c r="AJ133" s="13">
        <f>AI133*VLOOKUP('Données projet'!$B$10,Paramètres!$A$1:$I$89,3,0)*VLOOKUP('Données projet'!$B$10,Paramètres!$A$1:$I$89,5,0)</f>
        <v>361.86617999999896</v>
      </c>
      <c r="AK133" s="13">
        <f t="shared" ref="AK133:AK153" si="143">EXP(-1.0587+0.8836*LN(AJ133)+0.284)</f>
        <v>84.001119495874903</v>
      </c>
      <c r="AL133" s="20">
        <f t="shared" si="112"/>
        <v>776.55221328864707</v>
      </c>
      <c r="AM133" s="59">
        <f t="shared" si="113"/>
        <v>1069.8855466219804</v>
      </c>
      <c r="AN133" s="59">
        <f ca="1">AVERAGE(OFFSET($AM$3,0,0,'Données projet'!$E$10+1,1))-AVERAGE(OFFSET($H$3,0,0,'Données projet'!$E$10+1,1))</f>
        <v>375.11506713831233</v>
      </c>
      <c r="AO133" s="59">
        <f t="shared" ref="AO133:AO196" si="144">$AO$3</f>
        <v>211.87303516846623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6.1690126699271586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6.1690126699271586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280.03999999999996</v>
      </c>
      <c r="BE133" s="13">
        <f>BD133*VLOOKUP('Données projet'!$B$11,Paramètres!$A$1:$I$89,3,0)*VLOOKUP('Données projet'!$B$11,Paramètres!$A$1:$I$89,5,0)</f>
        <v>167.46392</v>
      </c>
      <c r="BF133" s="13">
        <f t="shared" ref="BF133:BF153" si="145">EXP(-1.0587+0.8836*LN(BE133)+0.284)</f>
        <v>42.521530115033826</v>
      </c>
      <c r="BG133" s="20">
        <f t="shared" si="115"/>
        <v>365.7246589503506</v>
      </c>
      <c r="BH133" s="59">
        <f t="shared" si="116"/>
        <v>659.05799228368392</v>
      </c>
      <c r="BI133" s="59">
        <f ca="1">AVERAGE(OFFSET($BH$3,0,0,'Données projet'!$E$11+1,1))-AVERAGE(OFFSET($H$3,0,0,'Données projet'!$E$11+1,1))</f>
        <v>98.210783973198716</v>
      </c>
      <c r="BJ133" s="59">
        <f t="shared" ref="BJ133:BJ196" si="146">$BJ$3</f>
        <v>130.93943107212061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0.93161279649936724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0.93161279649936724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511.15000000000026</v>
      </c>
      <c r="BZ133" s="13">
        <f>BY133*VLOOKUP('Données projet'!$B$12,Paramètres!$A$1:$I$89,3,0)*VLOOKUP('Données projet'!$B$12,Paramètres!$A$1:$I$89,5,0)</f>
        <v>239.21820000000014</v>
      </c>
      <c r="CA133" s="13">
        <f t="shared" ref="CA133:CA153" si="147">EXP(-1.0587+0.8836*LN(BZ133)+0.284)</f>
        <v>58.271290475054826</v>
      </c>
      <c r="CB133" s="20">
        <f t="shared" si="118"/>
        <v>518.12752924405402</v>
      </c>
      <c r="CC133" s="59">
        <f t="shared" si="119"/>
        <v>811.46086257738739</v>
      </c>
      <c r="CD133" s="59">
        <f ca="1">AVERAGE(OFFSET($CC$3,0,0,'Données projet'!$E$12+1,1))-AVERAGE(OFFSET($H$3,0,0,'Données projet'!$E$12+1,1))</f>
        <v>146.18550529528801</v>
      </c>
      <c r="CE133" s="59">
        <f t="shared" ref="CE133:CE196" si="148">$CE$3</f>
        <v>42.010251635815337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1.9742306371347438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1.9742306371347438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6.4883333333333342</v>
      </c>
      <c r="N134" s="13">
        <f>IF('Données projet'!$A$36&gt;35,N133+M134-V133,IF(A134&lt;'Données projet'!$A$36,$K$205^A134,IF(A134='Données projet'!$A$36,'Données projet'!$B$36,N133+M134-V133)))</f>
        <v>709.89333333333332</v>
      </c>
      <c r="O134" s="13">
        <f>N134*VLOOKUP('Données projet'!$B$9,Paramètres!$A$1:$I$89,3,0)*VLOOKUP('Données projet'!$B$9,Paramètres!$A$1:$I$89,5,0)</f>
        <v>642.31148799999994</v>
      </c>
      <c r="P134" s="13">
        <f t="shared" si="141"/>
        <v>139.46850840540819</v>
      </c>
      <c r="Q134" s="20">
        <f t="shared" si="108"/>
        <v>1361.6001604060857</v>
      </c>
      <c r="R134" s="59">
        <f t="shared" si="109"/>
        <v>1654.933493739419</v>
      </c>
      <c r="S134" s="59">
        <f ca="1">AVERAGE(OFFSET($R$3,0,0,'Données projet'!$E$9+1,1))-AVERAGE(OFFSET($H$3,0,0,'Données projet'!$E$9+1,1))</f>
        <v>714.54332715761689</v>
      </c>
      <c r="T134" s="59">
        <f t="shared" si="142"/>
        <v>115.57191774339248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8.0557657943417933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8.0557657943417933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4.4500000000000028</v>
      </c>
      <c r="AI134" s="13">
        <f>IF('Données projet'!$A$62&gt;35,AI133+AH134-AQ133,IF(A134&lt;'Données projet'!$A$62,$AF$205^A134,IF(A134='Données projet'!$A$62,'Données projet'!$B$62,AI133+AH134-AQ133)))</f>
        <v>361.31999999999891</v>
      </c>
      <c r="AJ134" s="13">
        <f>AI134*VLOOKUP('Données projet'!$B$10,Paramètres!$A$1:$I$89,3,0)*VLOOKUP('Données projet'!$B$10,Paramètres!$A$1:$I$89,5,0)</f>
        <v>366.37847999999889</v>
      </c>
      <c r="AK134" s="13">
        <f t="shared" si="143"/>
        <v>84.925981444892585</v>
      </c>
      <c r="AL134" s="20">
        <f t="shared" si="112"/>
        <v>786.02193701651925</v>
      </c>
      <c r="AM134" s="59">
        <f t="shared" si="113"/>
        <v>1079.3552703498526</v>
      </c>
      <c r="AN134" s="59">
        <f ca="1">AVERAGE(OFFSET($AM$3,0,0,'Données projet'!$E$10+1,1))-AVERAGE(OFFSET($H$3,0,0,'Données projet'!$E$10+1,1))</f>
        <v>375.11506713831233</v>
      </c>
      <c r="AO134" s="59">
        <f t="shared" si="144"/>
        <v>211.87303516846623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6.0480420941960773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6.0480420941960773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280.03999999999996</v>
      </c>
      <c r="BE134" s="13">
        <f>BD134*VLOOKUP('Données projet'!$B$11,Paramètres!$A$1:$I$89,3,0)*VLOOKUP('Données projet'!$B$11,Paramètres!$A$1:$I$89,5,0)</f>
        <v>167.46392</v>
      </c>
      <c r="BF134" s="13">
        <f t="shared" si="145"/>
        <v>42.521530115033826</v>
      </c>
      <c r="BG134" s="20">
        <f t="shared" si="115"/>
        <v>365.7246589503506</v>
      </c>
      <c r="BH134" s="59">
        <f t="shared" si="116"/>
        <v>659.05799228368392</v>
      </c>
      <c r="BI134" s="59">
        <f ca="1">AVERAGE(OFFSET($BH$3,0,0,'Données projet'!$E$11+1,1))-AVERAGE(OFFSET($H$3,0,0,'Données projet'!$E$11+1,1))</f>
        <v>98.210783973198716</v>
      </c>
      <c r="BJ134" s="59">
        <f t="shared" si="146"/>
        <v>130.93943107212061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0.91334443778771268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0.91334443778771268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511.15000000000026</v>
      </c>
      <c r="BZ134" s="13">
        <f>BY134*VLOOKUP('Données projet'!$B$12,Paramètres!$A$1:$I$89,3,0)*VLOOKUP('Données projet'!$B$12,Paramètres!$A$1:$I$89,5,0)</f>
        <v>239.21820000000014</v>
      </c>
      <c r="CA134" s="13">
        <f t="shared" si="147"/>
        <v>58.271290475054826</v>
      </c>
      <c r="CB134" s="20">
        <f t="shared" si="118"/>
        <v>518.12752924405402</v>
      </c>
      <c r="CC134" s="59">
        <f t="shared" si="119"/>
        <v>811.46086257738739</v>
      </c>
      <c r="CD134" s="59">
        <f ca="1">AVERAGE(OFFSET($CC$3,0,0,'Données projet'!$E$12+1,1))-AVERAGE(OFFSET($H$3,0,0,'Données projet'!$E$12+1,1))</f>
        <v>146.18550529528801</v>
      </c>
      <c r="CE134" s="59">
        <f t="shared" si="148"/>
        <v>42.010251635815337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1.9355171785023191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1.9355171785023191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6.4883333333333342</v>
      </c>
      <c r="N135" s="13">
        <f>IF('Données projet'!$A$36&gt;35,N134+M135-V134,IF(A135&lt;'Données projet'!$A$36,$K$205^A135,IF(A135='Données projet'!$A$36,'Données projet'!$B$36,N134+M135-V134)))</f>
        <v>716.38166666666666</v>
      </c>
      <c r="O135" s="13">
        <f>N135*VLOOKUP('Données projet'!$B$9,Paramètres!$A$1:$I$89,3,0)*VLOOKUP('Données projet'!$B$9,Paramètres!$A$1:$I$89,5,0)</f>
        <v>648.18213199999991</v>
      </c>
      <c r="P135" s="13">
        <f t="shared" si="141"/>
        <v>140.59425753840122</v>
      </c>
      <c r="Q135" s="20">
        <f t="shared" si="108"/>
        <v>1373.7855451127152</v>
      </c>
      <c r="R135" s="59">
        <f t="shared" si="109"/>
        <v>1667.1188784460485</v>
      </c>
      <c r="S135" s="59">
        <f ca="1">AVERAGE(OFFSET($R$3,0,0,'Données projet'!$E$9+1,1))-AVERAGE(OFFSET($H$3,0,0,'Données projet'!$E$9+1,1))</f>
        <v>714.54332715761689</v>
      </c>
      <c r="T135" s="59">
        <f t="shared" si="142"/>
        <v>115.57191774339248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7.8977971406467145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7.8977971406467145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4.4500000000000028</v>
      </c>
      <c r="AI135" s="13">
        <f>IF('Données projet'!$A$62&gt;35,AI134+AH135-AQ134,IF(A135&lt;'Données projet'!$A$62,$AF$205^A135,IF(A135='Données projet'!$A$62,'Données projet'!$B$62,AI134+AH135-AQ134)))</f>
        <v>365.7699999999989</v>
      </c>
      <c r="AJ135" s="13">
        <f>AI135*VLOOKUP('Données projet'!$B$10,Paramètres!$A$1:$I$89,3,0)*VLOOKUP('Données projet'!$B$10,Paramètres!$A$1:$I$89,5,0)</f>
        <v>370.89077999999893</v>
      </c>
      <c r="AK135" s="13">
        <f t="shared" si="143"/>
        <v>85.84951844768554</v>
      </c>
      <c r="AL135" s="20">
        <f t="shared" si="112"/>
        <v>795.48935312971707</v>
      </c>
      <c r="AM135" s="59">
        <f t="shared" si="113"/>
        <v>1088.8226864630503</v>
      </c>
      <c r="AN135" s="59">
        <f ca="1">AVERAGE(OFFSET($AM$3,0,0,'Données projet'!$E$10+1,1))-AVERAGE(OFFSET($H$3,0,0,'Données projet'!$E$10+1,1))</f>
        <v>375.11506713831233</v>
      </c>
      <c r="AO135" s="59">
        <f t="shared" si="144"/>
        <v>211.87303516846623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5.9294436776703172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5.9294436776703172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280.03999999999996</v>
      </c>
      <c r="BE135" s="13">
        <f>BD135*VLOOKUP('Données projet'!$B$11,Paramètres!$A$1:$I$89,3,0)*VLOOKUP('Données projet'!$B$11,Paramètres!$A$1:$I$89,5,0)</f>
        <v>167.46392</v>
      </c>
      <c r="BF135" s="13">
        <f t="shared" si="145"/>
        <v>42.521530115033826</v>
      </c>
      <c r="BG135" s="20">
        <f t="shared" si="115"/>
        <v>365.7246589503506</v>
      </c>
      <c r="BH135" s="59">
        <f t="shared" si="116"/>
        <v>659.05799228368392</v>
      </c>
      <c r="BI135" s="59">
        <f ca="1">AVERAGE(OFFSET($BH$3,0,0,'Données projet'!$E$11+1,1))-AVERAGE(OFFSET($H$3,0,0,'Données projet'!$E$11+1,1))</f>
        <v>98.210783973198716</v>
      </c>
      <c r="BJ135" s="59">
        <f t="shared" si="146"/>
        <v>130.93943107212061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0.89543431044779509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0.89543431044779509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511.15000000000026</v>
      </c>
      <c r="BZ135" s="13">
        <f>BY135*VLOOKUP('Données projet'!$B$12,Paramètres!$A$1:$I$89,3,0)*VLOOKUP('Données projet'!$B$12,Paramètres!$A$1:$I$89,5,0)</f>
        <v>239.21820000000014</v>
      </c>
      <c r="CA135" s="13">
        <f t="shared" si="147"/>
        <v>58.271290475054826</v>
      </c>
      <c r="CB135" s="20">
        <f t="shared" si="118"/>
        <v>518.12752924405402</v>
      </c>
      <c r="CC135" s="59">
        <f t="shared" si="119"/>
        <v>811.46086257738739</v>
      </c>
      <c r="CD135" s="59">
        <f ca="1">AVERAGE(OFFSET($CC$3,0,0,'Données projet'!$E$12+1,1))-AVERAGE(OFFSET($H$3,0,0,'Données projet'!$E$12+1,1))</f>
        <v>146.18550529528801</v>
      </c>
      <c r="CE135" s="59">
        <f t="shared" si="148"/>
        <v>42.010251635815337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1.897562867180798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1.897562867180798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>
        <f>VLOOKUP(A136,'Données projet'!$A$35:$I$55,2,0)</f>
        <v>722.87</v>
      </c>
      <c r="L136" s="12">
        <f>VLOOKUP(A136,'Données projet'!$A$35:$I$55,9,0)</f>
        <v>6.4883333333333342</v>
      </c>
      <c r="M136" s="12">
        <f t="array" ref="M136">INDEX(L:L,MIN(IF(ISNUMBER(L136:L332),ROW(L136:L332),"")))</f>
        <v>6.4883333333333342</v>
      </c>
      <c r="N136" s="13">
        <f>IF('Données projet'!$A$36&gt;35,N135+M136-V135,IF(A136&lt;'Données projet'!$A$36,$K$205^A136,IF(A136='Données projet'!$A$36,'Données projet'!$B$36,N135+M136-V135)))</f>
        <v>722.87</v>
      </c>
      <c r="O136" s="13">
        <f>N136*VLOOKUP('Données projet'!$B$9,Paramètres!$A$1:$I$89,3,0)*VLOOKUP('Données projet'!$B$9,Paramètres!$A$1:$I$89,5,0)</f>
        <v>654.05277599999999</v>
      </c>
      <c r="P136" s="13">
        <f t="shared" si="141"/>
        <v>141.71882046389467</v>
      </c>
      <c r="Q136" s="20">
        <f t="shared" si="108"/>
        <v>1385.9688638412829</v>
      </c>
      <c r="R136" s="59">
        <f t="shared" si="109"/>
        <v>1679.3021971746161</v>
      </c>
      <c r="S136" s="59">
        <f ca="1">AVERAGE(OFFSET($R$3,0,0,'Données projet'!$E$9+1,1))-AVERAGE(OFFSET($H$3,0,0,'Données projet'!$E$9+1,1))</f>
        <v>714.54332715761689</v>
      </c>
      <c r="T136" s="59">
        <f t="shared" si="142"/>
        <v>115.57191774339248</v>
      </c>
      <c r="U136" s="15">
        <f>IF(ISNA(VLOOKUP(A136,'Données projet'!$A$35:$I$55,3,0)),0,VLOOKUP(A136,'Données projet'!$A$35:$I$55,3,0))</f>
        <v>10</v>
      </c>
      <c r="V136" s="15">
        <f>IF(ISNA(VLOOKUP(A136,'Données projet'!$A$35:$I$55,4,0)),0,VLOOKUP(A136,'Données projet'!$A$35:$I$55,4,0))</f>
        <v>25.07</v>
      </c>
      <c r="W136" s="16">
        <f>IF(ISNA(VLOOKUP(A136,'Données projet'!$A$35:$I$55,5,0)),0%,VLOOKUP(A136,'Données projet'!$A$35:$I$55,5,0)*VLOOKUP('Données projet'!$B$9,Paramètres!$A$1:$I$89,7,0))</f>
        <v>0.15049999999999999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11.516827442476743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11.516827442476743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>
        <f>VLOOKUP(A136,'Données projet'!$A$61:$I$81,2,0)</f>
        <v>370.22</v>
      </c>
      <c r="AG136" s="12">
        <f>VLOOKUP(A136,'Données projet'!$A$61:$I$81,9,0)</f>
        <v>4.4500000000000028</v>
      </c>
      <c r="AH136" s="12">
        <f t="array" ref="AH136">INDEX(AG:AG,MIN(IF(ISNUMBER(AG136:AG332),ROW(AG136:AG332),"")))</f>
        <v>4.4500000000000028</v>
      </c>
      <c r="AI136" s="13">
        <f>IF('Données projet'!$A$62&gt;35,AI135+AH136-AQ135,IF(A136&lt;'Données projet'!$A$62,$AF$205^A136,IF(A136='Données projet'!$A$62,'Données projet'!$B$62,AI135+AH136-AQ135)))</f>
        <v>370.21999999999889</v>
      </c>
      <c r="AJ136" s="13">
        <f>AI136*VLOOKUP('Données projet'!$B$10,Paramètres!$A$1:$I$89,3,0)*VLOOKUP('Données projet'!$B$10,Paramètres!$A$1:$I$89,5,0)</f>
        <v>375.40307999999891</v>
      </c>
      <c r="AK136" s="13">
        <f t="shared" si="143"/>
        <v>86.771748488162302</v>
      </c>
      <c r="AL136" s="20">
        <f t="shared" si="112"/>
        <v>804.95449295021399</v>
      </c>
      <c r="AM136" s="59">
        <f t="shared" si="113"/>
        <v>1098.2878262835472</v>
      </c>
      <c r="AN136" s="59">
        <f ca="1">AVERAGE(OFFSET($AM$3,0,0,'Données projet'!$E$10+1,1))-AVERAGE(OFFSET($H$3,0,0,'Données projet'!$E$10+1,1))</f>
        <v>375.11506713831233</v>
      </c>
      <c r="AO136" s="59">
        <f t="shared" si="144"/>
        <v>211.87303516846623</v>
      </c>
      <c r="AP136" s="15">
        <f>IF(ISNA(VLOOKUP(A136,'Données projet'!$A$61:$I$81,3,0)),0,VLOOKUP(A136,'Données projet'!$A$61:$I$81,3,0))</f>
        <v>10</v>
      </c>
      <c r="AQ136" s="15">
        <f>IF(ISNA(VLOOKUP(A136,'Données projet'!$A$61:$I$81,4,0)),0,VLOOKUP(A136,'Données projet'!$A$61:$I$81,4,0))</f>
        <v>37.020000000000003</v>
      </c>
      <c r="AR136" s="16">
        <f>IF(ISNA(VLOOKUP(A136,'Données projet'!$A$61:$I$81,5,0)),0%,VLOOKUP(A136,'Données projet'!$A$61:$I$81,5,0)*VLOOKUP('Données projet'!$B$10,Paramètres!$A$1:$I$89,7,0))</f>
        <v>6.88E-2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8.6681959204913888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8.6681959204913888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280.03999999999996</v>
      </c>
      <c r="BE136" s="13">
        <f>BD136*VLOOKUP('Données projet'!$B$11,Paramètres!$A$1:$I$89,3,0)*VLOOKUP('Données projet'!$B$11,Paramètres!$A$1:$I$89,5,0)</f>
        <v>167.46392</v>
      </c>
      <c r="BF136" s="13">
        <f t="shared" si="145"/>
        <v>42.521530115033826</v>
      </c>
      <c r="BG136" s="20">
        <f t="shared" si="115"/>
        <v>365.7246589503506</v>
      </c>
      <c r="BH136" s="59">
        <f t="shared" si="116"/>
        <v>659.05799228368392</v>
      </c>
      <c r="BI136" s="59">
        <f ca="1">AVERAGE(OFFSET($BH$3,0,0,'Données projet'!$E$11+1,1))-AVERAGE(OFFSET($H$3,0,0,'Données projet'!$E$11+1,1))</f>
        <v>98.210783973198716</v>
      </c>
      <c r="BJ136" s="59">
        <f t="shared" si="146"/>
        <v>130.93943107212061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0.87787538978091428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0.87787538978091428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511.15000000000026</v>
      </c>
      <c r="BZ136" s="13">
        <f>BY136*VLOOKUP('Données projet'!$B$12,Paramètres!$A$1:$I$89,3,0)*VLOOKUP('Données projet'!$B$12,Paramètres!$A$1:$I$89,5,0)</f>
        <v>239.21820000000014</v>
      </c>
      <c r="CA136" s="13">
        <f t="shared" si="147"/>
        <v>58.271290475054826</v>
      </c>
      <c r="CB136" s="20">
        <f t="shared" si="118"/>
        <v>518.12752924405402</v>
      </c>
      <c r="CC136" s="59">
        <f t="shared" si="119"/>
        <v>811.46086257738739</v>
      </c>
      <c r="CD136" s="59">
        <f ca="1">AVERAGE(OFFSET($CC$3,0,0,'Données projet'!$E$12+1,1))-AVERAGE(OFFSET($H$3,0,0,'Données projet'!$E$12+1,1))</f>
        <v>146.18550529528801</v>
      </c>
      <c r="CE136" s="59">
        <f t="shared" si="148"/>
        <v>42.010251635815337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1.8603528167544479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1.8603528167544479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6.5424999999999995</v>
      </c>
      <c r="N137" s="13">
        <f>IF('Données projet'!$A$36&gt;35,N136+M137-V136,IF(A137&lt;'Données projet'!$A$36,$K$205^A137,IF(A137='Données projet'!$A$36,'Données projet'!$B$36,N136+M137-V136)))</f>
        <v>704.34249999999997</v>
      </c>
      <c r="O137" s="13">
        <f>N137*VLOOKUP('Données projet'!$B$9,Paramètres!$A$1:$I$89,3,0)*VLOOKUP('Données projet'!$B$9,Paramètres!$A$1:$I$89,5,0)</f>
        <v>637.28909399999998</v>
      </c>
      <c r="P137" s="13">
        <f t="shared" si="141"/>
        <v>138.50446824909261</v>
      </c>
      <c r="Q137" s="20">
        <f t="shared" si="108"/>
        <v>1351.1737875838362</v>
      </c>
      <c r="R137" s="59">
        <f t="shared" si="109"/>
        <v>1644.5071209171695</v>
      </c>
      <c r="S137" s="59">
        <f ca="1">AVERAGE(OFFSET($R$3,0,0,'Données projet'!$E$9+1,1))-AVERAGE(OFFSET($H$3,0,0,'Données projet'!$E$9+1,1))</f>
        <v>714.54332715761689</v>
      </c>
      <c r="T137" s="59">
        <f t="shared" si="142"/>
        <v>115.57191774339248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11.290989480900894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11.290989480900894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4.4499999999999984</v>
      </c>
      <c r="AI137" s="13">
        <f>IF('Données projet'!$A$62&gt;35,AI136+AH137-AQ136,IF(A137&lt;'Données projet'!$A$62,$AF$205^A137,IF(A137='Données projet'!$A$62,'Données projet'!$B$62,AI136+AH137-AQ136)))</f>
        <v>337.6499999999989</v>
      </c>
      <c r="AJ137" s="13">
        <f>AI137*VLOOKUP('Données projet'!$B$10,Paramètres!$A$1:$I$89,3,0)*VLOOKUP('Données projet'!$B$10,Paramètres!$A$1:$I$89,5,0)</f>
        <v>342.3770999999989</v>
      </c>
      <c r="AK137" s="13">
        <f t="shared" si="143"/>
        <v>79.990871009981859</v>
      </c>
      <c r="AL137" s="20">
        <f t="shared" si="112"/>
        <v>735.62421617571636</v>
      </c>
      <c r="AM137" s="59">
        <f t="shared" si="113"/>
        <v>1028.9575495090496</v>
      </c>
      <c r="AN137" s="59">
        <f ca="1">AVERAGE(OFFSET($AM$3,0,0,'Données projet'!$E$10+1,1))-AVERAGE(OFFSET($H$3,0,0,'Données projet'!$E$10+1,1))</f>
        <v>375.11506713831233</v>
      </c>
      <c r="AO137" s="59">
        <f t="shared" si="144"/>
        <v>211.87303516846623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8.4982178855680086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8.4982178855680086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280.03999999999996</v>
      </c>
      <c r="BE137" s="13">
        <f>BD137*VLOOKUP('Données projet'!$B$11,Paramètres!$A$1:$I$89,3,0)*VLOOKUP('Données projet'!$B$11,Paramètres!$A$1:$I$89,5,0)</f>
        <v>167.46392</v>
      </c>
      <c r="BF137" s="13">
        <f t="shared" si="145"/>
        <v>42.521530115033826</v>
      </c>
      <c r="BG137" s="20">
        <f t="shared" si="115"/>
        <v>365.7246589503506</v>
      </c>
      <c r="BH137" s="59">
        <f t="shared" si="116"/>
        <v>659.05799228368392</v>
      </c>
      <c r="BI137" s="59">
        <f ca="1">AVERAGE(OFFSET($BH$3,0,0,'Données projet'!$E$11+1,1))-AVERAGE(OFFSET($H$3,0,0,'Données projet'!$E$11+1,1))</f>
        <v>98.210783973198716</v>
      </c>
      <c r="BJ137" s="59">
        <f t="shared" si="146"/>
        <v>130.93943107212061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0.86066078883842689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0.86066078883842689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511.15000000000026</v>
      </c>
      <c r="BZ137" s="13">
        <f>BY137*VLOOKUP('Données projet'!$B$12,Paramètres!$A$1:$I$89,3,0)*VLOOKUP('Données projet'!$B$12,Paramètres!$A$1:$I$89,5,0)</f>
        <v>239.21820000000014</v>
      </c>
      <c r="CA137" s="13">
        <f t="shared" si="147"/>
        <v>58.271290475054826</v>
      </c>
      <c r="CB137" s="20">
        <f t="shared" si="118"/>
        <v>518.12752924405402</v>
      </c>
      <c r="CC137" s="59">
        <f t="shared" si="119"/>
        <v>811.46086257738739</v>
      </c>
      <c r="CD137" s="59">
        <f ca="1">AVERAGE(OFFSET($CC$3,0,0,'Données projet'!$E$12+1,1))-AVERAGE(OFFSET($H$3,0,0,'Données projet'!$E$12+1,1))</f>
        <v>146.18550529528801</v>
      </c>
      <c r="CE137" s="59">
        <f t="shared" si="148"/>
        <v>42.010251635815337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1.8238724327210687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1.8238724327210687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6.5424999999999995</v>
      </c>
      <c r="N138" s="13">
        <f>IF('Données projet'!$A$36&gt;35,N137+M138-V137,IF(A138&lt;'Données projet'!$A$36,$K$205^A138,IF(A138='Données projet'!$A$36,'Données projet'!$B$36,N137+M138-V137)))</f>
        <v>710.88499999999999</v>
      </c>
      <c r="O138" s="13">
        <f>N138*VLOOKUP('Données projet'!$B$9,Paramètres!$A$1:$I$89,3,0)*VLOOKUP('Données projet'!$B$9,Paramètres!$A$1:$I$89,5,0)</f>
        <v>643.20874800000001</v>
      </c>
      <c r="P138" s="13">
        <f t="shared" si="141"/>
        <v>139.6406434076041</v>
      </c>
      <c r="Q138" s="20">
        <f t="shared" si="108"/>
        <v>1363.4626900349103</v>
      </c>
      <c r="R138" s="59">
        <f t="shared" si="109"/>
        <v>1656.7960233682436</v>
      </c>
      <c r="S138" s="59">
        <f ca="1">AVERAGE(OFFSET($R$3,0,0,'Données projet'!$E$9+1,1))-AVERAGE(OFFSET($H$3,0,0,'Données projet'!$E$9+1,1))</f>
        <v>714.54332715761689</v>
      </c>
      <c r="T138" s="59">
        <f t="shared" si="142"/>
        <v>115.57191774339248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11.069580064003993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11.069580064003993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4.4499999999999984</v>
      </c>
      <c r="AI138" s="13">
        <f>IF('Données projet'!$A$62&gt;35,AI137+AH138-AQ137,IF(A138&lt;'Données projet'!$A$62,$AF$205^A138,IF(A138='Données projet'!$A$62,'Données projet'!$B$62,AI137+AH138-AQ137)))</f>
        <v>342.09999999999889</v>
      </c>
      <c r="AJ138" s="13">
        <f>AI138*VLOOKUP('Données projet'!$B$10,Paramètres!$A$1:$I$89,3,0)*VLOOKUP('Données projet'!$B$10,Paramètres!$A$1:$I$89,5,0)</f>
        <v>346.88939999999889</v>
      </c>
      <c r="AK138" s="13">
        <f t="shared" si="143"/>
        <v>80.921673991912101</v>
      </c>
      <c r="AL138" s="20">
        <f t="shared" si="112"/>
        <v>745.10428720257823</v>
      </c>
      <c r="AM138" s="59">
        <f t="shared" si="113"/>
        <v>1038.4376205359115</v>
      </c>
      <c r="AN138" s="59">
        <f ca="1">AVERAGE(OFFSET($AM$3,0,0,'Données projet'!$E$10+1,1))-AVERAGE(OFFSET($H$3,0,0,'Données projet'!$E$10+1,1))</f>
        <v>375.11506713831233</v>
      </c>
      <c r="AO138" s="59">
        <f t="shared" si="144"/>
        <v>211.87303516846623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8.3315730162331114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8.3315730162331114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280.03999999999996</v>
      </c>
      <c r="BE138" s="13">
        <f>BD138*VLOOKUP('Données projet'!$B$11,Paramètres!$A$1:$I$89,3,0)*VLOOKUP('Données projet'!$B$11,Paramètres!$A$1:$I$89,5,0)</f>
        <v>167.46392</v>
      </c>
      <c r="BF138" s="13">
        <f t="shared" si="145"/>
        <v>42.521530115033826</v>
      </c>
      <c r="BG138" s="20">
        <f t="shared" si="115"/>
        <v>365.7246589503506</v>
      </c>
      <c r="BH138" s="59">
        <f t="shared" si="116"/>
        <v>659.05799228368392</v>
      </c>
      <c r="BI138" s="59">
        <f ca="1">AVERAGE(OFFSET($BH$3,0,0,'Données projet'!$E$11+1,1))-AVERAGE(OFFSET($H$3,0,0,'Données projet'!$E$11+1,1))</f>
        <v>98.210783973198716</v>
      </c>
      <c r="BJ138" s="59">
        <f t="shared" si="146"/>
        <v>130.93943107212061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0.84378375572055186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0.84378375572055186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511.15000000000026</v>
      </c>
      <c r="BZ138" s="13">
        <f>BY138*VLOOKUP('Données projet'!$B$12,Paramètres!$A$1:$I$89,3,0)*VLOOKUP('Données projet'!$B$12,Paramètres!$A$1:$I$89,5,0)</f>
        <v>239.21820000000014</v>
      </c>
      <c r="CA138" s="13">
        <f t="shared" si="147"/>
        <v>58.271290475054826</v>
      </c>
      <c r="CB138" s="20">
        <f t="shared" si="118"/>
        <v>518.12752924405402</v>
      </c>
      <c r="CC138" s="59">
        <f t="shared" si="119"/>
        <v>811.46086257738739</v>
      </c>
      <c r="CD138" s="59">
        <f ca="1">AVERAGE(OFFSET($CC$3,0,0,'Données projet'!$E$12+1,1))-AVERAGE(OFFSET($H$3,0,0,'Données projet'!$E$12+1,1))</f>
        <v>146.18550529528801</v>
      </c>
      <c r="CE138" s="59">
        <f t="shared" si="148"/>
        <v>42.010251635815337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1.7881074067677469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1.7881074067677469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6.5424999999999995</v>
      </c>
      <c r="N139" s="13">
        <f>IF('Données projet'!$A$36&gt;35,N138+M139-V138,IF(A139&lt;'Données projet'!$A$36,$K$205^A139,IF(A139='Données projet'!$A$36,'Données projet'!$B$36,N138+M139-V138)))</f>
        <v>717.42750000000001</v>
      </c>
      <c r="O139" s="13">
        <f>N139*VLOOKUP('Données projet'!$B$9,Paramètres!$A$1:$I$89,3,0)*VLOOKUP('Données projet'!$B$9,Paramètres!$A$1:$I$89,5,0)</f>
        <v>649.12840199999994</v>
      </c>
      <c r="P139" s="13">
        <f t="shared" si="141"/>
        <v>140.77560205373442</v>
      </c>
      <c r="Q139" s="20">
        <f t="shared" si="108"/>
        <v>1375.7494737269205</v>
      </c>
      <c r="R139" s="59">
        <f t="shared" si="109"/>
        <v>1669.0828070602538</v>
      </c>
      <c r="S139" s="59">
        <f ca="1">AVERAGE(OFFSET($R$3,0,0,'Données projet'!$E$9+1,1))-AVERAGE(OFFSET($H$3,0,0,'Données projet'!$E$9+1,1))</f>
        <v>714.54332715761689</v>
      </c>
      <c r="T139" s="59">
        <f t="shared" si="142"/>
        <v>115.57191774339248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10.852512350726032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10.852512350726032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4.4499999999999984</v>
      </c>
      <c r="AI139" s="13">
        <f>IF('Données projet'!$A$62&gt;35,AI138+AH139-AQ138,IF(A139&lt;'Données projet'!$A$62,$AF$205^A139,IF(A139='Données projet'!$A$62,'Données projet'!$B$62,AI138+AH139-AQ138)))</f>
        <v>346.54999999999887</v>
      </c>
      <c r="AJ139" s="13">
        <f>AI139*VLOOKUP('Données projet'!$B$10,Paramètres!$A$1:$I$89,3,0)*VLOOKUP('Données projet'!$B$10,Paramètres!$A$1:$I$89,5,0)</f>
        <v>351.40169999999887</v>
      </c>
      <c r="AK139" s="13">
        <f t="shared" si="143"/>
        <v>81.85106865208428</v>
      </c>
      <c r="AL139" s="20">
        <f t="shared" si="112"/>
        <v>754.58190540237808</v>
      </c>
      <c r="AM139" s="59">
        <f t="shared" si="113"/>
        <v>1047.9152387357115</v>
      </c>
      <c r="AN139" s="59">
        <f ca="1">AVERAGE(OFFSET($AM$3,0,0,'Données projet'!$E$10+1,1))-AVERAGE(OFFSET($H$3,0,0,'Données projet'!$E$10+1,1))</f>
        <v>375.11506713831233</v>
      </c>
      <c r="AO139" s="59">
        <f t="shared" si="144"/>
        <v>211.87303516846623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8.1681959511425379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8.1681959511425379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280.03999999999996</v>
      </c>
      <c r="BE139" s="13">
        <f>BD139*VLOOKUP('Données projet'!$B$11,Paramètres!$A$1:$I$89,3,0)*VLOOKUP('Données projet'!$B$11,Paramètres!$A$1:$I$89,5,0)</f>
        <v>167.46392</v>
      </c>
      <c r="BF139" s="13">
        <f t="shared" si="145"/>
        <v>42.521530115033826</v>
      </c>
      <c r="BG139" s="20">
        <f t="shared" si="115"/>
        <v>365.7246589503506</v>
      </c>
      <c r="BH139" s="59">
        <f t="shared" si="116"/>
        <v>659.05799228368392</v>
      </c>
      <c r="BI139" s="59">
        <f ca="1">AVERAGE(OFFSET($BH$3,0,0,'Données projet'!$E$11+1,1))-AVERAGE(OFFSET($H$3,0,0,'Données projet'!$E$11+1,1))</f>
        <v>98.210783973198716</v>
      </c>
      <c r="BJ139" s="59">
        <f t="shared" si="146"/>
        <v>130.93943107212061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0.8272376709281446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0.8272376709281446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511.15000000000026</v>
      </c>
      <c r="BZ139" s="13">
        <f>BY139*VLOOKUP('Données projet'!$B$12,Paramètres!$A$1:$I$89,3,0)*VLOOKUP('Données projet'!$B$12,Paramètres!$A$1:$I$89,5,0)</f>
        <v>239.21820000000014</v>
      </c>
      <c r="CA139" s="13">
        <f t="shared" si="147"/>
        <v>58.271290475054826</v>
      </c>
      <c r="CB139" s="20">
        <f t="shared" si="118"/>
        <v>518.12752924405402</v>
      </c>
      <c r="CC139" s="59">
        <f t="shared" si="119"/>
        <v>811.46086257738739</v>
      </c>
      <c r="CD139" s="59">
        <f ca="1">AVERAGE(OFFSET($CC$3,0,0,'Données projet'!$E$12+1,1))-AVERAGE(OFFSET($H$3,0,0,'Données projet'!$E$12+1,1))</f>
        <v>146.18550529528801</v>
      </c>
      <c r="CE139" s="59">
        <f t="shared" si="148"/>
        <v>42.010251635815337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1.7530437111588579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1.7530437111588579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6.5424999999999995</v>
      </c>
      <c r="N140" s="13">
        <f>IF('Données projet'!$A$36&gt;35,N139+M140-V139,IF(A140&lt;'Données projet'!$A$36,$K$205^A140,IF(A140='Données projet'!$A$36,'Données projet'!$B$36,N139+M140-V139)))</f>
        <v>723.97</v>
      </c>
      <c r="O140" s="13">
        <f>N140*VLOOKUP('Données projet'!$B$9,Paramètres!$A$1:$I$89,3,0)*VLOOKUP('Données projet'!$B$9,Paramètres!$A$1:$I$89,5,0)</f>
        <v>655.04805600000009</v>
      </c>
      <c r="P140" s="13">
        <f t="shared" si="141"/>
        <v>141.90935656642995</v>
      </c>
      <c r="Q140" s="20">
        <f t="shared" si="108"/>
        <v>1388.0341602198657</v>
      </c>
      <c r="R140" s="59">
        <f t="shared" si="109"/>
        <v>1681.367493553199</v>
      </c>
      <c r="S140" s="59">
        <f ca="1">AVERAGE(OFFSET($R$3,0,0,'Données projet'!$E$9+1,1))-AVERAGE(OFFSET($H$3,0,0,'Données projet'!$E$9+1,1))</f>
        <v>714.54332715761689</v>
      </c>
      <c r="T140" s="59">
        <f t="shared" si="142"/>
        <v>115.57191774339248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10.639701202907219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10.639701202907219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4.4499999999999984</v>
      </c>
      <c r="AI140" s="13">
        <f>IF('Données projet'!$A$62&gt;35,AI139+AH140-AQ139,IF(A140&lt;'Données projet'!$A$62,$AF$205^A140,IF(A140='Données projet'!$A$62,'Données projet'!$B$62,AI139+AH140-AQ139)))</f>
        <v>350.99999999999886</v>
      </c>
      <c r="AJ140" s="13">
        <f>AI140*VLOOKUP('Données projet'!$B$10,Paramètres!$A$1:$I$89,3,0)*VLOOKUP('Données projet'!$B$10,Paramètres!$A$1:$I$89,5,0)</f>
        <v>355.91399999999885</v>
      </c>
      <c r="AK140" s="13">
        <f t="shared" si="143"/>
        <v>82.779075165580366</v>
      </c>
      <c r="AL140" s="20">
        <f t="shared" si="112"/>
        <v>764.05710591338391</v>
      </c>
      <c r="AM140" s="59">
        <f t="shared" si="113"/>
        <v>1057.3904392467173</v>
      </c>
      <c r="AN140" s="59">
        <f ca="1">AVERAGE(OFFSET($AM$3,0,0,'Données projet'!$E$10+1,1))-AVERAGE(OFFSET($H$3,0,0,'Données projet'!$E$10+1,1))</f>
        <v>375.11506713831233</v>
      </c>
      <c r="AO140" s="59">
        <f t="shared" si="144"/>
        <v>211.87303516846623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8.0080226106482204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8.0080226106482204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280.03999999999996</v>
      </c>
      <c r="BE140" s="13">
        <f>BD140*VLOOKUP('Données projet'!$B$11,Paramètres!$A$1:$I$89,3,0)*VLOOKUP('Données projet'!$B$11,Paramètres!$A$1:$I$89,5,0)</f>
        <v>167.46392</v>
      </c>
      <c r="BF140" s="13">
        <f t="shared" si="145"/>
        <v>42.521530115033826</v>
      </c>
      <c r="BG140" s="20">
        <f t="shared" si="115"/>
        <v>365.7246589503506</v>
      </c>
      <c r="BH140" s="59">
        <f t="shared" si="116"/>
        <v>659.05799228368392</v>
      </c>
      <c r="BI140" s="59">
        <f ca="1">AVERAGE(OFFSET($BH$3,0,0,'Données projet'!$E$11+1,1))-AVERAGE(OFFSET($H$3,0,0,'Données projet'!$E$11+1,1))</f>
        <v>98.210783973198716</v>
      </c>
      <c r="BJ140" s="59">
        <f t="shared" si="146"/>
        <v>130.93943107212061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0.81101604476640132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0.81101604476640132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511.15000000000026</v>
      </c>
      <c r="BZ140" s="13">
        <f>BY140*VLOOKUP('Données projet'!$B$12,Paramètres!$A$1:$I$89,3,0)*VLOOKUP('Données projet'!$B$12,Paramètres!$A$1:$I$89,5,0)</f>
        <v>239.21820000000014</v>
      </c>
      <c r="CA140" s="13">
        <f t="shared" si="147"/>
        <v>58.271290475054826</v>
      </c>
      <c r="CB140" s="20">
        <f t="shared" si="118"/>
        <v>518.12752924405402</v>
      </c>
      <c r="CC140" s="59">
        <f t="shared" si="119"/>
        <v>811.46086257738739</v>
      </c>
      <c r="CD140" s="59">
        <f ca="1">AVERAGE(OFFSET($CC$3,0,0,'Données projet'!$E$12+1,1))-AVERAGE(OFFSET($H$3,0,0,'Données projet'!$E$12+1,1))</f>
        <v>146.18550529528801</v>
      </c>
      <c r="CE140" s="59">
        <f t="shared" si="148"/>
        <v>42.010251635815337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1.7186675932341167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1.7186675932341167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6.5424999999999995</v>
      </c>
      <c r="N141" s="13">
        <f>IF('Données projet'!$A$36&gt;35,N140+M141-V140,IF(A141&lt;'Données projet'!$A$36,$K$205^A141,IF(A141='Données projet'!$A$36,'Données projet'!$B$36,N140+M141-V140)))</f>
        <v>730.51250000000005</v>
      </c>
      <c r="O141" s="13">
        <f>N141*VLOOKUP('Données projet'!$B$9,Paramètres!$A$1:$I$89,3,0)*VLOOKUP('Données projet'!$B$9,Paramètres!$A$1:$I$89,5,0)</f>
        <v>660.96771000000001</v>
      </c>
      <c r="P141" s="13">
        <f t="shared" si="141"/>
        <v>143.0419190879939</v>
      </c>
      <c r="Q141" s="20">
        <f t="shared" si="108"/>
        <v>1400.3167706615893</v>
      </c>
      <c r="R141" s="59">
        <f t="shared" si="109"/>
        <v>1693.6501039949226</v>
      </c>
      <c r="S141" s="59">
        <f ca="1">AVERAGE(OFFSET($R$3,0,0,'Données projet'!$E$9+1,1))-AVERAGE(OFFSET($H$3,0,0,'Données projet'!$E$9+1,1))</f>
        <v>714.54332715761689</v>
      </c>
      <c r="T141" s="59">
        <f t="shared" si="142"/>
        <v>115.57191774339248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10.431063151895149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10.431063151895149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4.4499999999999984</v>
      </c>
      <c r="AI141" s="13">
        <f>IF('Données projet'!$A$62&gt;35,AI140+AH141-AQ140,IF(A141&lt;'Données projet'!$A$62,$AF$205^A141,IF(A141='Données projet'!$A$62,'Données projet'!$B$62,AI140+AH141-AQ140)))</f>
        <v>355.44999999999885</v>
      </c>
      <c r="AJ141" s="13">
        <f>AI141*VLOOKUP('Données projet'!$B$10,Paramètres!$A$1:$I$89,3,0)*VLOOKUP('Données projet'!$B$10,Paramètres!$A$1:$I$89,5,0)</f>
        <v>360.42629999999883</v>
      </c>
      <c r="AK141" s="13">
        <f t="shared" si="143"/>
        <v>83.705713166503685</v>
      </c>
      <c r="AL141" s="20">
        <f t="shared" si="112"/>
        <v>773.52992293165846</v>
      </c>
      <c r="AM141" s="59">
        <f t="shared" si="113"/>
        <v>1066.8632562649918</v>
      </c>
      <c r="AN141" s="59">
        <f ca="1">AVERAGE(OFFSET($AM$3,0,0,'Données projet'!$E$10+1,1))-AVERAGE(OFFSET($H$3,0,0,'Données projet'!$E$10+1,1))</f>
        <v>375.11506713831233</v>
      </c>
      <c r="AO141" s="59">
        <f t="shared" si="144"/>
        <v>211.87303516846623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7.8509901716649058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7.8509901716649058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280.03999999999996</v>
      </c>
      <c r="BE141" s="13">
        <f>BD141*VLOOKUP('Données projet'!$B$11,Paramètres!$A$1:$I$89,3,0)*VLOOKUP('Données projet'!$B$11,Paramètres!$A$1:$I$89,5,0)</f>
        <v>167.46392</v>
      </c>
      <c r="BF141" s="13">
        <f t="shared" si="145"/>
        <v>42.521530115033826</v>
      </c>
      <c r="BG141" s="20">
        <f t="shared" si="115"/>
        <v>365.7246589503506</v>
      </c>
      <c r="BH141" s="59">
        <f t="shared" si="116"/>
        <v>659.05799228368392</v>
      </c>
      <c r="BI141" s="59">
        <f ca="1">AVERAGE(OFFSET($BH$3,0,0,'Données projet'!$E$11+1,1))-AVERAGE(OFFSET($H$3,0,0,'Données projet'!$E$11+1,1))</f>
        <v>98.210783973198716</v>
      </c>
      <c r="BJ141" s="59">
        <f t="shared" si="146"/>
        <v>130.93943107212061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0.79511251479947476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0.79511251479947476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511.15000000000026</v>
      </c>
      <c r="BZ141" s="13">
        <f>BY141*VLOOKUP('Données projet'!$B$12,Paramètres!$A$1:$I$89,3,0)*VLOOKUP('Données projet'!$B$12,Paramètres!$A$1:$I$89,5,0)</f>
        <v>239.21820000000014</v>
      </c>
      <c r="CA141" s="13">
        <f t="shared" si="147"/>
        <v>58.271290475054826</v>
      </c>
      <c r="CB141" s="20">
        <f t="shared" si="118"/>
        <v>518.12752924405402</v>
      </c>
      <c r="CC141" s="59">
        <f t="shared" si="119"/>
        <v>811.46086257738739</v>
      </c>
      <c r="CD141" s="59">
        <f ca="1">AVERAGE(OFFSET($CC$3,0,0,'Données projet'!$E$12+1,1))-AVERAGE(OFFSET($H$3,0,0,'Données projet'!$E$12+1,1))</f>
        <v>146.18550529528801</v>
      </c>
      <c r="CE141" s="59">
        <f t="shared" si="148"/>
        <v>42.010251635815337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1.6849655700145181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1.6849655700145181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6.5424999999999995</v>
      </c>
      <c r="N142" s="13">
        <f>IF('Données projet'!$A$36&gt;35,N141+M142-V141,IF(A142&lt;'Données projet'!$A$36,$K$205^A142,IF(A142='Données projet'!$A$36,'Données projet'!$B$36,N141+M142-V141)))</f>
        <v>737.05500000000006</v>
      </c>
      <c r="O142" s="13">
        <f>N142*VLOOKUP('Données projet'!$B$9,Paramètres!$A$1:$I$89,3,0)*VLOOKUP('Données projet'!$B$9,Paramètres!$A$1:$I$89,5,0)</f>
        <v>666.88736400000005</v>
      </c>
      <c r="P142" s="13">
        <f t="shared" si="141"/>
        <v>144.17330153068838</v>
      </c>
      <c r="Q142" s="20">
        <f t="shared" si="108"/>
        <v>1412.5973257992821</v>
      </c>
      <c r="R142" s="59">
        <f t="shared" si="109"/>
        <v>1705.9306591326153</v>
      </c>
      <c r="S142" s="59">
        <f ca="1">AVERAGE(OFFSET($R$3,0,0,'Données projet'!$E$9+1,1))-AVERAGE(OFFSET($H$3,0,0,'Données projet'!$E$9+1,1))</f>
        <v>714.54332715761689</v>
      </c>
      <c r="T142" s="59">
        <f t="shared" si="142"/>
        <v>115.57191774339248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10.226516365806781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10.226516365806781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4.4499999999999984</v>
      </c>
      <c r="AI142" s="13">
        <f>IF('Données projet'!$A$62&gt;35,AI141+AH142-AQ141,IF(A142&lt;'Données projet'!$A$62,$AF$205^A142,IF(A142='Données projet'!$A$62,'Données projet'!$B$62,AI141+AH142-AQ141)))</f>
        <v>359.89999999999884</v>
      </c>
      <c r="AJ142" s="13">
        <f>AI142*VLOOKUP('Données projet'!$B$10,Paramètres!$A$1:$I$89,3,0)*VLOOKUP('Données projet'!$B$10,Paramètres!$A$1:$I$89,5,0)</f>
        <v>364.93859999999887</v>
      </c>
      <c r="AK142" s="13">
        <f t="shared" si="143"/>
        <v>84.631001769072142</v>
      </c>
      <c r="AL142" s="20">
        <f t="shared" si="112"/>
        <v>783.00038974779864</v>
      </c>
      <c r="AM142" s="59">
        <f t="shared" si="113"/>
        <v>1076.3337230811319</v>
      </c>
      <c r="AN142" s="59">
        <f ca="1">AVERAGE(OFFSET($AM$3,0,0,'Données projet'!$E$10+1,1))-AVERAGE(OFFSET($H$3,0,0,'Données projet'!$E$10+1,1))</f>
        <v>375.11506713831233</v>
      </c>
      <c r="AO142" s="59">
        <f t="shared" si="144"/>
        <v>211.87303516846623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7.6970370430297237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7.6970370430297237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280.03999999999996</v>
      </c>
      <c r="BE142" s="13">
        <f>BD142*VLOOKUP('Données projet'!$B$11,Paramètres!$A$1:$I$89,3,0)*VLOOKUP('Données projet'!$B$11,Paramètres!$A$1:$I$89,5,0)</f>
        <v>167.46392</v>
      </c>
      <c r="BF142" s="13">
        <f t="shared" si="145"/>
        <v>42.521530115033826</v>
      </c>
      <c r="BG142" s="20">
        <f t="shared" si="115"/>
        <v>365.7246589503506</v>
      </c>
      <c r="BH142" s="59">
        <f t="shared" si="116"/>
        <v>659.05799228368392</v>
      </c>
      <c r="BI142" s="59">
        <f ca="1">AVERAGE(OFFSET($BH$3,0,0,'Données projet'!$E$11+1,1))-AVERAGE(OFFSET($H$3,0,0,'Données projet'!$E$11+1,1))</f>
        <v>98.210783973198716</v>
      </c>
      <c r="BJ142" s="59">
        <f t="shared" si="146"/>
        <v>130.93943107212061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0.77952084335500416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0.77952084335500416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511.15000000000026</v>
      </c>
      <c r="BZ142" s="13">
        <f>BY142*VLOOKUP('Données projet'!$B$12,Paramètres!$A$1:$I$89,3,0)*VLOOKUP('Données projet'!$B$12,Paramètres!$A$1:$I$89,5,0)</f>
        <v>239.21820000000014</v>
      </c>
      <c r="CA142" s="13">
        <f t="shared" si="147"/>
        <v>58.271290475054826</v>
      </c>
      <c r="CB142" s="20">
        <f t="shared" si="118"/>
        <v>518.12752924405402</v>
      </c>
      <c r="CC142" s="59">
        <f t="shared" si="119"/>
        <v>811.46086257738739</v>
      </c>
      <c r="CD142" s="59">
        <f ca="1">AVERAGE(OFFSET($CC$3,0,0,'Données projet'!$E$12+1,1))-AVERAGE(OFFSET($H$3,0,0,'Données projet'!$E$12+1,1))</f>
        <v>146.18550529528801</v>
      </c>
      <c r="CE142" s="59">
        <f t="shared" si="148"/>
        <v>42.010251635815337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1.6519244229140515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1.6519244229140515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6.5424999999999995</v>
      </c>
      <c r="N143" s="13">
        <f>IF('Données projet'!$A$36&gt;35,N142+M143-V142,IF(A143&lt;'Données projet'!$A$36,$K$205^A143,IF(A143='Données projet'!$A$36,'Données projet'!$B$36,N142+M143-V142)))</f>
        <v>743.59750000000008</v>
      </c>
      <c r="O143" s="13">
        <f>N143*VLOOKUP('Données projet'!$B$9,Paramètres!$A$1:$I$89,3,0)*VLOOKUP('Données projet'!$B$9,Paramètres!$A$1:$I$89,5,0)</f>
        <v>672.80701800000008</v>
      </c>
      <c r="P143" s="13">
        <f t="shared" si="141"/>
        <v>145.30351558309457</v>
      </c>
      <c r="Q143" s="20">
        <f t="shared" si="108"/>
        <v>1424.8758459905564</v>
      </c>
      <c r="R143" s="59">
        <f t="shared" si="109"/>
        <v>1718.2091793238897</v>
      </c>
      <c r="S143" s="59">
        <f ca="1">AVERAGE(OFFSET($R$3,0,0,'Données projet'!$E$9+1,1))-AVERAGE(OFFSET($H$3,0,0,'Données projet'!$E$9+1,1))</f>
        <v>714.54332715761689</v>
      </c>
      <c r="T143" s="59">
        <f t="shared" si="142"/>
        <v>115.57191774339248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10.025980617432385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10.025980617432385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4.4499999999999984</v>
      </c>
      <c r="AI143" s="13">
        <f>IF('Données projet'!$A$62&gt;35,AI142+AH143-AQ142,IF(A143&lt;'Données projet'!$A$62,$AF$205^A143,IF(A143='Données projet'!$A$62,'Données projet'!$B$62,AI142+AH143-AQ142)))</f>
        <v>364.34999999999883</v>
      </c>
      <c r="AJ143" s="13">
        <f>AI143*VLOOKUP('Données projet'!$B$10,Paramètres!$A$1:$I$89,3,0)*VLOOKUP('Données projet'!$B$10,Paramètres!$A$1:$I$89,5,0)</f>
        <v>369.45089999999885</v>
      </c>
      <c r="AK143" s="13">
        <f t="shared" si="143"/>
        <v>85.554959587638066</v>
      </c>
      <c r="AL143" s="20">
        <f t="shared" si="112"/>
        <v>792.46853878180093</v>
      </c>
      <c r="AM143" s="59">
        <f t="shared" si="113"/>
        <v>1085.8018721151343</v>
      </c>
      <c r="AN143" s="59">
        <f ca="1">AVERAGE(OFFSET($AM$3,0,0,'Données projet'!$E$10+1,1))-AVERAGE(OFFSET($H$3,0,0,'Données projet'!$E$10+1,1))</f>
        <v>375.11506713831233</v>
      </c>
      <c r="AO143" s="59">
        <f t="shared" si="144"/>
        <v>211.87303516846623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7.5461028413449407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7.5461028413449407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280.03999999999996</v>
      </c>
      <c r="BE143" s="13">
        <f>BD143*VLOOKUP('Données projet'!$B$11,Paramètres!$A$1:$I$89,3,0)*VLOOKUP('Données projet'!$B$11,Paramètres!$A$1:$I$89,5,0)</f>
        <v>167.46392</v>
      </c>
      <c r="BF143" s="13">
        <f t="shared" si="145"/>
        <v>42.521530115033826</v>
      </c>
      <c r="BG143" s="20">
        <f t="shared" si="115"/>
        <v>365.7246589503506</v>
      </c>
      <c r="BH143" s="59">
        <f t="shared" si="116"/>
        <v>659.05799228368392</v>
      </c>
      <c r="BI143" s="59">
        <f ca="1">AVERAGE(OFFSET($BH$3,0,0,'Données projet'!$E$11+1,1))-AVERAGE(OFFSET($H$3,0,0,'Données projet'!$E$11+1,1))</f>
        <v>98.210783973198716</v>
      </c>
      <c r="BJ143" s="59">
        <f t="shared" si="146"/>
        <v>130.93943107212061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0.76423491507757912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0.76423491507757912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511.15000000000026</v>
      </c>
      <c r="BZ143" s="13">
        <f>BY143*VLOOKUP('Données projet'!$B$12,Paramètres!$A$1:$I$89,3,0)*VLOOKUP('Données projet'!$B$12,Paramètres!$A$1:$I$89,5,0)</f>
        <v>239.21820000000014</v>
      </c>
      <c r="CA143" s="13">
        <f t="shared" si="147"/>
        <v>58.271290475054826</v>
      </c>
      <c r="CB143" s="20">
        <f t="shared" si="118"/>
        <v>518.12752924405402</v>
      </c>
      <c r="CC143" s="59">
        <f t="shared" si="119"/>
        <v>811.46086257738739</v>
      </c>
      <c r="CD143" s="59">
        <f ca="1">AVERAGE(OFFSET($CC$3,0,0,'Données projet'!$E$12+1,1))-AVERAGE(OFFSET($H$3,0,0,'Données projet'!$E$12+1,1))</f>
        <v>146.18550529528801</v>
      </c>
      <c r="CE143" s="59">
        <f t="shared" si="148"/>
        <v>42.010251635815337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1.6195311925551152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1.6195311925551152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6.5424999999999995</v>
      </c>
      <c r="N144" s="13">
        <f>IF('Données projet'!$A$36&gt;35,N143+M144-V143,IF(A144&lt;'Données projet'!$A$36,$K$205^A144,IF(A144='Données projet'!$A$36,'Données projet'!$B$36,N143+M144-V143)))</f>
        <v>750.1400000000001</v>
      </c>
      <c r="O144" s="13">
        <f>N144*VLOOKUP('Données projet'!$B$9,Paramètres!$A$1:$I$89,3,0)*VLOOKUP('Données projet'!$B$9,Paramètres!$A$1:$I$89,5,0)</f>
        <v>678.72667200000001</v>
      </c>
      <c r="P144" s="13">
        <f t="shared" si="141"/>
        <v>146.43257271624375</v>
      </c>
      <c r="Q144" s="20">
        <f t="shared" si="108"/>
        <v>1437.1523512141246</v>
      </c>
      <c r="R144" s="59">
        <f t="shared" si="109"/>
        <v>1730.4856845474578</v>
      </c>
      <c r="S144" s="59">
        <f ca="1">AVERAGE(OFFSET($R$3,0,0,'Données projet'!$E$9+1,1))-AVERAGE(OFFSET($H$3,0,0,'Données projet'!$E$9+1,1))</f>
        <v>714.54332715761689</v>
      </c>
      <c r="T144" s="59">
        <f t="shared" si="142"/>
        <v>115.57191774339248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9.8293772527688823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9.8293772527688823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4.4499999999999984</v>
      </c>
      <c r="AI144" s="13">
        <f>IF('Données projet'!$A$62&gt;35,AI143+AH144-AQ143,IF(A144&lt;'Données projet'!$A$62,$AF$205^A144,IF(A144='Données projet'!$A$62,'Données projet'!$B$62,AI143+AH144-AQ143)))</f>
        <v>368.79999999999882</v>
      </c>
      <c r="AJ144" s="13">
        <f>AI144*VLOOKUP('Données projet'!$B$10,Paramètres!$A$1:$I$89,3,0)*VLOOKUP('Données projet'!$B$10,Paramètres!$A$1:$I$89,5,0)</f>
        <v>373.96319999999884</v>
      </c>
      <c r="AK144" s="13">
        <f t="shared" si="143"/>
        <v>86.477604755703467</v>
      </c>
      <c r="AL144" s="20">
        <f t="shared" si="112"/>
        <v>801.93440161618139</v>
      </c>
      <c r="AM144" s="59">
        <f t="shared" si="113"/>
        <v>1095.2677349495148</v>
      </c>
      <c r="AN144" s="59">
        <f ca="1">AVERAGE(OFFSET($AM$3,0,0,'Données projet'!$E$10+1,1))-AVERAGE(OFFSET($H$3,0,0,'Données projet'!$E$10+1,1))</f>
        <v>375.11506713831233</v>
      </c>
      <c r="AO144" s="59">
        <f t="shared" si="144"/>
        <v>211.87303516846623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7.398128367294424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7.398128367294424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280.03999999999996</v>
      </c>
      <c r="BE144" s="13">
        <f>BD144*VLOOKUP('Données projet'!$B$11,Paramètres!$A$1:$I$89,3,0)*VLOOKUP('Données projet'!$B$11,Paramètres!$A$1:$I$89,5,0)</f>
        <v>167.46392</v>
      </c>
      <c r="BF144" s="13">
        <f t="shared" si="145"/>
        <v>42.521530115033826</v>
      </c>
      <c r="BG144" s="20">
        <f t="shared" si="115"/>
        <v>365.7246589503506</v>
      </c>
      <c r="BH144" s="59">
        <f t="shared" si="116"/>
        <v>659.05799228368392</v>
      </c>
      <c r="BI144" s="59">
        <f ca="1">AVERAGE(OFFSET($BH$3,0,0,'Données projet'!$E$11+1,1))-AVERAGE(OFFSET($H$3,0,0,'Données projet'!$E$11+1,1))</f>
        <v>98.210783973198716</v>
      </c>
      <c r="BJ144" s="59">
        <f t="shared" si="146"/>
        <v>130.93943107212061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0.74924873453017882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0.74924873453017882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511.15000000000026</v>
      </c>
      <c r="BZ144" s="13">
        <f>BY144*VLOOKUP('Données projet'!$B$12,Paramètres!$A$1:$I$89,3,0)*VLOOKUP('Données projet'!$B$12,Paramètres!$A$1:$I$89,5,0)</f>
        <v>239.21820000000014</v>
      </c>
      <c r="CA144" s="13">
        <f t="shared" si="147"/>
        <v>58.271290475054826</v>
      </c>
      <c r="CB144" s="20">
        <f t="shared" si="118"/>
        <v>518.12752924405402</v>
      </c>
      <c r="CC144" s="59">
        <f t="shared" si="119"/>
        <v>811.46086257738739</v>
      </c>
      <c r="CD144" s="59">
        <f ca="1">AVERAGE(OFFSET($CC$3,0,0,'Données projet'!$E$12+1,1))-AVERAGE(OFFSET($H$3,0,0,'Données projet'!$E$12+1,1))</f>
        <v>146.18550529528801</v>
      </c>
      <c r="CE144" s="59">
        <f t="shared" si="148"/>
        <v>42.010251635815337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1.587773173685598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1.587773173685598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6.5424999999999995</v>
      </c>
      <c r="N145" s="13">
        <f>IF('Données projet'!$A$36&gt;35,N144+M145-V144,IF(A145&lt;'Données projet'!$A$36,$K$205^A145,IF(A145='Données projet'!$A$36,'Données projet'!$B$36,N144+M145-V144)))</f>
        <v>756.68250000000012</v>
      </c>
      <c r="O145" s="13">
        <f>N145*VLOOKUP('Données projet'!$B$9,Paramètres!$A$1:$I$89,3,0)*VLOOKUP('Données projet'!$B$9,Paramètres!$A$1:$I$89,5,0)</f>
        <v>684.64632600000004</v>
      </c>
      <c r="P145" s="13">
        <f t="shared" si="141"/>
        <v>147.56048418952733</v>
      </c>
      <c r="Q145" s="20">
        <f t="shared" si="108"/>
        <v>1449.4268610800934</v>
      </c>
      <c r="R145" s="59">
        <f t="shared" si="109"/>
        <v>1742.7601944134267</v>
      </c>
      <c r="S145" s="59">
        <f ca="1">AVERAGE(OFFSET($R$3,0,0,'Données projet'!$E$9+1,1))-AVERAGE(OFFSET($H$3,0,0,'Données projet'!$E$9+1,1))</f>
        <v>714.54332715761689</v>
      </c>
      <c r="T145" s="59">
        <f t="shared" si="142"/>
        <v>115.57191774339248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9.6366291601702194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9.6366291601702194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4.4499999999999984</v>
      </c>
      <c r="AI145" s="13">
        <f>IF('Données projet'!$A$62&gt;35,AI144+AH145-AQ144,IF(A145&lt;'Données projet'!$A$62,$AF$205^A145,IF(A145='Données projet'!$A$62,'Données projet'!$B$62,AI144+AH145-AQ144)))</f>
        <v>373.24999999999881</v>
      </c>
      <c r="AJ145" s="13">
        <f>AI145*VLOOKUP('Données projet'!$B$10,Paramètres!$A$1:$I$89,3,0)*VLOOKUP('Données projet'!$B$10,Paramètres!$A$1:$I$89,5,0)</f>
        <v>378.47549999999882</v>
      </c>
      <c r="AK145" s="13">
        <f t="shared" si="143"/>
        <v>87.398954943989594</v>
      </c>
      <c r="AL145" s="20">
        <f t="shared" si="112"/>
        <v>811.39800902744639</v>
      </c>
      <c r="AM145" s="59">
        <f t="shared" si="113"/>
        <v>1104.7313423607798</v>
      </c>
      <c r="AN145" s="59">
        <f ca="1">AVERAGE(OFFSET($AM$3,0,0,'Données projet'!$E$10+1,1))-AVERAGE(OFFSET($H$3,0,0,'Données projet'!$E$10+1,1))</f>
        <v>375.11506713831233</v>
      </c>
      <c r="AO145" s="59">
        <f t="shared" si="144"/>
        <v>211.87303516846623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7.2530555824245209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7.2530555824245209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280.03999999999996</v>
      </c>
      <c r="BE145" s="13">
        <f>BD145*VLOOKUP('Données projet'!$B$11,Paramètres!$A$1:$I$89,3,0)*VLOOKUP('Données projet'!$B$11,Paramètres!$A$1:$I$89,5,0)</f>
        <v>167.46392</v>
      </c>
      <c r="BF145" s="13">
        <f t="shared" si="145"/>
        <v>42.521530115033826</v>
      </c>
      <c r="BG145" s="20">
        <f t="shared" si="115"/>
        <v>365.7246589503506</v>
      </c>
      <c r="BH145" s="59">
        <f t="shared" si="116"/>
        <v>659.05799228368392</v>
      </c>
      <c r="BI145" s="59">
        <f ca="1">AVERAGE(OFFSET($BH$3,0,0,'Données projet'!$E$11+1,1))-AVERAGE(OFFSET($H$3,0,0,'Données projet'!$E$11+1,1))</f>
        <v>98.210783973198716</v>
      </c>
      <c r="BJ145" s="59">
        <f t="shared" si="146"/>
        <v>130.93943107212061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0.73455642384264541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0.73455642384264541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511.15000000000026</v>
      </c>
      <c r="BZ145" s="13">
        <f>BY145*VLOOKUP('Données projet'!$B$12,Paramètres!$A$1:$I$89,3,0)*VLOOKUP('Données projet'!$B$12,Paramètres!$A$1:$I$89,5,0)</f>
        <v>239.21820000000014</v>
      </c>
      <c r="CA145" s="13">
        <f t="shared" si="147"/>
        <v>58.271290475054826</v>
      </c>
      <c r="CB145" s="20">
        <f t="shared" si="118"/>
        <v>518.12752924405402</v>
      </c>
      <c r="CC145" s="59">
        <f t="shared" si="119"/>
        <v>811.46086257738739</v>
      </c>
      <c r="CD145" s="59">
        <f ca="1">AVERAGE(OFFSET($CC$3,0,0,'Données projet'!$E$12+1,1))-AVERAGE(OFFSET($H$3,0,0,'Données projet'!$E$12+1,1))</f>
        <v>146.18550529528801</v>
      </c>
      <c r="CE145" s="59">
        <f t="shared" si="148"/>
        <v>42.010251635815337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1.5566379101956334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1.5566379101956334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6.5424999999999995</v>
      </c>
      <c r="N146" s="13">
        <f>IF('Données projet'!$A$36&gt;35,N145+M146-V145,IF(A146&lt;'Données projet'!$A$36,$K$205^A146,IF(A146='Données projet'!$A$36,'Données projet'!$B$36,N145+M146-V145)))</f>
        <v>763.22500000000014</v>
      </c>
      <c r="O146" s="13">
        <f>N146*VLOOKUP('Données projet'!$B$9,Paramètres!$A$1:$I$89,3,0)*VLOOKUP('Données projet'!$B$9,Paramètres!$A$1:$I$89,5,0)</f>
        <v>690.56598000000008</v>
      </c>
      <c r="P146" s="13">
        <f t="shared" si="141"/>
        <v>148.68726105639635</v>
      </c>
      <c r="Q146" s="20">
        <f t="shared" si="108"/>
        <v>1461.6993948398904</v>
      </c>
      <c r="R146" s="59">
        <f t="shared" si="109"/>
        <v>1755.0327281732236</v>
      </c>
      <c r="S146" s="59">
        <f ca="1">AVERAGE(OFFSET($R$3,0,0,'Données projet'!$E$9+1,1))-AVERAGE(OFFSET($H$3,0,0,'Données projet'!$E$9+1,1))</f>
        <v>714.54332715761689</v>
      </c>
      <c r="T146" s="59">
        <f t="shared" si="142"/>
        <v>115.57191774339248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9.4476607401026875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9.4476607401026875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4.4499999999999984</v>
      </c>
      <c r="AI146" s="13">
        <f>IF('Données projet'!$A$62&gt;35,AI145+AH146-AQ145,IF(A146&lt;'Données projet'!$A$62,$AF$205^A146,IF(A146='Données projet'!$A$62,'Données projet'!$B$62,AI145+AH146-AQ145)))</f>
        <v>377.69999999999879</v>
      </c>
      <c r="AJ146" s="13">
        <f>AI146*VLOOKUP('Données projet'!$B$10,Paramètres!$A$1:$I$89,3,0)*VLOOKUP('Données projet'!$B$10,Paramètres!$A$1:$I$89,5,0)</f>
        <v>382.9877999999988</v>
      </c>
      <c r="AK146" s="13">
        <f t="shared" si="143"/>
        <v>88.319027377621495</v>
      </c>
      <c r="AL146" s="20">
        <f t="shared" si="112"/>
        <v>820.85939101602196</v>
      </c>
      <c r="AM146" s="59">
        <f t="shared" si="113"/>
        <v>1114.1927243493553</v>
      </c>
      <c r="AN146" s="59">
        <f ca="1">AVERAGE(OFFSET($AM$3,0,0,'Données projet'!$E$10+1,1))-AVERAGE(OFFSET($H$3,0,0,'Données projet'!$E$10+1,1))</f>
        <v>375.11506713831233</v>
      </c>
      <c r="AO146" s="59">
        <f t="shared" si="144"/>
        <v>211.87303516846623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7.110827586380255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7.110827586380255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280.03999999999996</v>
      </c>
      <c r="BE146" s="13">
        <f>BD146*VLOOKUP('Données projet'!$B$11,Paramètres!$A$1:$I$89,3,0)*VLOOKUP('Données projet'!$B$11,Paramètres!$A$1:$I$89,5,0)</f>
        <v>167.46392</v>
      </c>
      <c r="BF146" s="13">
        <f t="shared" si="145"/>
        <v>42.521530115033826</v>
      </c>
      <c r="BG146" s="20">
        <f t="shared" si="115"/>
        <v>365.7246589503506</v>
      </c>
      <c r="BH146" s="59">
        <f t="shared" si="116"/>
        <v>659.05799228368392</v>
      </c>
      <c r="BI146" s="59">
        <f ca="1">AVERAGE(OFFSET($BH$3,0,0,'Données projet'!$E$11+1,1))-AVERAGE(OFFSET($H$3,0,0,'Données projet'!$E$11+1,1))</f>
        <v>98.210783973198716</v>
      </c>
      <c r="BJ146" s="59">
        <f t="shared" si="146"/>
        <v>130.93943107212061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0.72015222040626992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0.72015222040626992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511.15000000000026</v>
      </c>
      <c r="BZ146" s="13">
        <f>BY146*VLOOKUP('Données projet'!$B$12,Paramètres!$A$1:$I$89,3,0)*VLOOKUP('Données projet'!$B$12,Paramètres!$A$1:$I$89,5,0)</f>
        <v>239.21820000000014</v>
      </c>
      <c r="CA146" s="13">
        <f t="shared" si="147"/>
        <v>58.271290475054826</v>
      </c>
      <c r="CB146" s="20">
        <f t="shared" si="118"/>
        <v>518.12752924405402</v>
      </c>
      <c r="CC146" s="59">
        <f t="shared" si="119"/>
        <v>811.46086257738739</v>
      </c>
      <c r="CD146" s="59">
        <f ca="1">AVERAGE(OFFSET($CC$3,0,0,'Données projet'!$E$12+1,1))-AVERAGE(OFFSET($H$3,0,0,'Données projet'!$E$12+1,1))</f>
        <v>146.18550529528801</v>
      </c>
      <c r="CE146" s="59">
        <f t="shared" si="148"/>
        <v>42.010251635815337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1.5261131902320713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1.5261131902320713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6.5424999999999995</v>
      </c>
      <c r="N147" s="13">
        <f>IF('Données projet'!$A$36&gt;35,N146+M147-V146,IF(A147&lt;'Données projet'!$A$36,$K$205^A147,IF(A147='Données projet'!$A$36,'Données projet'!$B$36,N146+M147-V146)))</f>
        <v>769.76750000000015</v>
      </c>
      <c r="O147" s="13">
        <f>N147*VLOOKUP('Données projet'!$B$9,Paramètres!$A$1:$I$89,3,0)*VLOOKUP('Données projet'!$B$9,Paramètres!$A$1:$I$89,5,0)</f>
        <v>696.48563400000012</v>
      </c>
      <c r="P147" s="13">
        <f t="shared" si="141"/>
        <v>149.81291416986167</v>
      </c>
      <c r="Q147" s="20">
        <f t="shared" si="108"/>
        <v>1473.9699713958425</v>
      </c>
      <c r="R147" s="59">
        <f t="shared" si="109"/>
        <v>1767.3033047291758</v>
      </c>
      <c r="S147" s="59">
        <f ca="1">AVERAGE(OFFSET($R$3,0,0,'Données projet'!$E$9+1,1))-AVERAGE(OFFSET($H$3,0,0,'Données projet'!$E$9+1,1))</f>
        <v>714.54332715761689</v>
      </c>
      <c r="T147" s="59">
        <f t="shared" si="142"/>
        <v>115.57191774339248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9.2623978754933258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9.2623978754933258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4.4499999999999984</v>
      </c>
      <c r="AI147" s="13">
        <f>IF('Données projet'!$A$62&gt;35,AI146+AH147-AQ146,IF(A147&lt;'Données projet'!$A$62,$AF$205^A147,IF(A147='Données projet'!$A$62,'Données projet'!$B$62,AI146+AH147-AQ146)))</f>
        <v>382.14999999999878</v>
      </c>
      <c r="AJ147" s="13">
        <f>AI147*VLOOKUP('Données projet'!$B$10,Paramètres!$A$1:$I$89,3,0)*VLOOKUP('Données projet'!$B$10,Paramètres!$A$1:$I$89,5,0)</f>
        <v>387.50009999999878</v>
      </c>
      <c r="AK147" s="13">
        <f t="shared" si="143"/>
        <v>89.237838852479243</v>
      </c>
      <c r="AL147" s="20">
        <f t="shared" si="112"/>
        <v>830.31857683473254</v>
      </c>
      <c r="AM147" s="59">
        <f t="shared" si="113"/>
        <v>1123.6519101680658</v>
      </c>
      <c r="AN147" s="59">
        <f ca="1">AVERAGE(OFFSET($AM$3,0,0,'Données projet'!$E$10+1,1))-AVERAGE(OFFSET($H$3,0,0,'Données projet'!$E$10+1,1))</f>
        <v>375.11506713831233</v>
      </c>
      <c r="AO147" s="59">
        <f t="shared" si="144"/>
        <v>211.87303516846623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6.9713885945879053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6.9713885945879053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280.03999999999996</v>
      </c>
      <c r="BE147" s="13">
        <f>BD147*VLOOKUP('Données projet'!$B$11,Paramètres!$A$1:$I$89,3,0)*VLOOKUP('Données projet'!$B$11,Paramètres!$A$1:$I$89,5,0)</f>
        <v>167.46392</v>
      </c>
      <c r="BF147" s="13">
        <f t="shared" si="145"/>
        <v>42.521530115033826</v>
      </c>
      <c r="BG147" s="20">
        <f t="shared" si="115"/>
        <v>365.7246589503506</v>
      </c>
      <c r="BH147" s="59">
        <f t="shared" si="116"/>
        <v>659.05799228368392</v>
      </c>
      <c r="BI147" s="59">
        <f ca="1">AVERAGE(OFFSET($BH$3,0,0,'Données projet'!$E$11+1,1))-AVERAGE(OFFSET($H$3,0,0,'Données projet'!$E$11+1,1))</f>
        <v>98.210783973198716</v>
      </c>
      <c r="BJ147" s="59">
        <f t="shared" si="146"/>
        <v>130.93943107212061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0.70603047461358515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0.70603047461358515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511.15000000000026</v>
      </c>
      <c r="BZ147" s="13">
        <f>BY147*VLOOKUP('Données projet'!$B$12,Paramètres!$A$1:$I$89,3,0)*VLOOKUP('Données projet'!$B$12,Paramètres!$A$1:$I$89,5,0)</f>
        <v>239.21820000000014</v>
      </c>
      <c r="CA147" s="13">
        <f t="shared" si="147"/>
        <v>58.271290475054826</v>
      </c>
      <c r="CB147" s="20">
        <f t="shared" si="118"/>
        <v>518.12752924405402</v>
      </c>
      <c r="CC147" s="59">
        <f t="shared" si="119"/>
        <v>811.46086257738739</v>
      </c>
      <c r="CD147" s="59">
        <f ca="1">AVERAGE(OFFSET($CC$3,0,0,'Données projet'!$E$12+1,1))-AVERAGE(OFFSET($H$3,0,0,'Données projet'!$E$12+1,1))</f>
        <v>146.18550529528801</v>
      </c>
      <c r="CE147" s="59">
        <f t="shared" si="148"/>
        <v>42.010251635815337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1.4961870414087539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1.4961870414087539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>
        <f>VLOOKUP(A148,'Données projet'!$A$35:$I$55,2,0)</f>
        <v>776.31</v>
      </c>
      <c r="L148" s="12">
        <f>VLOOKUP(A148,'Données projet'!$A$35:$I$55,9,0)</f>
        <v>6.5424999999999995</v>
      </c>
      <c r="M148" s="12">
        <f t="array" ref="M148">INDEX(L:L,MIN(IF(ISNUMBER(L148:L344),ROW(L148:L344),"")))</f>
        <v>6.5424999999999995</v>
      </c>
      <c r="N148" s="13">
        <f>IF('Données projet'!$A$36&gt;35,N147+M148-V147,IF(A148&lt;'Données projet'!$A$36,$K$205^A148,IF(A148='Données projet'!$A$36,'Données projet'!$B$36,N147+M148-V147)))</f>
        <v>776.31000000000017</v>
      </c>
      <c r="O148" s="13">
        <f>N148*VLOOKUP('Données projet'!$B$9,Paramètres!$A$1:$I$89,3,0)*VLOOKUP('Données projet'!$B$9,Paramètres!$A$1:$I$89,5,0)</f>
        <v>702.40528800000004</v>
      </c>
      <c r="P148" s="13">
        <f t="shared" si="141"/>
        <v>150.93745418780028</v>
      </c>
      <c r="Q148" s="20">
        <f t="shared" si="108"/>
        <v>1486.2386093104187</v>
      </c>
      <c r="R148" s="59">
        <f t="shared" si="109"/>
        <v>1779.571942643752</v>
      </c>
      <c r="S148" s="59">
        <f ca="1">AVERAGE(OFFSET($R$3,0,0,'Données projet'!$E$9+1,1))-AVERAGE(OFFSET($H$3,0,0,'Données projet'!$E$9+1,1))</f>
        <v>714.54332715761689</v>
      </c>
      <c r="T148" s="59">
        <f t="shared" si="142"/>
        <v>115.57191774339248</v>
      </c>
      <c r="U148" s="15">
        <f>IF(ISNA(VLOOKUP(A148,'Données projet'!$A$35:$I$55,3,0)),0,VLOOKUP(A148,'Données projet'!$A$35:$I$55,3,0))</f>
        <v>11</v>
      </c>
      <c r="V148" s="15">
        <f>IF(ISNA(VLOOKUP(A148,'Données projet'!$A$35:$I$55,4,0)),0,VLOOKUP(A148,'Données projet'!$A$35:$I$55,4,0))</f>
        <v>26.88</v>
      </c>
      <c r="W148" s="16">
        <f>IF(ISNA(VLOOKUP(A148,'Données projet'!$A$35:$I$55,5,0)),0%,VLOOKUP(A148,'Données projet'!$A$35:$I$55,5,0)*VLOOKUP('Données projet'!$B$9,Paramètres!$A$1:$I$89,7,0))</f>
        <v>0.15049999999999999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13.127136733262216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13.127136733262216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>
        <f>VLOOKUP(A148,'Données projet'!$A$61:$I$81,2,0)</f>
        <v>386.6</v>
      </c>
      <c r="AG148" s="12">
        <f>VLOOKUP(A148,'Données projet'!$A$61:$I$81,9,0)</f>
        <v>4.4499999999999984</v>
      </c>
      <c r="AH148" s="12">
        <f t="array" ref="AH148">INDEX(AG:AG,MIN(IF(ISNUMBER(AG148:AG344),ROW(AG148:AG344),"")))</f>
        <v>4.4499999999999984</v>
      </c>
      <c r="AI148" s="13">
        <f>IF('Données projet'!$A$62&gt;35,AI147+AH148-AQ147,IF(A148&lt;'Données projet'!$A$62,$AF$205^A148,IF(A148='Données projet'!$A$62,'Données projet'!$B$62,AI147+AH148-AQ147)))</f>
        <v>386.59999999999877</v>
      </c>
      <c r="AJ148" s="13">
        <f>AI148*VLOOKUP('Données projet'!$B$10,Paramètres!$A$1:$I$89,3,0)*VLOOKUP('Données projet'!$B$10,Paramètres!$A$1:$I$89,5,0)</f>
        <v>392.01239999999882</v>
      </c>
      <c r="AK148" s="13">
        <f t="shared" si="143"/>
        <v>90.155405750765794</v>
      </c>
      <c r="AL148" s="20">
        <f t="shared" si="112"/>
        <v>839.77559501591497</v>
      </c>
      <c r="AM148" s="59">
        <f t="shared" si="113"/>
        <v>1133.1089283492483</v>
      </c>
      <c r="AN148" s="59">
        <f ca="1">AVERAGE(OFFSET($AM$3,0,0,'Données projet'!$E$10+1,1))-AVERAGE(OFFSET($H$3,0,0,'Données projet'!$E$10+1,1))</f>
        <v>375.11506713831233</v>
      </c>
      <c r="AO148" s="59">
        <f t="shared" si="144"/>
        <v>211.87303516846623</v>
      </c>
      <c r="AP148" s="15">
        <f>IF(ISNA(VLOOKUP(A148,'Données projet'!$A$61:$I$81,3,0)),0,VLOOKUP(A148,'Données projet'!$A$61:$I$81,3,0))</f>
        <v>11</v>
      </c>
      <c r="AQ148" s="15">
        <f>IF(ISNA(VLOOKUP(A148,'Données projet'!$A$61:$I$81,4,0)),0,VLOOKUP(A148,'Données projet'!$A$61:$I$81,4,0))</f>
        <v>38.659999999999997</v>
      </c>
      <c r="AR148" s="16">
        <f>IF(ISNA(VLOOKUP(A148,'Données projet'!$A$61:$I$81,5,0)),0%,VLOOKUP(A148,'Données projet'!$A$61:$I$81,5,0)*VLOOKUP('Données projet'!$B$10,Paramètres!$A$1:$I$89,7,0))</f>
        <v>7.3099999999999998E-2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10.002531602591558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10.002531602591558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280.03999999999996</v>
      </c>
      <c r="BE148" s="13">
        <f>BD148*VLOOKUP('Données projet'!$B$11,Paramètres!$A$1:$I$89,3,0)*VLOOKUP('Données projet'!$B$11,Paramètres!$A$1:$I$89,5,0)</f>
        <v>167.46392</v>
      </c>
      <c r="BF148" s="13">
        <f t="shared" si="145"/>
        <v>42.521530115033826</v>
      </c>
      <c r="BG148" s="20">
        <f t="shared" si="115"/>
        <v>365.7246589503506</v>
      </c>
      <c r="BH148" s="59">
        <f t="shared" si="116"/>
        <v>659.05799228368392</v>
      </c>
      <c r="BI148" s="59">
        <f ca="1">AVERAGE(OFFSET($BH$3,0,0,'Données projet'!$E$11+1,1))-AVERAGE(OFFSET($H$3,0,0,'Données projet'!$E$11+1,1))</f>
        <v>98.210783973198716</v>
      </c>
      <c r="BJ148" s="59">
        <f t="shared" si="146"/>
        <v>130.93943107212061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0.69218564764248047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0.69218564764248047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511.15000000000026</v>
      </c>
      <c r="BZ148" s="13">
        <f>BY148*VLOOKUP('Données projet'!$B$12,Paramètres!$A$1:$I$89,3,0)*VLOOKUP('Données projet'!$B$12,Paramètres!$A$1:$I$89,5,0)</f>
        <v>239.21820000000014</v>
      </c>
      <c r="CA148" s="13">
        <f t="shared" si="147"/>
        <v>58.271290475054826</v>
      </c>
      <c r="CB148" s="20">
        <f t="shared" si="118"/>
        <v>518.12752924405402</v>
      </c>
      <c r="CC148" s="59">
        <f t="shared" si="119"/>
        <v>811.46086257738739</v>
      </c>
      <c r="CD148" s="59">
        <f ca="1">AVERAGE(OFFSET($CC$3,0,0,'Données projet'!$E$12+1,1))-AVERAGE(OFFSET($H$3,0,0,'Données projet'!$E$12+1,1))</f>
        <v>146.18550529528801</v>
      </c>
      <c r="CE148" s="59">
        <f t="shared" si="148"/>
        <v>42.010251635815337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1.4668477261107133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1.4668477261107133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5.6075000000000061</v>
      </c>
      <c r="N149" s="13">
        <f>IF('Données projet'!$A$36&gt;35,N148+M149-V148,IF(A149&lt;'Données projet'!$A$36,$K$205^A149,IF(A149='Données projet'!$A$36,'Données projet'!$B$36,N148+M149-V148)))</f>
        <v>755.03750000000014</v>
      </c>
      <c r="O149" s="13">
        <f>N149*VLOOKUP('Données projet'!$B$9,Paramètres!$A$1:$I$89,3,0)*VLOOKUP('Données projet'!$B$9,Paramètres!$A$1:$I$89,5,0)</f>
        <v>683.15793000000008</v>
      </c>
      <c r="P149" s="13">
        <f t="shared" si="141"/>
        <v>147.27699729853296</v>
      </c>
      <c r="Q149" s="20">
        <f t="shared" si="108"/>
        <v>1446.3408317116116</v>
      </c>
      <c r="R149" s="59">
        <f t="shared" si="109"/>
        <v>1739.6741650449449</v>
      </c>
      <c r="S149" s="59">
        <f ca="1">AVERAGE(OFFSET($R$3,0,0,'Données projet'!$E$9+1,1))-AVERAGE(OFFSET($H$3,0,0,'Données projet'!$E$9+1,1))</f>
        <v>714.54332715761689</v>
      </c>
      <c r="T149" s="59">
        <f t="shared" si="142"/>
        <v>115.57191774339248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12.869721588685749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12.869721588685749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4.4499999999999931</v>
      </c>
      <c r="AI149" s="13">
        <f>IF('Données projet'!$A$62&gt;35,AI148+AH149-AQ148,IF(A149&lt;'Données projet'!$A$62,$AF$205^A149,IF(A149='Données projet'!$A$62,'Données projet'!$B$62,AI148+AH149-AQ148)))</f>
        <v>352.38999999999874</v>
      </c>
      <c r="AJ149" s="13">
        <f>AI149*VLOOKUP('Données projet'!$B$10,Paramètres!$A$1:$I$89,3,0)*VLOOKUP('Données projet'!$B$10,Paramètres!$A$1:$I$89,5,0)</f>
        <v>357.32345999999876</v>
      </c>
      <c r="AK149" s="13">
        <f t="shared" si="143"/>
        <v>83.068665459103528</v>
      </c>
      <c r="AL149" s="20">
        <f t="shared" si="112"/>
        <v>767.01628517460324</v>
      </c>
      <c r="AM149" s="59">
        <f t="shared" si="113"/>
        <v>1060.3496185079366</v>
      </c>
      <c r="AN149" s="59">
        <f ca="1">AVERAGE(OFFSET($AM$3,0,0,'Données projet'!$E$10+1,1))-AVERAGE(OFFSET($H$3,0,0,'Données projet'!$E$10+1,1))</f>
        <v>375.11506713831233</v>
      </c>
      <c r="AO149" s="59">
        <f t="shared" si="144"/>
        <v>211.87303516846623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9.806388058806597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9.806388058806597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280.03999999999996</v>
      </c>
      <c r="BE149" s="13">
        <f>BD149*VLOOKUP('Données projet'!$B$11,Paramètres!$A$1:$I$89,3,0)*VLOOKUP('Données projet'!$B$11,Paramètres!$A$1:$I$89,5,0)</f>
        <v>167.46392</v>
      </c>
      <c r="BF149" s="13">
        <f t="shared" si="145"/>
        <v>42.521530115033826</v>
      </c>
      <c r="BG149" s="20">
        <f t="shared" si="115"/>
        <v>365.7246589503506</v>
      </c>
      <c r="BH149" s="59">
        <f t="shared" si="116"/>
        <v>659.05799228368392</v>
      </c>
      <c r="BI149" s="59">
        <f ca="1">AVERAGE(OFFSET($BH$3,0,0,'Données projet'!$E$11+1,1))-AVERAGE(OFFSET($H$3,0,0,'Données projet'!$E$11+1,1))</f>
        <v>98.210783973198716</v>
      </c>
      <c r="BJ149" s="59">
        <f t="shared" si="146"/>
        <v>130.93943107212061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0.67861230928376859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0.67861230928376859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511.15000000000026</v>
      </c>
      <c r="BZ149" s="13">
        <f>BY149*VLOOKUP('Données projet'!$B$12,Paramètres!$A$1:$I$89,3,0)*VLOOKUP('Données projet'!$B$12,Paramètres!$A$1:$I$89,5,0)</f>
        <v>239.21820000000014</v>
      </c>
      <c r="CA149" s="13">
        <f t="shared" si="147"/>
        <v>58.271290475054826</v>
      </c>
      <c r="CB149" s="20">
        <f t="shared" si="118"/>
        <v>518.12752924405402</v>
      </c>
      <c r="CC149" s="59">
        <f t="shared" si="119"/>
        <v>811.46086257738739</v>
      </c>
      <c r="CD149" s="59">
        <f ca="1">AVERAGE(OFFSET($CC$3,0,0,'Données projet'!$E$12+1,1))-AVERAGE(OFFSET($H$3,0,0,'Données projet'!$E$12+1,1))</f>
        <v>146.18550529528801</v>
      </c>
      <c r="CE149" s="59">
        <f t="shared" si="148"/>
        <v>42.010251635815337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1.438083736890452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1.438083736890452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5.6075000000000061</v>
      </c>
      <c r="N150" s="13">
        <f>IF('Données projet'!$A$36&gt;35,N149+M150-V149,IF(A150&lt;'Données projet'!$A$36,$K$205^A150,IF(A150='Données projet'!$A$36,'Données projet'!$B$36,N149+M150-V149)))</f>
        <v>760.6450000000001</v>
      </c>
      <c r="O150" s="13">
        <f>N150*VLOOKUP('Données projet'!$B$9,Paramètres!$A$1:$I$89,3,0)*VLOOKUP('Données projet'!$B$9,Paramètres!$A$1:$I$89,5,0)</f>
        <v>688.23159600000008</v>
      </c>
      <c r="P150" s="13">
        <f t="shared" si="141"/>
        <v>148.24305740016081</v>
      </c>
      <c r="Q150" s="20">
        <f t="shared" si="108"/>
        <v>1456.8600213386135</v>
      </c>
      <c r="R150" s="59">
        <f t="shared" si="109"/>
        <v>1750.1933546719467</v>
      </c>
      <c r="S150" s="59">
        <f ca="1">AVERAGE(OFFSET($R$3,0,0,'Données projet'!$E$9+1,1))-AVERAGE(OFFSET($H$3,0,0,'Données projet'!$E$9+1,1))</f>
        <v>714.54332715761689</v>
      </c>
      <c r="T150" s="59">
        <f t="shared" si="142"/>
        <v>115.57191774339248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12.617354198086693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12.617354198086693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4.4499999999999931</v>
      </c>
      <c r="AI150" s="13">
        <f>IF('Données projet'!$A$62&gt;35,AI149+AH150-AQ149,IF(A150&lt;'Données projet'!$A$62,$AF$205^A150,IF(A150='Données projet'!$A$62,'Données projet'!$B$62,AI149+AH150-AQ149)))</f>
        <v>356.83999999999872</v>
      </c>
      <c r="AJ150" s="13">
        <f>AI150*VLOOKUP('Données projet'!$B$10,Paramètres!$A$1:$I$89,3,0)*VLOOKUP('Données projet'!$B$10,Paramètres!$A$1:$I$89,5,0)</f>
        <v>361.83575999999874</v>
      </c>
      <c r="AK150" s="13">
        <f t="shared" si="143"/>
        <v>83.994879933652868</v>
      </c>
      <c r="AL150" s="20">
        <f t="shared" si="112"/>
        <v>776.48836455110984</v>
      </c>
      <c r="AM150" s="59">
        <f t="shared" si="113"/>
        <v>1069.8216978844432</v>
      </c>
      <c r="AN150" s="59">
        <f ca="1">AVERAGE(OFFSET($AM$3,0,0,'Données projet'!$E$10+1,1))-AVERAGE(OFFSET($H$3,0,0,'Données projet'!$E$10+1,1))</f>
        <v>375.11506713831233</v>
      </c>
      <c r="AO150" s="59">
        <f t="shared" si="144"/>
        <v>211.87303516846623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9.6140907702795104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9.6140907702795104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280.03999999999996</v>
      </c>
      <c r="BE150" s="13">
        <f>BD150*VLOOKUP('Données projet'!$B$11,Paramètres!$A$1:$I$89,3,0)*VLOOKUP('Données projet'!$B$11,Paramètres!$A$1:$I$89,5,0)</f>
        <v>167.46392</v>
      </c>
      <c r="BF150" s="13">
        <f t="shared" si="145"/>
        <v>42.521530115033826</v>
      </c>
      <c r="BG150" s="20">
        <f t="shared" si="115"/>
        <v>365.7246589503506</v>
      </c>
      <c r="BH150" s="59">
        <f t="shared" si="116"/>
        <v>659.05799228368392</v>
      </c>
      <c r="BI150" s="59">
        <f ca="1">AVERAGE(OFFSET($BH$3,0,0,'Données projet'!$E$11+1,1))-AVERAGE(OFFSET($H$3,0,0,'Données projet'!$E$11+1,1))</f>
        <v>98.210783973198716</v>
      </c>
      <c r="BJ150" s="59">
        <f t="shared" si="146"/>
        <v>130.93943107212061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0.66530513581135209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0.66530513581135209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511.15000000000026</v>
      </c>
      <c r="BZ150" s="13">
        <f>BY150*VLOOKUP('Données projet'!$B$12,Paramètres!$A$1:$I$89,3,0)*VLOOKUP('Données projet'!$B$12,Paramètres!$A$1:$I$89,5,0)</f>
        <v>239.21820000000014</v>
      </c>
      <c r="CA150" s="13">
        <f t="shared" si="147"/>
        <v>58.271290475054826</v>
      </c>
      <c r="CB150" s="20">
        <f t="shared" si="118"/>
        <v>518.12752924405402</v>
      </c>
      <c r="CC150" s="59">
        <f t="shared" si="119"/>
        <v>811.46086257738739</v>
      </c>
      <c r="CD150" s="59">
        <f ca="1">AVERAGE(OFFSET($CC$3,0,0,'Données projet'!$E$12+1,1))-AVERAGE(OFFSET($H$3,0,0,'Données projet'!$E$12+1,1))</f>
        <v>146.18550529528801</v>
      </c>
      <c r="CE150" s="59">
        <f t="shared" si="148"/>
        <v>42.010251635815337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1.4098837919544989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1.4098837919544989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5.6075000000000061</v>
      </c>
      <c r="N151" s="13">
        <f>IF('Données projet'!$A$36&gt;35,N150+M151-V150,IF(A151&lt;'Données projet'!$A$36,$K$205^A151,IF(A151='Données projet'!$A$36,'Données projet'!$B$36,N150+M151-V150)))</f>
        <v>766.25250000000005</v>
      </c>
      <c r="O151" s="13">
        <f>N151*VLOOKUP('Données projet'!$B$9,Paramètres!$A$1:$I$89,3,0)*VLOOKUP('Données projet'!$B$9,Paramètres!$A$1:$I$89,5,0)</f>
        <v>693.30526199999997</v>
      </c>
      <c r="P151" s="13">
        <f t="shared" si="141"/>
        <v>149.20828886877317</v>
      </c>
      <c r="Q151" s="20">
        <f t="shared" si="108"/>
        <v>1467.3777677631133</v>
      </c>
      <c r="R151" s="59">
        <f t="shared" si="109"/>
        <v>1760.7111010964466</v>
      </c>
      <c r="S151" s="59">
        <f ca="1">AVERAGE(OFFSET($R$3,0,0,'Données projet'!$E$9+1,1))-AVERAGE(OFFSET($H$3,0,0,'Données projet'!$E$9+1,1))</f>
        <v>714.54332715761689</v>
      </c>
      <c r="T151" s="59">
        <f t="shared" si="142"/>
        <v>115.57191774339248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12.369935578088374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12.369935578088374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4.4499999999999931</v>
      </c>
      <c r="AI151" s="13">
        <f>IF('Données projet'!$A$62&gt;35,AI150+AH151-AQ150,IF(A151&lt;'Données projet'!$A$62,$AF$205^A151,IF(A151='Données projet'!$A$62,'Données projet'!$B$62,AI150+AH151-AQ150)))</f>
        <v>361.28999999999871</v>
      </c>
      <c r="AJ151" s="13">
        <f>AI151*VLOOKUP('Données projet'!$B$10,Paramètres!$A$1:$I$89,3,0)*VLOOKUP('Données projet'!$B$10,Paramètres!$A$1:$I$89,5,0)</f>
        <v>366.34805999999872</v>
      </c>
      <c r="AK151" s="13">
        <f t="shared" si="143"/>
        <v>84.919750876988729</v>
      </c>
      <c r="AL151" s="20">
        <f t="shared" si="112"/>
        <v>785.95810394408647</v>
      </c>
      <c r="AM151" s="59">
        <f t="shared" si="113"/>
        <v>1079.2914372774198</v>
      </c>
      <c r="AN151" s="59">
        <f ca="1">AVERAGE(OFFSET($AM$3,0,0,'Données projet'!$E$10+1,1))-AVERAGE(OFFSET($H$3,0,0,'Données projet'!$E$10+1,1))</f>
        <v>375.11506713831233</v>
      </c>
      <c r="AO151" s="59">
        <f t="shared" si="144"/>
        <v>211.87303516846623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9.4255643142906749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9.4255643142906749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280.03999999999996</v>
      </c>
      <c r="BE151" s="13">
        <f>BD151*VLOOKUP('Données projet'!$B$11,Paramètres!$A$1:$I$89,3,0)*VLOOKUP('Données projet'!$B$11,Paramètres!$A$1:$I$89,5,0)</f>
        <v>167.46392</v>
      </c>
      <c r="BF151" s="13">
        <f t="shared" si="145"/>
        <v>42.521530115033826</v>
      </c>
      <c r="BG151" s="20">
        <f t="shared" si="115"/>
        <v>365.7246589503506</v>
      </c>
      <c r="BH151" s="59">
        <f t="shared" si="116"/>
        <v>659.05799228368392</v>
      </c>
      <c r="BI151" s="59">
        <f ca="1">AVERAGE(OFFSET($BH$3,0,0,'Données projet'!$E$11+1,1))-AVERAGE(OFFSET($H$3,0,0,'Données projet'!$E$11+1,1))</f>
        <v>98.210783973198716</v>
      </c>
      <c r="BJ151" s="59">
        <f t="shared" si="146"/>
        <v>130.93943107212061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0.6522589078941553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0.6522589078941553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511.15000000000026</v>
      </c>
      <c r="BZ151" s="13">
        <f>BY151*VLOOKUP('Données projet'!$B$12,Paramètres!$A$1:$I$89,3,0)*VLOOKUP('Données projet'!$B$12,Paramètres!$A$1:$I$89,5,0)</f>
        <v>239.21820000000014</v>
      </c>
      <c r="CA151" s="13">
        <f t="shared" si="147"/>
        <v>58.271290475054826</v>
      </c>
      <c r="CB151" s="20">
        <f t="shared" si="118"/>
        <v>518.12752924405402</v>
      </c>
      <c r="CC151" s="59">
        <f t="shared" si="119"/>
        <v>811.46086257738739</v>
      </c>
      <c r="CD151" s="59">
        <f ca="1">AVERAGE(OFFSET($CC$3,0,0,'Données projet'!$E$12+1,1))-AVERAGE(OFFSET($H$3,0,0,'Données projet'!$E$12+1,1))</f>
        <v>146.18550529528801</v>
      </c>
      <c r="CE151" s="59">
        <f t="shared" si="148"/>
        <v>42.010251635815337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1.3822368307384718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1.3822368307384718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5.6075000000000061</v>
      </c>
      <c r="N152" s="13">
        <f>IF('Données projet'!$A$36&gt;35,N151+M152-V151,IF(A152&lt;'Données projet'!$A$36,$K$205^A152,IF(A152='Données projet'!$A$36,'Données projet'!$B$36,N151+M152-V151)))</f>
        <v>771.86</v>
      </c>
      <c r="O152" s="13">
        <f>N152*VLOOKUP('Données projet'!$B$9,Paramètres!$A$1:$I$89,3,0)*VLOOKUP('Données projet'!$B$9,Paramètres!$A$1:$I$89,5,0)</f>
        <v>698.37892799999997</v>
      </c>
      <c r="P152" s="13">
        <f t="shared" si="141"/>
        <v>150.17269847146468</v>
      </c>
      <c r="Q152" s="20">
        <f t="shared" si="108"/>
        <v>1477.8940827711342</v>
      </c>
      <c r="R152" s="59">
        <f t="shared" si="109"/>
        <v>1771.2274161044675</v>
      </c>
      <c r="S152" s="59">
        <f ca="1">AVERAGE(OFFSET($R$3,0,0,'Données projet'!$E$9+1,1))-AVERAGE(OFFSET($H$3,0,0,'Données projet'!$E$9+1,1))</f>
        <v>714.54332715761689</v>
      </c>
      <c r="T152" s="59">
        <f t="shared" si="142"/>
        <v>115.57191774339248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12.127368686317764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12.127368686317764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4.4499999999999931</v>
      </c>
      <c r="AI152" s="13">
        <f>IF('Données projet'!$A$62&gt;35,AI151+AH152-AQ151,IF(A152&lt;'Données projet'!$A$62,$AF$205^A152,IF(A152='Données projet'!$A$62,'Données projet'!$B$62,AI151+AH152-AQ151)))</f>
        <v>365.7399999999987</v>
      </c>
      <c r="AJ152" s="13">
        <f>AI152*VLOOKUP('Données projet'!$B$10,Paramètres!$A$1:$I$89,3,0)*VLOOKUP('Données projet'!$B$10,Paramètres!$A$1:$I$89,5,0)</f>
        <v>370.86035999999871</v>
      </c>
      <c r="AK152" s="13">
        <f t="shared" si="143"/>
        <v>85.843296751268767</v>
      </c>
      <c r="AL152" s="20">
        <f t="shared" si="112"/>
        <v>795.42553550845741</v>
      </c>
      <c r="AM152" s="59">
        <f t="shared" si="113"/>
        <v>1088.7588688417907</v>
      </c>
      <c r="AN152" s="59">
        <f ca="1">AVERAGE(OFFSET($AM$3,0,0,'Données projet'!$E$10+1,1))-AVERAGE(OFFSET($H$3,0,0,'Données projet'!$E$10+1,1))</f>
        <v>375.11506713831233</v>
      </c>
      <c r="AO152" s="59">
        <f t="shared" si="144"/>
        <v>211.87303516846623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9.2407347471139971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9.2407347471139971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280.03999999999996</v>
      </c>
      <c r="BE152" s="13">
        <f>BD152*VLOOKUP('Données projet'!$B$11,Paramètres!$A$1:$I$89,3,0)*VLOOKUP('Données projet'!$B$11,Paramètres!$A$1:$I$89,5,0)</f>
        <v>167.46392</v>
      </c>
      <c r="BF152" s="13">
        <f t="shared" si="145"/>
        <v>42.521530115033826</v>
      </c>
      <c r="BG152" s="20">
        <f t="shared" si="115"/>
        <v>365.7246589503506</v>
      </c>
      <c r="BH152" s="59">
        <f t="shared" si="116"/>
        <v>659.05799228368392</v>
      </c>
      <c r="BI152" s="59">
        <f ca="1">AVERAGE(OFFSET($BH$3,0,0,'Données projet'!$E$11+1,1))-AVERAGE(OFFSET($H$3,0,0,'Données projet'!$E$11+1,1))</f>
        <v>98.210783973198716</v>
      </c>
      <c r="BJ152" s="59">
        <f t="shared" si="146"/>
        <v>130.93943107212061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0.63946850854900139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0.63946850854900139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511.15000000000026</v>
      </c>
      <c r="BZ152" s="13">
        <f>BY152*VLOOKUP('Données projet'!$B$12,Paramètres!$A$1:$I$89,3,0)*VLOOKUP('Données projet'!$B$12,Paramètres!$A$1:$I$89,5,0)</f>
        <v>239.21820000000014</v>
      </c>
      <c r="CA152" s="13">
        <f t="shared" si="147"/>
        <v>58.271290475054826</v>
      </c>
      <c r="CB152" s="20">
        <f t="shared" si="118"/>
        <v>518.12752924405402</v>
      </c>
      <c r="CC152" s="59">
        <f t="shared" si="119"/>
        <v>811.46086257738739</v>
      </c>
      <c r="CD152" s="59">
        <f ca="1">AVERAGE(OFFSET($CC$3,0,0,'Données projet'!$E$12+1,1))-AVERAGE(OFFSET($H$3,0,0,'Données projet'!$E$12+1,1))</f>
        <v>146.18550529528801</v>
      </c>
      <c r="CE152" s="59">
        <f t="shared" si="148"/>
        <v>42.010251635815337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1.3551320095689097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1.3551320095689097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5.6075000000000061</v>
      </c>
      <c r="N153" s="13">
        <f>IF('Données projet'!$A$36&gt;35,N152+M153-V152,IF(A153&lt;'Données projet'!$A$36,$K$205^A153,IF(A153='Données projet'!$A$36,'Données projet'!$B$36,N152+M153-V152)))</f>
        <v>777.46749999999997</v>
      </c>
      <c r="O153" s="13">
        <f>N153*VLOOKUP('Données projet'!$B$9,Paramètres!$A$1:$I$89,3,0)*VLOOKUP('Données projet'!$B$9,Paramètres!$A$1:$I$89,5,0)</f>
        <v>703.45259399999998</v>
      </c>
      <c r="P153" s="13">
        <f t="shared" si="141"/>
        <v>151.13629287132429</v>
      </c>
      <c r="Q153" s="20">
        <f t="shared" si="108"/>
        <v>1488.4089779675562</v>
      </c>
      <c r="R153" s="59">
        <f t="shared" si="109"/>
        <v>1781.7423113008895</v>
      </c>
      <c r="S153" s="59">
        <f ca="1">AVERAGE(OFFSET($R$3,0,0,'Données projet'!$E$9+1,1))-AVERAGE(OFFSET($H$3,0,0,'Données projet'!$E$9+1,1))</f>
        <v>714.54332715761689</v>
      </c>
      <c r="T153" s="59">
        <f t="shared" si="142"/>
        <v>115.57191774339248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11.889558383343582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11.889558383343582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4.4499999999999931</v>
      </c>
      <c r="AI153" s="13">
        <f>IF('Données projet'!$A$62&gt;35,AI152+AH153-AQ152,IF(A153&lt;'Données projet'!$A$62,$AF$205^A153,IF(A153='Données projet'!$A$62,'Données projet'!$B$62,AI152+AH153-AQ152)))</f>
        <v>370.18999999999869</v>
      </c>
      <c r="AJ153" s="13">
        <f>AI153*VLOOKUP('Données projet'!$B$10,Paramètres!$A$1:$I$89,3,0)*VLOOKUP('Données projet'!$B$10,Paramètres!$A$1:$I$89,5,0)</f>
        <v>375.37265999999869</v>
      </c>
      <c r="AK153" s="13">
        <f t="shared" si="143"/>
        <v>86.76553554354291</v>
      </c>
      <c r="AL153" s="20">
        <f t="shared" si="112"/>
        <v>804.89069057166819</v>
      </c>
      <c r="AM153" s="59">
        <f t="shared" si="113"/>
        <v>1098.2240239050016</v>
      </c>
      <c r="AN153" s="59">
        <f ca="1">AVERAGE(OFFSET($AM$3,0,0,'Données projet'!$E$10+1,1))-AVERAGE(OFFSET($H$3,0,0,'Données projet'!$E$10+1,1))</f>
        <v>375.11506713831233</v>
      </c>
      <c r="AO153" s="59">
        <f t="shared" si="144"/>
        <v>211.87303516846623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9.05952957501475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9.05952957501475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280.03999999999996</v>
      </c>
      <c r="BE153" s="13">
        <f>BD153*VLOOKUP('Données projet'!$B$11,Paramètres!$A$1:$I$89,3,0)*VLOOKUP('Données projet'!$B$11,Paramètres!$A$1:$I$89,5,0)</f>
        <v>167.46392</v>
      </c>
      <c r="BF153" s="13">
        <f t="shared" si="145"/>
        <v>42.521530115033826</v>
      </c>
      <c r="BG153" s="20">
        <f t="shared" si="115"/>
        <v>365.7246589503506</v>
      </c>
      <c r="BH153" s="59">
        <f t="shared" si="116"/>
        <v>659.05799228368392</v>
      </c>
      <c r="BI153" s="59">
        <f ca="1">AVERAGE(OFFSET($BH$3,0,0,'Données projet'!$E$11+1,1))-AVERAGE(OFFSET($H$3,0,0,'Données projet'!$E$11+1,1))</f>
        <v>98.210783973198716</v>
      </c>
      <c r="BJ153" s="59">
        <f t="shared" si="146"/>
        <v>130.93943107212061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0.62692892113363274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0.62692892113363274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511.15000000000026</v>
      </c>
      <c r="BZ153" s="13">
        <f>BY153*VLOOKUP('Données projet'!$B$12,Paramètres!$A$1:$I$89,3,0)*VLOOKUP('Données projet'!$B$12,Paramètres!$A$1:$I$89,5,0)</f>
        <v>239.21820000000014</v>
      </c>
      <c r="CA153" s="13">
        <f t="shared" si="147"/>
        <v>58.271290475054826</v>
      </c>
      <c r="CB153" s="20">
        <f t="shared" si="118"/>
        <v>518.12752924405402</v>
      </c>
      <c r="CC153" s="59">
        <f t="shared" si="119"/>
        <v>811.46086257738739</v>
      </c>
      <c r="CD153" s="59">
        <f ca="1">AVERAGE(OFFSET($CC$3,0,0,'Données projet'!$E$12+1,1))-AVERAGE(OFFSET($H$3,0,0,'Données projet'!$E$12+1,1))</f>
        <v>146.18550529528801</v>
      </c>
      <c r="CE153" s="59">
        <f t="shared" si="148"/>
        <v>42.010251635815337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1.3285586974101742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1.3285586974101742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5.6075000000000061</v>
      </c>
      <c r="N154" s="13">
        <f>IF('Données projet'!$A$36&gt;35,N153+M154-V153,IF(A154&lt;'Données projet'!$A$36,$K$205^A154,IF(A154='Données projet'!$A$36,'Données projet'!$B$36,N153+M154-V153)))</f>
        <v>783.07499999999993</v>
      </c>
      <c r="O154" s="13">
        <f>N154*VLOOKUP('Données projet'!$B$9,Paramètres!$A$1:$I$89,3,0)*VLOOKUP('Données projet'!$B$9,Paramètres!$A$1:$I$89,5,0)</f>
        <v>708.52625999999987</v>
      </c>
      <c r="P154" s="13">
        <f t="shared" si="141"/>
        <v>152.09907862977118</v>
      </c>
      <c r="Q154" s="20">
        <f t="shared" ref="Q154:Q203" si="162">(O154+P154)*0.475*44/12</f>
        <v>1498.9224647801846</v>
      </c>
      <c r="R154" s="59">
        <f t="shared" si="109"/>
        <v>1792.2557981135178</v>
      </c>
      <c r="S154" s="59">
        <f ca="1">AVERAGE(OFFSET($R$3,0,0,'Données projet'!$E$9+1,1))-AVERAGE(OFFSET($H$3,0,0,'Données projet'!$E$9+1,1))</f>
        <v>714.54332715761689</v>
      </c>
      <c r="T154" s="59">
        <f t="shared" si="142"/>
        <v>115.57191774339248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11.656411395360761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11.656411395360761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4.4499999999999931</v>
      </c>
      <c r="AI154" s="13">
        <f>IF('Données projet'!$A$62&gt;35,AI153+AH154-AQ153,IF(A154&lt;'Données projet'!$A$62,$AF$205^A154,IF(A154='Données projet'!$A$62,'Données projet'!$B$62,AI153+AH154-AQ153)))</f>
        <v>374.63999999999868</v>
      </c>
      <c r="AJ154" s="13">
        <f>AI154*VLOOKUP('Données projet'!$B$10,Paramètres!$A$1:$I$89,3,0)*VLOOKUP('Données projet'!$B$10,Paramètres!$A$1:$I$89,5,0)</f>
        <v>379.88495999999867</v>
      </c>
      <c r="AK154" s="13">
        <f t="shared" ref="AK154:AK203" si="164">EXP(-1.0587+0.8836*LN(AJ154)+0.284)</f>
        <v>87.686484783540919</v>
      </c>
      <c r="AL154" s="20">
        <f t="shared" ref="AL154:AL203" si="165">(AJ154+AK154)*0.475*44/12</f>
        <v>814.35359966466478</v>
      </c>
      <c r="AM154" s="59">
        <f t="shared" si="113"/>
        <v>1107.6869329979982</v>
      </c>
      <c r="AN154" s="59">
        <f ca="1">AVERAGE(OFFSET($AM$3,0,0,'Données projet'!$E$10+1,1))-AVERAGE(OFFSET($H$3,0,0,'Données projet'!$E$10+1,1))</f>
        <v>375.11506713831233</v>
      </c>
      <c r="AO154" s="59">
        <f t="shared" si="144"/>
        <v>211.87303516846623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8.8818777258161266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8.8818777258161266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280.03999999999996</v>
      </c>
      <c r="BE154" s="13">
        <f>BD154*VLOOKUP('Données projet'!$B$11,Paramètres!$A$1:$I$89,3,0)*VLOOKUP('Données projet'!$B$11,Paramètres!$A$1:$I$89,5,0)</f>
        <v>167.46392</v>
      </c>
      <c r="BF154" s="13">
        <f t="shared" ref="BF154:BF203" si="167">EXP(-1.0587+0.8836*LN(BE154)+0.284)</f>
        <v>42.521530115033826</v>
      </c>
      <c r="BG154" s="20">
        <f t="shared" ref="BG154:BG203" si="168">(BE154+BF154)*0.475*44/12</f>
        <v>365.7246589503506</v>
      </c>
      <c r="BH154" s="59">
        <f t="shared" si="116"/>
        <v>659.05799228368392</v>
      </c>
      <c r="BI154" s="59">
        <f ca="1">AVERAGE(OFFSET($BH$3,0,0,'Données projet'!$E$11+1,1))-AVERAGE(OFFSET($H$3,0,0,'Données projet'!$E$11+1,1))</f>
        <v>98.210783973198716</v>
      </c>
      <c r="BJ154" s="59">
        <f t="shared" si="146"/>
        <v>130.93943107212061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0.61463522737908638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0.61463522737908638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511.15000000000026</v>
      </c>
      <c r="BZ154" s="13">
        <f>BY154*VLOOKUP('Données projet'!$B$12,Paramètres!$A$1:$I$89,3,0)*VLOOKUP('Données projet'!$B$12,Paramètres!$A$1:$I$89,5,0)</f>
        <v>239.21820000000014</v>
      </c>
      <c r="CA154" s="13">
        <f t="shared" ref="CA154:CA203" si="170">EXP(-1.0587+0.8836*LN(BZ154)+0.284)</f>
        <v>58.271290475054826</v>
      </c>
      <c r="CB154" s="20">
        <f t="shared" ref="CB154:CB203" si="171">(BZ154+CA154)*0.475*44/12</f>
        <v>518.12752924405402</v>
      </c>
      <c r="CC154" s="59">
        <f t="shared" si="119"/>
        <v>811.46086257738739</v>
      </c>
      <c r="CD154" s="59">
        <f ca="1">AVERAGE(OFFSET($CC$3,0,0,'Données projet'!$E$12+1,1))-AVERAGE(OFFSET($H$3,0,0,'Données projet'!$E$12+1,1))</f>
        <v>146.18550529528801</v>
      </c>
      <c r="CE154" s="59">
        <f t="shared" si="148"/>
        <v>42.010251635815337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1.3025064716947516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1.3025064716947516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5.6075000000000061</v>
      </c>
      <c r="N155" s="13">
        <f>IF('Données projet'!$A$36&gt;35,N154+M155-V154,IF(A155&lt;'Données projet'!$A$36,$K$205^A155,IF(A155='Données projet'!$A$36,'Données projet'!$B$36,N154+M155-V154)))</f>
        <v>788.68249999999989</v>
      </c>
      <c r="O155" s="13">
        <f>N155*VLOOKUP('Données projet'!$B$9,Paramètres!$A$1:$I$89,3,0)*VLOOKUP('Données projet'!$B$9,Paramètres!$A$1:$I$89,5,0)</f>
        <v>713.59992599999987</v>
      </c>
      <c r="P155" s="13">
        <f t="shared" si="141"/>
        <v>153.06106220882435</v>
      </c>
      <c r="Q155" s="20">
        <f t="shared" si="162"/>
        <v>1509.4345544637019</v>
      </c>
      <c r="R155" s="59">
        <f t="shared" si="109"/>
        <v>1802.7678877970352</v>
      </c>
      <c r="S155" s="59">
        <f ca="1">AVERAGE(OFFSET($R$3,0,0,'Données projet'!$E$9+1,1))-AVERAGE(OFFSET($H$3,0,0,'Données projet'!$E$9+1,1))</f>
        <v>714.54332715761689</v>
      </c>
      <c r="T155" s="59">
        <f t="shared" si="142"/>
        <v>115.57191774339248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11.427836277606662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11.427836277606662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4.4499999999999931</v>
      </c>
      <c r="AI155" s="13">
        <f>IF('Données projet'!$A$62&gt;35,AI154+AH155-AQ154,IF(A155&lt;'Données projet'!$A$62,$AF$205^A155,IF(A155='Données projet'!$A$62,'Données projet'!$B$62,AI154+AH155-AQ154)))</f>
        <v>379.08999999999867</v>
      </c>
      <c r="AJ155" s="13">
        <f>AI155*VLOOKUP('Données projet'!$B$10,Paramètres!$A$1:$I$89,3,0)*VLOOKUP('Données projet'!$B$10,Paramètres!$A$1:$I$89,5,0)</f>
        <v>384.39725999999871</v>
      </c>
      <c r="AK155" s="13">
        <f t="shared" si="164"/>
        <v>88.606161560590792</v>
      </c>
      <c r="AL155" s="20">
        <f t="shared" si="165"/>
        <v>823.81429255136015</v>
      </c>
      <c r="AM155" s="59">
        <f t="shared" si="113"/>
        <v>1117.1476258846935</v>
      </c>
      <c r="AN155" s="59">
        <f ca="1">AVERAGE(OFFSET($AM$3,0,0,'Données projet'!$E$10+1,1))-AVERAGE(OFFSET($H$3,0,0,'Données projet'!$E$10+1,1))</f>
        <v>375.11506713831233</v>
      </c>
      <c r="AO155" s="59">
        <f t="shared" si="144"/>
        <v>211.87303516846623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8.7077095210233608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8.7077095210233608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280.03999999999996</v>
      </c>
      <c r="BE155" s="13">
        <f>BD155*VLOOKUP('Données projet'!$B$11,Paramètres!$A$1:$I$89,3,0)*VLOOKUP('Données projet'!$B$11,Paramètres!$A$1:$I$89,5,0)</f>
        <v>167.46392</v>
      </c>
      <c r="BF155" s="13">
        <f t="shared" si="167"/>
        <v>42.521530115033826</v>
      </c>
      <c r="BG155" s="20">
        <f t="shared" si="168"/>
        <v>365.7246589503506</v>
      </c>
      <c r="BH155" s="59">
        <f t="shared" si="116"/>
        <v>659.05799228368392</v>
      </c>
      <c r="BI155" s="59">
        <f ca="1">AVERAGE(OFFSET($BH$3,0,0,'Données projet'!$E$11+1,1))-AVERAGE(OFFSET($H$3,0,0,'Données projet'!$E$11+1,1))</f>
        <v>98.210783973198716</v>
      </c>
      <c r="BJ155" s="59">
        <f t="shared" si="146"/>
        <v>130.93943107212061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0.60258260546065379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0.60258260546065379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511.15000000000026</v>
      </c>
      <c r="BZ155" s="13">
        <f>BY155*VLOOKUP('Données projet'!$B$12,Paramètres!$A$1:$I$89,3,0)*VLOOKUP('Données projet'!$B$12,Paramètres!$A$1:$I$89,5,0)</f>
        <v>239.21820000000014</v>
      </c>
      <c r="CA155" s="13">
        <f t="shared" si="170"/>
        <v>58.271290475054826</v>
      </c>
      <c r="CB155" s="20">
        <f t="shared" si="171"/>
        <v>518.12752924405402</v>
      </c>
      <c r="CC155" s="59">
        <f t="shared" si="119"/>
        <v>811.46086257738739</v>
      </c>
      <c r="CD155" s="59">
        <f ca="1">AVERAGE(OFFSET($CC$3,0,0,'Données projet'!$E$12+1,1))-AVERAGE(OFFSET($H$3,0,0,'Données projet'!$E$12+1,1))</f>
        <v>146.18550529528801</v>
      </c>
      <c r="CE155" s="59">
        <f t="shared" si="148"/>
        <v>42.010251635815337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1.2769651142353198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1.2769651142353198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5.6075000000000061</v>
      </c>
      <c r="N156" s="13">
        <f>IF('Données projet'!$A$36&gt;35,N155+M156-V155,IF(A156&lt;'Données projet'!$A$36,$K$205^A156,IF(A156='Données projet'!$A$36,'Données projet'!$B$36,N155+M156-V155)))</f>
        <v>794.28999999999985</v>
      </c>
      <c r="O156" s="13">
        <f>N156*VLOOKUP('Données projet'!$B$9,Paramètres!$A$1:$I$89,3,0)*VLOOKUP('Données projet'!$B$9,Paramètres!$A$1:$I$89,5,0)</f>
        <v>718.67359199999987</v>
      </c>
      <c r="P156" s="13">
        <f t="shared" si="141"/>
        <v>154.02224997330219</v>
      </c>
      <c r="Q156" s="20">
        <f t="shared" si="162"/>
        <v>1519.9452581035011</v>
      </c>
      <c r="R156" s="59">
        <f t="shared" si="109"/>
        <v>1813.2785914368344</v>
      </c>
      <c r="S156" s="59">
        <f ca="1">AVERAGE(OFFSET($R$3,0,0,'Données projet'!$E$9+1,1))-AVERAGE(OFFSET($H$3,0,0,'Données projet'!$E$9+1,1))</f>
        <v>714.54332715761689</v>
      </c>
      <c r="T156" s="59">
        <f t="shared" si="142"/>
        <v>115.57191774339248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11.203743378494666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11.203743378494666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4.4499999999999931</v>
      </c>
      <c r="AI156" s="13">
        <f>IF('Données projet'!$A$62&gt;35,AI155+AH156-AQ155,IF(A156&lt;'Données projet'!$A$62,$AF$205^A156,IF(A156='Données projet'!$A$62,'Données projet'!$B$62,AI155+AH156-AQ155)))</f>
        <v>383.53999999999866</v>
      </c>
      <c r="AJ156" s="13">
        <f>AI156*VLOOKUP('Données projet'!$B$10,Paramètres!$A$1:$I$89,3,0)*VLOOKUP('Données projet'!$B$10,Paramètres!$A$1:$I$89,5,0)</f>
        <v>388.90955999999869</v>
      </c>
      <c r="AK156" s="13">
        <f t="shared" si="164"/>
        <v>89.5245825397202</v>
      </c>
      <c r="AL156" s="20">
        <f t="shared" si="165"/>
        <v>833.27279825667711</v>
      </c>
      <c r="AM156" s="59">
        <f t="shared" si="113"/>
        <v>1126.6061315900104</v>
      </c>
      <c r="AN156" s="59">
        <f ca="1">AVERAGE(OFFSET($AM$3,0,0,'Données projet'!$E$10+1,1))-AVERAGE(OFFSET($H$3,0,0,'Données projet'!$E$10+1,1))</f>
        <v>375.11506713831233</v>
      </c>
      <c r="AO156" s="59">
        <f t="shared" si="144"/>
        <v>211.87303516846623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8.5369566484944652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8.5369566484944652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280.03999999999996</v>
      </c>
      <c r="BE156" s="13">
        <f>BD156*VLOOKUP('Données projet'!$B$11,Paramètres!$A$1:$I$89,3,0)*VLOOKUP('Données projet'!$B$11,Paramètres!$A$1:$I$89,5,0)</f>
        <v>167.46392</v>
      </c>
      <c r="BF156" s="13">
        <f t="shared" si="167"/>
        <v>42.521530115033826</v>
      </c>
      <c r="BG156" s="20">
        <f t="shared" si="168"/>
        <v>365.7246589503506</v>
      </c>
      <c r="BH156" s="59">
        <f t="shared" si="116"/>
        <v>659.05799228368392</v>
      </c>
      <c r="BI156" s="59">
        <f ca="1">AVERAGE(OFFSET($BH$3,0,0,'Données projet'!$E$11+1,1))-AVERAGE(OFFSET($H$3,0,0,'Données projet'!$E$11+1,1))</f>
        <v>98.210783973198716</v>
      </c>
      <c r="BJ156" s="59">
        <f t="shared" si="146"/>
        <v>130.93943107212061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0.59076632810666818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0.59076632810666818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511.15000000000026</v>
      </c>
      <c r="BZ156" s="13">
        <f>BY156*VLOOKUP('Données projet'!$B$12,Paramètres!$A$1:$I$89,3,0)*VLOOKUP('Données projet'!$B$12,Paramètres!$A$1:$I$89,5,0)</f>
        <v>239.21820000000014</v>
      </c>
      <c r="CA156" s="13">
        <f t="shared" si="170"/>
        <v>58.271290475054826</v>
      </c>
      <c r="CB156" s="20">
        <f t="shared" si="171"/>
        <v>518.12752924405402</v>
      </c>
      <c r="CC156" s="59">
        <f t="shared" si="119"/>
        <v>811.46086257738739</v>
      </c>
      <c r="CD156" s="59">
        <f ca="1">AVERAGE(OFFSET($CC$3,0,0,'Données projet'!$E$12+1,1))-AVERAGE(OFFSET($H$3,0,0,'Données projet'!$E$12+1,1))</f>
        <v>146.18550529528801</v>
      </c>
      <c r="CE156" s="59">
        <f t="shared" si="148"/>
        <v>42.010251635815337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1.2519246072169776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1.2519246072169776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5.6075000000000061</v>
      </c>
      <c r="N157" s="13">
        <f>IF('Données projet'!$A$36&gt;35,N156+M157-V156,IF(A157&lt;'Données projet'!$A$36,$K$205^A157,IF(A157='Données projet'!$A$36,'Données projet'!$B$36,N156+M157-V156)))</f>
        <v>799.89749999999981</v>
      </c>
      <c r="O157" s="13">
        <f>N157*VLOOKUP('Données projet'!$B$9,Paramètres!$A$1:$I$89,3,0)*VLOOKUP('Données projet'!$B$9,Paramètres!$A$1:$I$89,5,0)</f>
        <v>723.74725799999976</v>
      </c>
      <c r="P157" s="13">
        <f t="shared" si="141"/>
        <v>154.98264819296207</v>
      </c>
      <c r="Q157" s="20">
        <f t="shared" si="162"/>
        <v>1530.4545866194085</v>
      </c>
      <c r="R157" s="59">
        <f t="shared" si="109"/>
        <v>1823.7879199527417</v>
      </c>
      <c r="S157" s="59">
        <f ca="1">AVERAGE(OFFSET($R$3,0,0,'Données projet'!$E$9+1,1))-AVERAGE(OFFSET($H$3,0,0,'Données projet'!$E$9+1,1))</f>
        <v>714.54332715761689</v>
      </c>
      <c r="T157" s="59">
        <f t="shared" si="142"/>
        <v>115.57191774339248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10.984044804451084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10.984044804451084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4.4499999999999931</v>
      </c>
      <c r="AI157" s="13">
        <f>IF('Données projet'!$A$62&gt;35,AI156+AH157-AQ156,IF(A157&lt;'Données projet'!$A$62,$AF$205^A157,IF(A157='Données projet'!$A$62,'Données projet'!$B$62,AI156+AH157-AQ156)))</f>
        <v>387.98999999999864</v>
      </c>
      <c r="AJ157" s="13">
        <f>AI157*VLOOKUP('Données projet'!$B$10,Paramètres!$A$1:$I$89,3,0)*VLOOKUP('Données projet'!$B$10,Paramètres!$A$1:$I$89,5,0)</f>
        <v>393.42185999999862</v>
      </c>
      <c r="AK157" s="13">
        <f t="shared" si="164"/>
        <v>90.441763976989193</v>
      </c>
      <c r="AL157" s="20">
        <f t="shared" si="165"/>
        <v>842.72914509325381</v>
      </c>
      <c r="AM157" s="59">
        <f t="shared" si="113"/>
        <v>1136.0624784265872</v>
      </c>
      <c r="AN157" s="59">
        <f ca="1">AVERAGE(OFFSET($AM$3,0,0,'Données projet'!$E$10+1,1))-AVERAGE(OFFSET($H$3,0,0,'Données projet'!$E$10+1,1))</f>
        <v>375.11506713831233</v>
      </c>
      <c r="AO157" s="59">
        <f t="shared" si="144"/>
        <v>211.87303516846623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8.3695521356468934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8.3695521356468934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280.03999999999996</v>
      </c>
      <c r="BE157" s="13">
        <f>BD157*VLOOKUP('Données projet'!$B$11,Paramètres!$A$1:$I$89,3,0)*VLOOKUP('Données projet'!$B$11,Paramètres!$A$1:$I$89,5,0)</f>
        <v>167.46392</v>
      </c>
      <c r="BF157" s="13">
        <f t="shared" si="167"/>
        <v>42.521530115033826</v>
      </c>
      <c r="BG157" s="20">
        <f t="shared" si="168"/>
        <v>365.7246589503506</v>
      </c>
      <c r="BH157" s="59">
        <f t="shared" si="116"/>
        <v>659.05799228368392</v>
      </c>
      <c r="BI157" s="59">
        <f ca="1">AVERAGE(OFFSET($BH$3,0,0,'Données projet'!$E$11+1,1))-AVERAGE(OFFSET($H$3,0,0,'Données projet'!$E$11+1,1))</f>
        <v>98.210783973198716</v>
      </c>
      <c r="BJ157" s="59">
        <f t="shared" si="146"/>
        <v>130.93943107212061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0.57918176074437677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0.57918176074437677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511.15000000000026</v>
      </c>
      <c r="BZ157" s="13">
        <f>BY157*VLOOKUP('Données projet'!$B$12,Paramètres!$A$1:$I$89,3,0)*VLOOKUP('Données projet'!$B$12,Paramètres!$A$1:$I$89,5,0)</f>
        <v>239.21820000000014</v>
      </c>
      <c r="CA157" s="13">
        <f t="shared" si="170"/>
        <v>58.271290475054826</v>
      </c>
      <c r="CB157" s="20">
        <f t="shared" si="171"/>
        <v>518.12752924405402</v>
      </c>
      <c r="CC157" s="59">
        <f t="shared" si="119"/>
        <v>811.46086257738739</v>
      </c>
      <c r="CD157" s="59">
        <f ca="1">AVERAGE(OFFSET($CC$3,0,0,'Données projet'!$E$12+1,1))-AVERAGE(OFFSET($H$3,0,0,'Données projet'!$E$12+1,1))</f>
        <v>146.18550529528801</v>
      </c>
      <c r="CE157" s="59">
        <f t="shared" si="148"/>
        <v>42.010251635815337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1.2273751292680639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1.2273751292680639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5.6075000000000061</v>
      </c>
      <c r="N158" s="13">
        <f>IF('Données projet'!$A$36&gt;35,N157+M158-V157,IF(A158&lt;'Données projet'!$A$36,$K$205^A158,IF(A158='Données projet'!$A$36,'Données projet'!$B$36,N157+M158-V157)))</f>
        <v>805.50499999999977</v>
      </c>
      <c r="O158" s="13">
        <f>N158*VLOOKUP('Données projet'!$B$9,Paramètres!$A$1:$I$89,3,0)*VLOOKUP('Données projet'!$B$9,Paramètres!$A$1:$I$89,5,0)</f>
        <v>728.82092399999976</v>
      </c>
      <c r="P158" s="13">
        <f t="shared" si="141"/>
        <v>155.94226304457501</v>
      </c>
      <c r="Q158" s="20">
        <f t="shared" si="162"/>
        <v>1540.9625507693011</v>
      </c>
      <c r="R158" s="59">
        <f t="shared" si="109"/>
        <v>1834.2958841026343</v>
      </c>
      <c r="S158" s="59">
        <f ca="1">AVERAGE(OFFSET($R$3,0,0,'Données projet'!$E$9+1,1))-AVERAGE(OFFSET($H$3,0,0,'Données projet'!$E$9+1,1))</f>
        <v>714.54332715761689</v>
      </c>
      <c r="T158" s="59">
        <f t="shared" si="142"/>
        <v>115.57191774339248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10.768654385441598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10.768654385441598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4.4499999999999931</v>
      </c>
      <c r="AI158" s="13">
        <f>IF('Données projet'!$A$62&gt;35,AI157+AH158-AQ157,IF(A158&lt;'Données projet'!$A$62,$AF$205^A158,IF(A158='Données projet'!$A$62,'Données projet'!$B$62,AI157+AH158-AQ157)))</f>
        <v>392.43999999999863</v>
      </c>
      <c r="AJ158" s="13">
        <f>AI158*VLOOKUP('Données projet'!$B$10,Paramètres!$A$1:$I$89,3,0)*VLOOKUP('Données projet'!$B$10,Paramètres!$A$1:$I$89,5,0)</f>
        <v>397.93415999999866</v>
      </c>
      <c r="AK158" s="13">
        <f t="shared" si="164"/>
        <v>91.357721734099457</v>
      </c>
      <c r="AL158" s="20">
        <f t="shared" si="165"/>
        <v>852.18336068688757</v>
      </c>
      <c r="AM158" s="59">
        <f t="shared" si="113"/>
        <v>1145.5166940202209</v>
      </c>
      <c r="AN158" s="59">
        <f ca="1">AVERAGE(OFFSET($AM$3,0,0,'Données projet'!$E$10+1,1))-AVERAGE(OFFSET($H$3,0,0,'Données projet'!$E$10+1,1))</f>
        <v>375.11506713831233</v>
      </c>
      <c r="AO158" s="59">
        <f t="shared" si="144"/>
        <v>211.87303516846623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8.2054303231895904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8.2054303231895904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280.03999999999996</v>
      </c>
      <c r="BE158" s="13">
        <f>BD158*VLOOKUP('Données projet'!$B$11,Paramètres!$A$1:$I$89,3,0)*VLOOKUP('Données projet'!$B$11,Paramètres!$A$1:$I$89,5,0)</f>
        <v>167.46392</v>
      </c>
      <c r="BF158" s="13">
        <f t="shared" si="167"/>
        <v>42.521530115033826</v>
      </c>
      <c r="BG158" s="20">
        <f t="shared" si="168"/>
        <v>365.7246589503506</v>
      </c>
      <c r="BH158" s="59">
        <f t="shared" si="116"/>
        <v>659.05799228368392</v>
      </c>
      <c r="BI158" s="59">
        <f ca="1">AVERAGE(OFFSET($BH$3,0,0,'Données projet'!$E$11+1,1))-AVERAGE(OFFSET($H$3,0,0,'Données projet'!$E$11+1,1))</f>
        <v>98.210783973198716</v>
      </c>
      <c r="BJ158" s="59">
        <f t="shared" si="146"/>
        <v>130.93943107212061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0.56782435968217149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0.56782435968217149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511.15000000000026</v>
      </c>
      <c r="BZ158" s="13">
        <f>BY158*VLOOKUP('Données projet'!$B$12,Paramètres!$A$1:$I$89,3,0)*VLOOKUP('Données projet'!$B$12,Paramètres!$A$1:$I$89,5,0)</f>
        <v>239.21820000000014</v>
      </c>
      <c r="CA158" s="13">
        <f t="shared" si="170"/>
        <v>58.271290475054826</v>
      </c>
      <c r="CB158" s="20">
        <f t="shared" si="171"/>
        <v>518.12752924405402</v>
      </c>
      <c r="CC158" s="59">
        <f t="shared" si="119"/>
        <v>811.46086257738739</v>
      </c>
      <c r="CD158" s="59">
        <f ca="1">AVERAGE(OFFSET($CC$3,0,0,'Données projet'!$E$12+1,1))-AVERAGE(OFFSET($H$3,0,0,'Données projet'!$E$12+1,1))</f>
        <v>146.18550529528801</v>
      </c>
      <c r="CE158" s="59">
        <f t="shared" si="148"/>
        <v>42.010251635815337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1.2033070516080255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1.2033070516080255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5.6075000000000061</v>
      </c>
      <c r="N159" s="13">
        <f>IF('Données projet'!$A$36&gt;35,N158+M159-V158,IF(A159&lt;'Données projet'!$A$36,$K$205^A159,IF(A159='Données projet'!$A$36,'Données projet'!$B$36,N158+M159-V158)))</f>
        <v>811.11249999999973</v>
      </c>
      <c r="O159" s="13">
        <f>N159*VLOOKUP('Données projet'!$B$9,Paramètres!$A$1:$I$89,3,0)*VLOOKUP('Données projet'!$B$9,Paramètres!$A$1:$I$89,5,0)</f>
        <v>733.89458999999977</v>
      </c>
      <c r="P159" s="13">
        <f t="shared" si="141"/>
        <v>156.90110061394302</v>
      </c>
      <c r="Q159" s="20">
        <f t="shared" si="162"/>
        <v>1551.4691611526168</v>
      </c>
      <c r="R159" s="59">
        <f t="shared" si="109"/>
        <v>1844.8024944859501</v>
      </c>
      <c r="S159" s="59">
        <f ca="1">AVERAGE(OFFSET($R$3,0,0,'Données projet'!$E$9+1,1))-AVERAGE(OFFSET($H$3,0,0,'Données projet'!$E$9+1,1))</f>
        <v>714.54332715761689</v>
      </c>
      <c r="T159" s="59">
        <f t="shared" si="142"/>
        <v>115.57191774339248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10.557487641173704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10.557487641173704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4.4499999999999931</v>
      </c>
      <c r="AI159" s="13">
        <f>IF('Données projet'!$A$62&gt;35,AI158+AH159-AQ158,IF(A159&lt;'Données projet'!$A$62,$AF$205^A159,IF(A159='Données projet'!$A$62,'Données projet'!$B$62,AI158+AH159-AQ158)))</f>
        <v>396.88999999999862</v>
      </c>
      <c r="AJ159" s="13">
        <f>AI159*VLOOKUP('Données projet'!$B$10,Paramètres!$A$1:$I$89,3,0)*VLOOKUP('Données projet'!$B$10,Paramètres!$A$1:$I$89,5,0)</f>
        <v>402.44645999999858</v>
      </c>
      <c r="AK159" s="13">
        <f t="shared" si="164"/>
        <v>92.27247129232228</v>
      </c>
      <c r="AL159" s="20">
        <f t="shared" si="165"/>
        <v>861.63547200079211</v>
      </c>
      <c r="AM159" s="59">
        <f t="shared" si="113"/>
        <v>1154.9688053341254</v>
      </c>
      <c r="AN159" s="59">
        <f ca="1">AVERAGE(OFFSET($AM$3,0,0,'Données projet'!$E$10+1,1))-AVERAGE(OFFSET($H$3,0,0,'Données projet'!$E$10+1,1))</f>
        <v>375.11506713831233</v>
      </c>
      <c r="AO159" s="59">
        <f t="shared" si="144"/>
        <v>211.87303516846623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8.044526839370155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8.044526839370155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280.03999999999996</v>
      </c>
      <c r="BE159" s="13">
        <f>BD159*VLOOKUP('Données projet'!$B$11,Paramètres!$A$1:$I$89,3,0)*VLOOKUP('Données projet'!$B$11,Paramètres!$A$1:$I$89,5,0)</f>
        <v>167.46392</v>
      </c>
      <c r="BF159" s="13">
        <f t="shared" si="167"/>
        <v>42.521530115033826</v>
      </c>
      <c r="BG159" s="20">
        <f t="shared" si="168"/>
        <v>365.7246589503506</v>
      </c>
      <c r="BH159" s="59">
        <f t="shared" si="116"/>
        <v>659.05799228368392</v>
      </c>
      <c r="BI159" s="59">
        <f ca="1">AVERAGE(OFFSET($BH$3,0,0,'Données projet'!$E$11+1,1))-AVERAGE(OFFSET($H$3,0,0,'Données projet'!$E$11+1,1))</f>
        <v>98.210783973198716</v>
      </c>
      <c r="BJ159" s="59">
        <f t="shared" si="146"/>
        <v>130.93943107212061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0.55668967032746541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0.55668967032746541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511.15000000000026</v>
      </c>
      <c r="BZ159" s="13">
        <f>BY159*VLOOKUP('Données projet'!$B$12,Paramètres!$A$1:$I$89,3,0)*VLOOKUP('Données projet'!$B$12,Paramètres!$A$1:$I$89,5,0)</f>
        <v>239.21820000000014</v>
      </c>
      <c r="CA159" s="13">
        <f t="shared" si="170"/>
        <v>58.271290475054826</v>
      </c>
      <c r="CB159" s="20">
        <f t="shared" si="171"/>
        <v>518.12752924405402</v>
      </c>
      <c r="CC159" s="59">
        <f t="shared" si="119"/>
        <v>811.46086257738739</v>
      </c>
      <c r="CD159" s="59">
        <f ca="1">AVERAGE(OFFSET($CC$3,0,0,'Données projet'!$E$12+1,1))-AVERAGE(OFFSET($H$3,0,0,'Données projet'!$E$12+1,1))</f>
        <v>146.18550529528801</v>
      </c>
      <c r="CE159" s="59">
        <f t="shared" si="148"/>
        <v>42.010251635815337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1.1797109342708225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1.1797109342708225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>
        <f>VLOOKUP(A160,'Données projet'!$A$35:$I$55,2,0)</f>
        <v>816.72</v>
      </c>
      <c r="L160" s="12">
        <f>VLOOKUP(A160,'Données projet'!$A$35:$I$55,9,0)</f>
        <v>5.6075000000000061</v>
      </c>
      <c r="M160" s="12">
        <f t="array" ref="M160">INDEX(L:L,MIN(IF(ISNUMBER(L160:L356),ROW(L160:L356),"")))</f>
        <v>5.6075000000000061</v>
      </c>
      <c r="N160" s="13">
        <f>IF('Données projet'!$A$36&gt;35,N159+M160-V159,IF(A160&lt;'Données projet'!$A$36,$K$205^A160,IF(A160='Données projet'!$A$36,'Données projet'!$B$36,N159+M160-V159)))</f>
        <v>816.71999999999969</v>
      </c>
      <c r="O160" s="13">
        <f>N160*VLOOKUP('Données projet'!$B$9,Paramètres!$A$1:$I$89,3,0)*VLOOKUP('Données projet'!$B$9,Paramètres!$A$1:$I$89,5,0)</f>
        <v>738.96825599999966</v>
      </c>
      <c r="P160" s="13">
        <f t="shared" si="141"/>
        <v>157.85916689785782</v>
      </c>
      <c r="Q160" s="20">
        <f t="shared" si="162"/>
        <v>1561.9744282137683</v>
      </c>
      <c r="R160" s="59">
        <f t="shared" si="109"/>
        <v>1855.3077615471016</v>
      </c>
      <c r="S160" s="59">
        <f ca="1">AVERAGE(OFFSET($R$3,0,0,'Données projet'!$E$9+1,1))-AVERAGE(OFFSET($H$3,0,0,'Données projet'!$E$9+1,1))</f>
        <v>714.54332715761689</v>
      </c>
      <c r="T160" s="59">
        <f t="shared" si="142"/>
        <v>115.57191774339248</v>
      </c>
      <c r="U160" s="15">
        <f>IF(ISNA(VLOOKUP(A160,'Données projet'!$A$35:$I$55,3,0)),0,VLOOKUP(A160,'Données projet'!$A$35:$I$55,3,0))</f>
        <v>12</v>
      </c>
      <c r="V160" s="15">
        <f>IF(ISNA(VLOOKUP(A160,'Données projet'!$A$35:$I$55,4,0)),0,VLOOKUP(A160,'Données projet'!$A$35:$I$55,4,0))</f>
        <v>27.89</v>
      </c>
      <c r="W160" s="16">
        <f>IF(ISNA(VLOOKUP(A160,'Données projet'!$A$35:$I$55,5,0)),0%,VLOOKUP(A160,'Données projet'!$A$35:$I$55,5,0)*VLOOKUP('Données projet'!$B$9,Paramètres!$A$1:$I$89,7,0))</f>
        <v>0.1462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14.42891594365396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14.42891594365396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>
        <f>VLOOKUP(A160,'Données projet'!$A$61:$I$81,2,0)</f>
        <v>401.34</v>
      </c>
      <c r="AG160" s="12">
        <f>VLOOKUP(A160,'Données projet'!$A$61:$I$81,9,0)</f>
        <v>4.4499999999999931</v>
      </c>
      <c r="AH160" s="12">
        <f t="array" ref="AH160">INDEX(AG:AG,MIN(IF(ISNUMBER(AG160:AG356),ROW(AG160:AG356),"")))</f>
        <v>4.4499999999999931</v>
      </c>
      <c r="AI160" s="13">
        <f>IF('Données projet'!$A$62&gt;35,AI159+AH160-AQ159,IF(A160&lt;'Données projet'!$A$62,$AF$205^A160,IF(A160='Données projet'!$A$62,'Données projet'!$B$62,AI159+AH160-AQ159)))</f>
        <v>401.33999999999861</v>
      </c>
      <c r="AJ160" s="13">
        <f>AI160*VLOOKUP('Données projet'!$B$10,Paramètres!$A$1:$I$89,3,0)*VLOOKUP('Données projet'!$B$10,Paramètres!$A$1:$I$89,5,0)</f>
        <v>406.95875999999868</v>
      </c>
      <c r="AK160" s="13">
        <f t="shared" si="164"/>
        <v>93.186027765783592</v>
      </c>
      <c r="AL160" s="20">
        <f t="shared" si="165"/>
        <v>871.08550535873746</v>
      </c>
      <c r="AM160" s="59">
        <f t="shared" si="113"/>
        <v>1164.4188386920707</v>
      </c>
      <c r="AN160" s="59">
        <f ca="1">AVERAGE(OFFSET($AM$3,0,0,'Données projet'!$E$10+1,1))-AVERAGE(OFFSET($H$3,0,0,'Données projet'!$E$10+1,1))</f>
        <v>375.11506713831233</v>
      </c>
      <c r="AO160" s="59">
        <f t="shared" si="144"/>
        <v>211.87303516846623</v>
      </c>
      <c r="AP160" s="15">
        <f>IF(ISNA(VLOOKUP(A160,'Données projet'!$A$61:$I$81,3,0)),0,VLOOKUP(A160,'Données projet'!$A$61:$I$81,3,0))</f>
        <v>12</v>
      </c>
      <c r="AQ160" s="15">
        <f>IF(ISNA(VLOOKUP(A160,'Données projet'!$A$61:$I$81,4,0)),0,VLOOKUP(A160,'Données projet'!$A$61:$I$81,4,0))</f>
        <v>40.130000000000003</v>
      </c>
      <c r="AR160" s="16">
        <f>IF(ISNA(VLOOKUP(A160,'Données projet'!$A$61:$I$81,5,0)),0%,VLOOKUP(A160,'Données projet'!$A$61:$I$81,5,0)*VLOOKUP('Données projet'!$B$10,Paramètres!$A$1:$I$89,7,0))</f>
        <v>7.3099999999999998E-2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11.175079858944827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11.175079858944827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280.03999999999996</v>
      </c>
      <c r="BE160" s="13">
        <f>BD160*VLOOKUP('Données projet'!$B$11,Paramètres!$A$1:$I$89,3,0)*VLOOKUP('Données projet'!$B$11,Paramètres!$A$1:$I$89,5,0)</f>
        <v>167.46392</v>
      </c>
      <c r="BF160" s="13">
        <f t="shared" si="167"/>
        <v>42.521530115033826</v>
      </c>
      <c r="BG160" s="20">
        <f t="shared" si="168"/>
        <v>365.7246589503506</v>
      </c>
      <c r="BH160" s="59">
        <f t="shared" si="116"/>
        <v>659.05799228368392</v>
      </c>
      <c r="BI160" s="59">
        <f ca="1">AVERAGE(OFFSET($BH$3,0,0,'Données projet'!$E$11+1,1))-AVERAGE(OFFSET($H$3,0,0,'Données projet'!$E$11+1,1))</f>
        <v>98.210783973198716</v>
      </c>
      <c r="BJ160" s="59">
        <f t="shared" si="146"/>
        <v>130.93943107212061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0.54577332543951518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0.54577332543951518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511.15000000000026</v>
      </c>
      <c r="BZ160" s="13">
        <f>BY160*VLOOKUP('Données projet'!$B$12,Paramètres!$A$1:$I$89,3,0)*VLOOKUP('Données projet'!$B$12,Paramètres!$A$1:$I$89,5,0)</f>
        <v>239.21820000000014</v>
      </c>
      <c r="CA160" s="13">
        <f t="shared" si="170"/>
        <v>58.271290475054826</v>
      </c>
      <c r="CB160" s="20">
        <f t="shared" si="171"/>
        <v>518.12752924405402</v>
      </c>
      <c r="CC160" s="59">
        <f t="shared" si="119"/>
        <v>811.46086257738739</v>
      </c>
      <c r="CD160" s="59">
        <f ca="1">AVERAGE(OFFSET($CC$3,0,0,'Données projet'!$E$12+1,1))-AVERAGE(OFFSET($H$3,0,0,'Données projet'!$E$12+1,1))</f>
        <v>146.18550529528801</v>
      </c>
      <c r="CE160" s="59">
        <f t="shared" si="148"/>
        <v>42.010251635815337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1.1565775224023918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1.1565775224023918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1.4966666666666602</v>
      </c>
      <c r="N161" s="13">
        <f>IF('Données projet'!$A$36&gt;35,N160+M161-V160,IF(A161&lt;'Données projet'!$A$36,$K$205^A161,IF(A161='Données projet'!$A$36,'Données projet'!$B$36,N160+M161-V160)))</f>
        <v>790.32666666666637</v>
      </c>
      <c r="O161" s="13">
        <f>N161*VLOOKUP('Données projet'!$B$9,Paramètres!$A$1:$I$89,3,0)*VLOOKUP('Données projet'!$B$9,Paramètres!$A$1:$I$89,5,0)</f>
        <v>715.08756799999969</v>
      </c>
      <c r="P161" s="13">
        <f t="shared" si="141"/>
        <v>153.34297281134383</v>
      </c>
      <c r="Q161" s="20">
        <f t="shared" si="162"/>
        <v>1512.516525246423</v>
      </c>
      <c r="R161" s="59">
        <f t="shared" si="109"/>
        <v>1805.8498585797563</v>
      </c>
      <c r="S161" s="59">
        <f ca="1">AVERAGE(OFFSET($R$3,0,0,'Données projet'!$E$9+1,1))-AVERAGE(OFFSET($H$3,0,0,'Données projet'!$E$9+1,1))</f>
        <v>714.54332715761689</v>
      </c>
      <c r="T161" s="59">
        <f t="shared" si="142"/>
        <v>115.57191774339248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14.145973702768629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14.145973702768629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4.4491666666666703</v>
      </c>
      <c r="AI161" s="13">
        <f>IF('Données projet'!$A$62&gt;35,AI160+AH161-AQ160,IF(A161&lt;'Données projet'!$A$62,$AF$205^A161,IF(A161='Données projet'!$A$62,'Données projet'!$B$62,AI160+AH161-AQ160)))</f>
        <v>365.65916666666527</v>
      </c>
      <c r="AJ161" s="13">
        <f>AI161*VLOOKUP('Données projet'!$B$10,Paramètres!$A$1:$I$89,3,0)*VLOOKUP('Données projet'!$B$10,Paramètres!$A$1:$I$89,5,0)</f>
        <v>370.77839499999862</v>
      </c>
      <c r="AK161" s="13">
        <f t="shared" si="164"/>
        <v>85.826532440242417</v>
      </c>
      <c r="AL161" s="20">
        <f t="shared" si="165"/>
        <v>795.25358195841989</v>
      </c>
      <c r="AM161" s="59">
        <f t="shared" si="113"/>
        <v>1088.5869152917533</v>
      </c>
      <c r="AN161" s="59">
        <f ca="1">AVERAGE(OFFSET($AM$3,0,0,'Données projet'!$E$10+1,1))-AVERAGE(OFFSET($H$3,0,0,'Données projet'!$E$10+1,1))</f>
        <v>375.11506713831233</v>
      </c>
      <c r="AO161" s="59">
        <f t="shared" si="144"/>
        <v>211.87303516846623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10.955943359036596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10.955943359036596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280.03999999999996</v>
      </c>
      <c r="BE161" s="13">
        <f>BD161*VLOOKUP('Données projet'!$B$11,Paramètres!$A$1:$I$89,3,0)*VLOOKUP('Données projet'!$B$11,Paramètres!$A$1:$I$89,5,0)</f>
        <v>167.46392</v>
      </c>
      <c r="BF161" s="13">
        <f t="shared" si="167"/>
        <v>42.521530115033826</v>
      </c>
      <c r="BG161" s="20">
        <f t="shared" si="168"/>
        <v>365.7246589503506</v>
      </c>
      <c r="BH161" s="59">
        <f t="shared" si="116"/>
        <v>659.05799228368392</v>
      </c>
      <c r="BI161" s="59">
        <f ca="1">AVERAGE(OFFSET($BH$3,0,0,'Données projet'!$E$11+1,1))-AVERAGE(OFFSET($H$3,0,0,'Données projet'!$E$11+1,1))</f>
        <v>98.210783973198716</v>
      </c>
      <c r="BJ161" s="59">
        <f t="shared" si="146"/>
        <v>130.93943107212061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0.5350710434165048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0.5350710434165048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511.15000000000026</v>
      </c>
      <c r="BZ161" s="13">
        <f>BY161*VLOOKUP('Données projet'!$B$12,Paramètres!$A$1:$I$89,3,0)*VLOOKUP('Données projet'!$B$12,Paramètres!$A$1:$I$89,5,0)</f>
        <v>239.21820000000014</v>
      </c>
      <c r="CA161" s="13">
        <f t="shared" si="170"/>
        <v>58.271290475054826</v>
      </c>
      <c r="CB161" s="20">
        <f t="shared" si="171"/>
        <v>518.12752924405402</v>
      </c>
      <c r="CC161" s="59">
        <f t="shared" si="119"/>
        <v>811.46086257738739</v>
      </c>
      <c r="CD161" s="59">
        <f ca="1">AVERAGE(OFFSET($CC$3,0,0,'Données projet'!$E$12+1,1))-AVERAGE(OFFSET($H$3,0,0,'Données projet'!$E$12+1,1))</f>
        <v>146.18550529528801</v>
      </c>
      <c r="CE161" s="59">
        <f t="shared" si="148"/>
        <v>42.010251635815337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1.1338977426307129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1.1338977426307129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1.4966666666666602</v>
      </c>
      <c r="N162" s="13">
        <f>IF('Données projet'!$A$36&gt;35,N161+M162-V161,IF(A162&lt;'Données projet'!$A$36,$K$205^A162,IF(A162='Données projet'!$A$36,'Données projet'!$B$36,N161+M162-V161)))</f>
        <v>791.82333333333304</v>
      </c>
      <c r="O162" s="13">
        <f>N162*VLOOKUP('Données projet'!$B$9,Paramètres!$A$1:$I$89,3,0)*VLOOKUP('Données projet'!$B$9,Paramètres!$A$1:$I$89,5,0)</f>
        <v>716.44175199999972</v>
      </c>
      <c r="P162" s="13">
        <f t="shared" si="141"/>
        <v>153.59953355241512</v>
      </c>
      <c r="Q162" s="20">
        <f t="shared" si="162"/>
        <v>1515.3219056704556</v>
      </c>
      <c r="R162" s="59">
        <f t="shared" si="109"/>
        <v>1808.6552390037889</v>
      </c>
      <c r="S162" s="59">
        <f ca="1">AVERAGE(OFFSET($R$3,0,0,'Données projet'!$E$9+1,1))-AVERAGE(OFFSET($H$3,0,0,'Données projet'!$E$9+1,1))</f>
        <v>714.54332715761689</v>
      </c>
      <c r="T162" s="59">
        <f t="shared" si="142"/>
        <v>115.57191774339248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13.868579786649331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13.868579786649331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4.4491666666666703</v>
      </c>
      <c r="AI162" s="13">
        <f>IF('Données projet'!$A$62&gt;35,AI161+AH162-AQ161,IF(A162&lt;'Données projet'!$A$62,$AF$205^A162,IF(A162='Données projet'!$A$62,'Données projet'!$B$62,AI161+AH162-AQ161)))</f>
        <v>370.10833333333193</v>
      </c>
      <c r="AJ162" s="13">
        <f>AI162*VLOOKUP('Données projet'!$B$10,Paramètres!$A$1:$I$89,3,0)*VLOOKUP('Données projet'!$B$10,Paramètres!$A$1:$I$89,5,0)</f>
        <v>375.28984999999858</v>
      </c>
      <c r="AK162" s="13">
        <f t="shared" si="164"/>
        <v>86.748622230695275</v>
      </c>
      <c r="AL162" s="20">
        <f t="shared" si="165"/>
        <v>804.71700580179186</v>
      </c>
      <c r="AM162" s="59">
        <f t="shared" si="113"/>
        <v>1098.0503391351251</v>
      </c>
      <c r="AN162" s="59">
        <f ca="1">AVERAGE(OFFSET($AM$3,0,0,'Données projet'!$E$10+1,1))-AVERAGE(OFFSET($H$3,0,0,'Données projet'!$E$10+1,1))</f>
        <v>375.11506713831233</v>
      </c>
      <c r="AO162" s="59">
        <f t="shared" si="144"/>
        <v>211.87303516846623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10.741103992231498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10.741103992231498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280.03999999999996</v>
      </c>
      <c r="BE162" s="13">
        <f>BD162*VLOOKUP('Données projet'!$B$11,Paramètres!$A$1:$I$89,3,0)*VLOOKUP('Données projet'!$B$11,Paramètres!$A$1:$I$89,5,0)</f>
        <v>167.46392</v>
      </c>
      <c r="BF162" s="13">
        <f t="shared" si="167"/>
        <v>42.521530115033826</v>
      </c>
      <c r="BG162" s="20">
        <f t="shared" si="168"/>
        <v>365.7246589503506</v>
      </c>
      <c r="BH162" s="59">
        <f t="shared" si="116"/>
        <v>659.05799228368392</v>
      </c>
      <c r="BI162" s="59">
        <f ca="1">AVERAGE(OFFSET($BH$3,0,0,'Données projet'!$E$11+1,1))-AVERAGE(OFFSET($H$3,0,0,'Données projet'!$E$11+1,1))</f>
        <v>98.210783973198716</v>
      </c>
      <c r="BJ162" s="59">
        <f t="shared" si="146"/>
        <v>130.93943107212061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0.52457862661621812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0.52457862661621812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511.15000000000026</v>
      </c>
      <c r="BZ162" s="13">
        <f>BY162*VLOOKUP('Données projet'!$B$12,Paramètres!$A$1:$I$89,3,0)*VLOOKUP('Données projet'!$B$12,Paramètres!$A$1:$I$89,5,0)</f>
        <v>239.21820000000014</v>
      </c>
      <c r="CA162" s="13">
        <f t="shared" si="170"/>
        <v>58.271290475054826</v>
      </c>
      <c r="CB162" s="20">
        <f t="shared" si="171"/>
        <v>518.12752924405402</v>
      </c>
      <c r="CC162" s="59">
        <f t="shared" si="119"/>
        <v>811.46086257738739</v>
      </c>
      <c r="CD162" s="59">
        <f ca="1">AVERAGE(OFFSET($CC$3,0,0,'Données projet'!$E$12+1,1))-AVERAGE(OFFSET($H$3,0,0,'Données projet'!$E$12+1,1))</f>
        <v>146.18550529528801</v>
      </c>
      <c r="CE162" s="59">
        <f t="shared" si="148"/>
        <v>42.010251635815337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1.1116626995070569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1.1116626995070569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1.4966666666666602</v>
      </c>
      <c r="N163" s="13">
        <f>IF('Données projet'!$A$36&gt;35,N162+M163-V162,IF(A163&lt;'Données projet'!$A$36,$K$205^A163,IF(A163='Données projet'!$A$36,'Données projet'!$B$36,N162+M163-V162)))</f>
        <v>793.31999999999971</v>
      </c>
      <c r="O163" s="13">
        <f>N163*VLOOKUP('Données projet'!$B$9,Paramètres!$A$1:$I$89,3,0)*VLOOKUP('Données projet'!$B$9,Paramètres!$A$1:$I$89,5,0)</f>
        <v>717.79593599999976</v>
      </c>
      <c r="P163" s="13">
        <f t="shared" si="141"/>
        <v>153.85603785277598</v>
      </c>
      <c r="Q163" s="20">
        <f t="shared" si="162"/>
        <v>1518.1271877935844</v>
      </c>
      <c r="R163" s="59">
        <f t="shared" si="109"/>
        <v>1811.4605211269177</v>
      </c>
      <c r="S163" s="59">
        <f ca="1">AVERAGE(OFFSET($R$3,0,0,'Données projet'!$E$9+1,1))-AVERAGE(OFFSET($H$3,0,0,'Données projet'!$E$9+1,1))</f>
        <v>714.54332715761689</v>
      </c>
      <c r="T163" s="59">
        <f t="shared" si="142"/>
        <v>115.57191774339248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13.59662539603155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13.59662539603155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4.4491666666666703</v>
      </c>
      <c r="AI163" s="13">
        <f>IF('Données projet'!$A$62&gt;35,AI162+AH163-AQ162,IF(A163&lt;'Données projet'!$A$62,$AF$205^A163,IF(A163='Données projet'!$A$62,'Données projet'!$B$62,AI162+AH163-AQ162)))</f>
        <v>374.55749999999858</v>
      </c>
      <c r="AJ163" s="13">
        <f>AI163*VLOOKUP('Données projet'!$B$10,Paramètres!$A$1:$I$89,3,0)*VLOOKUP('Données projet'!$B$10,Paramètres!$A$1:$I$89,5,0)</f>
        <v>379.80130499999859</v>
      </c>
      <c r="AK163" s="13">
        <f t="shared" si="164"/>
        <v>87.669422634248662</v>
      </c>
      <c r="AL163" s="20">
        <f t="shared" si="165"/>
        <v>814.17818396298071</v>
      </c>
      <c r="AM163" s="59">
        <f t="shared" si="113"/>
        <v>1107.511517296314</v>
      </c>
      <c r="AN163" s="59">
        <f ca="1">AVERAGE(OFFSET($AM$3,0,0,'Données projet'!$E$10+1,1))-AVERAGE(OFFSET($H$3,0,0,'Données projet'!$E$10+1,1))</f>
        <v>375.11506713831233</v>
      </c>
      <c r="AO163" s="59">
        <f t="shared" si="144"/>
        <v>211.87303516846623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10.530477494370373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10.530477494370373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280.03999999999996</v>
      </c>
      <c r="BE163" s="13">
        <f>BD163*VLOOKUP('Données projet'!$B$11,Paramètres!$A$1:$I$89,3,0)*VLOOKUP('Données projet'!$B$11,Paramètres!$A$1:$I$89,5,0)</f>
        <v>167.46392</v>
      </c>
      <c r="BF163" s="13">
        <f t="shared" si="167"/>
        <v>42.521530115033826</v>
      </c>
      <c r="BG163" s="20">
        <f t="shared" si="168"/>
        <v>365.7246589503506</v>
      </c>
      <c r="BH163" s="59">
        <f t="shared" si="116"/>
        <v>659.05799228368392</v>
      </c>
      <c r="BI163" s="59">
        <f ca="1">AVERAGE(OFFSET($BH$3,0,0,'Données projet'!$E$11+1,1))-AVERAGE(OFFSET($H$3,0,0,'Données projet'!$E$11+1,1))</f>
        <v>98.210783973198716</v>
      </c>
      <c r="BJ163" s="59">
        <f t="shared" si="146"/>
        <v>130.93943107212061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0.51429195970964281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0.51429195970964281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511.15000000000026</v>
      </c>
      <c r="BZ163" s="13">
        <f>BY163*VLOOKUP('Données projet'!$B$12,Paramètres!$A$1:$I$89,3,0)*VLOOKUP('Données projet'!$B$12,Paramètres!$A$1:$I$89,5,0)</f>
        <v>239.21820000000014</v>
      </c>
      <c r="CA163" s="13">
        <f t="shared" si="170"/>
        <v>58.271290475054826</v>
      </c>
      <c r="CB163" s="20">
        <f t="shared" si="171"/>
        <v>518.12752924405402</v>
      </c>
      <c r="CC163" s="59">
        <f t="shared" si="119"/>
        <v>811.46086257738739</v>
      </c>
      <c r="CD163" s="59">
        <f ca="1">AVERAGE(OFFSET($CC$3,0,0,'Données projet'!$E$12+1,1))-AVERAGE(OFFSET($H$3,0,0,'Données projet'!$E$12+1,1))</f>
        <v>146.18550529528801</v>
      </c>
      <c r="CE163" s="59">
        <f t="shared" si="148"/>
        <v>42.010251635815337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1.0898636720170185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1.0898636720170185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1.4966666666666602</v>
      </c>
      <c r="N164" s="13">
        <f>IF('Données projet'!$A$36&gt;35,N163+M164-V163,IF(A164&lt;'Données projet'!$A$36,$K$205^A164,IF(A164='Données projet'!$A$36,'Données projet'!$B$36,N163+M164-V163)))</f>
        <v>794.81666666666638</v>
      </c>
      <c r="O164" s="13">
        <f>N164*VLOOKUP('Données projet'!$B$9,Paramètres!$A$1:$I$89,3,0)*VLOOKUP('Données projet'!$B$9,Paramètres!$A$1:$I$89,5,0)</f>
        <v>719.15011999999967</v>
      </c>
      <c r="P164" s="13">
        <f t="shared" si="141"/>
        <v>154.11248583128807</v>
      </c>
      <c r="Q164" s="20">
        <f t="shared" si="162"/>
        <v>1520.9323718228261</v>
      </c>
      <c r="R164" s="59">
        <f t="shared" si="109"/>
        <v>1814.2657051561594</v>
      </c>
      <c r="S164" s="59">
        <f ca="1">AVERAGE(OFFSET($R$3,0,0,'Données projet'!$E$9+1,1))-AVERAGE(OFFSET($H$3,0,0,'Données projet'!$E$9+1,1))</f>
        <v>714.54332715761689</v>
      </c>
      <c r="T164" s="59">
        <f t="shared" si="142"/>
        <v>115.57191774339248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13.330003865137986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13.330003865137986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4.4491666666666703</v>
      </c>
      <c r="AI164" s="13">
        <f>IF('Données projet'!$A$62&gt;35,AI163+AH164-AQ163,IF(A164&lt;'Données projet'!$A$62,$AF$205^A164,IF(A164='Données projet'!$A$62,'Données projet'!$B$62,AI163+AH164-AQ163)))</f>
        <v>379.00666666666524</v>
      </c>
      <c r="AJ164" s="13">
        <f>AI164*VLOOKUP('Données projet'!$B$10,Paramètres!$A$1:$I$89,3,0)*VLOOKUP('Données projet'!$B$10,Paramètres!$A$1:$I$89,5,0)</f>
        <v>384.3127599999986</v>
      </c>
      <c r="AK164" s="13">
        <f t="shared" si="164"/>
        <v>88.588950738601795</v>
      </c>
      <c r="AL164" s="20">
        <f t="shared" si="165"/>
        <v>823.63714620306234</v>
      </c>
      <c r="AM164" s="59">
        <f t="shared" si="113"/>
        <v>1116.9704795363957</v>
      </c>
      <c r="AN164" s="59">
        <f ca="1">AVERAGE(OFFSET($AM$3,0,0,'Données projet'!$E$10+1,1))-AVERAGE(OFFSET($H$3,0,0,'Données projet'!$E$10+1,1))</f>
        <v>375.11506713831233</v>
      </c>
      <c r="AO164" s="59">
        <f t="shared" si="144"/>
        <v>211.87303516846623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10.323981253662827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10.323981253662827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280.03999999999996</v>
      </c>
      <c r="BE164" s="13">
        <f>BD164*VLOOKUP('Données projet'!$B$11,Paramètres!$A$1:$I$89,3,0)*VLOOKUP('Données projet'!$B$11,Paramètres!$A$1:$I$89,5,0)</f>
        <v>167.46392</v>
      </c>
      <c r="BF164" s="13">
        <f t="shared" si="167"/>
        <v>42.521530115033826</v>
      </c>
      <c r="BG164" s="20">
        <f t="shared" si="168"/>
        <v>365.7246589503506</v>
      </c>
      <c r="BH164" s="59">
        <f t="shared" si="116"/>
        <v>659.05799228368392</v>
      </c>
      <c r="BI164" s="59">
        <f ca="1">AVERAGE(OFFSET($BH$3,0,0,'Données projet'!$E$11+1,1))-AVERAGE(OFFSET($H$3,0,0,'Données projet'!$E$11+1,1))</f>
        <v>98.210783973198716</v>
      </c>
      <c r="BJ164" s="59">
        <f t="shared" si="146"/>
        <v>130.93943107212061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0.50420700806685814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0.50420700806685814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511.15000000000026</v>
      </c>
      <c r="BZ164" s="13">
        <f>BY164*VLOOKUP('Données projet'!$B$12,Paramètres!$A$1:$I$89,3,0)*VLOOKUP('Données projet'!$B$12,Paramètres!$A$1:$I$89,5,0)</f>
        <v>239.21820000000014</v>
      </c>
      <c r="CA164" s="13">
        <f t="shared" si="170"/>
        <v>58.271290475054826</v>
      </c>
      <c r="CB164" s="20">
        <f t="shared" si="171"/>
        <v>518.12752924405402</v>
      </c>
      <c r="CC164" s="59">
        <f t="shared" si="119"/>
        <v>811.46086257738739</v>
      </c>
      <c r="CD164" s="59">
        <f ca="1">AVERAGE(OFFSET($CC$3,0,0,'Données projet'!$E$12+1,1))-AVERAGE(OFFSET($H$3,0,0,'Données projet'!$E$12+1,1))</f>
        <v>146.18550529528801</v>
      </c>
      <c r="CE164" s="59">
        <f t="shared" si="148"/>
        <v>42.010251635815337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1.068492110159966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1.068492110159966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1.4966666666666602</v>
      </c>
      <c r="N165" s="13">
        <f>IF('Données projet'!$A$36&gt;35,N164+M165-V164,IF(A165&lt;'Données projet'!$A$36,$K$205^A165,IF(A165='Données projet'!$A$36,'Données projet'!$B$36,N164+M165-V164)))</f>
        <v>796.31333333333305</v>
      </c>
      <c r="O165" s="13">
        <f>N165*VLOOKUP('Données projet'!$B$9,Paramètres!$A$1:$I$89,3,0)*VLOOKUP('Données projet'!$B$9,Paramètres!$A$1:$I$89,5,0)</f>
        <v>720.50430399999971</v>
      </c>
      <c r="P165" s="13">
        <f t="shared" si="141"/>
        <v>154.36887760633945</v>
      </c>
      <c r="Q165" s="20">
        <f t="shared" si="162"/>
        <v>1523.7374579643738</v>
      </c>
      <c r="R165" s="59">
        <f t="shared" si="109"/>
        <v>1817.070791297707</v>
      </c>
      <c r="S165" s="59">
        <f ca="1">AVERAGE(OFFSET($R$3,0,0,'Données projet'!$E$9+1,1))-AVERAGE(OFFSET($H$3,0,0,'Données projet'!$E$9+1,1))</f>
        <v>714.54332715761689</v>
      </c>
      <c r="T165" s="59">
        <f t="shared" si="142"/>
        <v>115.57191774339248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13.068610619842167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13.068610619842167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4.4491666666666703</v>
      </c>
      <c r="AI165" s="13">
        <f>IF('Données projet'!$A$62&gt;35,AI164+AH165-AQ164,IF(A165&lt;'Données projet'!$A$62,$AF$205^A165,IF(A165='Données projet'!$A$62,'Données projet'!$B$62,AI164+AH165-AQ164)))</f>
        <v>383.4558333333319</v>
      </c>
      <c r="AJ165" s="13">
        <f>AI165*VLOOKUP('Données projet'!$B$10,Paramètres!$A$1:$I$89,3,0)*VLOOKUP('Données projet'!$B$10,Paramètres!$A$1:$I$89,5,0)</f>
        <v>388.82421499999856</v>
      </c>
      <c r="AK165" s="13">
        <f t="shared" si="164"/>
        <v>89.507223207179877</v>
      </c>
      <c r="AL165" s="20">
        <f t="shared" si="165"/>
        <v>833.09392154416912</v>
      </c>
      <c r="AM165" s="59">
        <f t="shared" si="113"/>
        <v>1126.4272548775025</v>
      </c>
      <c r="AN165" s="59">
        <f ca="1">AVERAGE(OFFSET($AM$3,0,0,'Données projet'!$E$10+1,1))-AVERAGE(OFFSET($H$3,0,0,'Données projet'!$E$10+1,1))</f>
        <v>375.11506713831233</v>
      </c>
      <c r="AO165" s="59">
        <f t="shared" si="144"/>
        <v>211.87303516846623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10.121534278285287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10.121534278285287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280.03999999999996</v>
      </c>
      <c r="BE165" s="13">
        <f>BD165*VLOOKUP('Données projet'!$B$11,Paramètres!$A$1:$I$89,3,0)*VLOOKUP('Données projet'!$B$11,Paramètres!$A$1:$I$89,5,0)</f>
        <v>167.46392</v>
      </c>
      <c r="BF165" s="13">
        <f t="shared" si="167"/>
        <v>42.521530115033826</v>
      </c>
      <c r="BG165" s="20">
        <f t="shared" si="168"/>
        <v>365.7246589503506</v>
      </c>
      <c r="BH165" s="59">
        <f t="shared" si="116"/>
        <v>659.05799228368392</v>
      </c>
      <c r="BI165" s="59">
        <f ca="1">AVERAGE(OFFSET($BH$3,0,0,'Données projet'!$E$11+1,1))-AVERAGE(OFFSET($H$3,0,0,'Données projet'!$E$11+1,1))</f>
        <v>98.210783973198716</v>
      </c>
      <c r="BJ165" s="59">
        <f t="shared" si="146"/>
        <v>130.93943107212061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0.49431981617457532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0.49431981617457532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511.15000000000026</v>
      </c>
      <c r="BZ165" s="13">
        <f>BY165*VLOOKUP('Données projet'!$B$12,Paramètres!$A$1:$I$89,3,0)*VLOOKUP('Données projet'!$B$12,Paramètres!$A$1:$I$89,5,0)</f>
        <v>239.21820000000014</v>
      </c>
      <c r="CA165" s="13">
        <f t="shared" si="170"/>
        <v>58.271290475054826</v>
      </c>
      <c r="CB165" s="20">
        <f t="shared" si="171"/>
        <v>518.12752924405402</v>
      </c>
      <c r="CC165" s="59">
        <f t="shared" si="119"/>
        <v>811.46086257738739</v>
      </c>
      <c r="CD165" s="59">
        <f ca="1">AVERAGE(OFFSET($CC$3,0,0,'Données projet'!$E$12+1,1))-AVERAGE(OFFSET($H$3,0,0,'Données projet'!$E$12+1,1))</f>
        <v>146.18550529528801</v>
      </c>
      <c r="CE165" s="59">
        <f t="shared" si="148"/>
        <v>42.010251635815337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1.0475396315955647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1.0475396315955647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1.4966666666666602</v>
      </c>
      <c r="N166" s="13">
        <f>IF('Données projet'!$A$36&gt;35,N165+M166-V165,IF(A166&lt;'Données projet'!$A$36,$K$205^A166,IF(A166='Données projet'!$A$36,'Données projet'!$B$36,N165+M166-V165)))</f>
        <v>797.80999999999972</v>
      </c>
      <c r="O166" s="13">
        <f>N166*VLOOKUP('Données projet'!$B$9,Paramètres!$A$1:$I$89,3,0)*VLOOKUP('Données projet'!$B$9,Paramètres!$A$1:$I$89,5,0)</f>
        <v>721.85848799999974</v>
      </c>
      <c r="P166" s="13">
        <f t="shared" si="141"/>
        <v>154.62521329584723</v>
      </c>
      <c r="Q166" s="20">
        <f t="shared" si="162"/>
        <v>1526.5424464236</v>
      </c>
      <c r="R166" s="59">
        <f t="shared" si="109"/>
        <v>1819.8757797569333</v>
      </c>
      <c r="S166" s="59">
        <f ca="1">AVERAGE(OFFSET($R$3,0,0,'Données projet'!$E$9+1,1))-AVERAGE(OFFSET($H$3,0,0,'Données projet'!$E$9+1,1))</f>
        <v>714.54332715761689</v>
      </c>
      <c r="T166" s="59">
        <f t="shared" si="142"/>
        <v>115.57191774339248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12.812343136652462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12.812343136652462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4.4491666666666703</v>
      </c>
      <c r="AI166" s="13">
        <f>IF('Données projet'!$A$62&gt;35,AI165+AH166-AQ165,IF(A166&lt;'Données projet'!$A$62,$AF$205^A166,IF(A166='Données projet'!$A$62,'Données projet'!$B$62,AI165+AH166-AQ165)))</f>
        <v>387.90499999999855</v>
      </c>
      <c r="AJ166" s="13">
        <f>AI166*VLOOKUP('Données projet'!$B$10,Paramètres!$A$1:$I$89,3,0)*VLOOKUP('Données projet'!$B$10,Paramètres!$A$1:$I$89,5,0)</f>
        <v>393.33566999999857</v>
      </c>
      <c r="AK166" s="13">
        <f t="shared" si="164"/>
        <v>90.424256294467142</v>
      </c>
      <c r="AL166" s="20">
        <f t="shared" si="165"/>
        <v>842.54853829619435</v>
      </c>
      <c r="AM166" s="59">
        <f t="shared" si="113"/>
        <v>1135.8818716295277</v>
      </c>
      <c r="AN166" s="59">
        <f ca="1">AVERAGE(OFFSET($AM$3,0,0,'Données projet'!$E$10+1,1))-AVERAGE(OFFSET($H$3,0,0,'Données projet'!$E$10+1,1))</f>
        <v>375.11506713831233</v>
      </c>
      <c r="AO166" s="59">
        <f t="shared" si="144"/>
        <v>211.87303516846623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9.9230571646144377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9.9230571646144377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280.03999999999996</v>
      </c>
      <c r="BE166" s="13">
        <f>BD166*VLOOKUP('Données projet'!$B$11,Paramètres!$A$1:$I$89,3,0)*VLOOKUP('Données projet'!$B$11,Paramètres!$A$1:$I$89,5,0)</f>
        <v>167.46392</v>
      </c>
      <c r="BF166" s="13">
        <f t="shared" si="167"/>
        <v>42.521530115033826</v>
      </c>
      <c r="BG166" s="20">
        <f t="shared" si="168"/>
        <v>365.7246589503506</v>
      </c>
      <c r="BH166" s="59">
        <f t="shared" si="116"/>
        <v>659.05799228368392</v>
      </c>
      <c r="BI166" s="59">
        <f ca="1">AVERAGE(OFFSET($BH$3,0,0,'Données projet'!$E$11+1,1))-AVERAGE(OFFSET($H$3,0,0,'Données projet'!$E$11+1,1))</f>
        <v>98.210783973198716</v>
      </c>
      <c r="BJ166" s="59">
        <f t="shared" si="146"/>
        <v>130.93943107212061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0.48462650608470859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0.48462650608470859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511.15000000000026</v>
      </c>
      <c r="BZ166" s="13">
        <f>BY166*VLOOKUP('Données projet'!$B$12,Paramètres!$A$1:$I$89,3,0)*VLOOKUP('Données projet'!$B$12,Paramètres!$A$1:$I$89,5,0)</f>
        <v>239.21820000000014</v>
      </c>
      <c r="CA166" s="13">
        <f t="shared" si="170"/>
        <v>58.271290475054826</v>
      </c>
      <c r="CB166" s="20">
        <f t="shared" si="171"/>
        <v>518.12752924405402</v>
      </c>
      <c r="CC166" s="59">
        <f t="shared" si="119"/>
        <v>811.46086257738739</v>
      </c>
      <c r="CD166" s="59">
        <f ca="1">AVERAGE(OFFSET($CC$3,0,0,'Données projet'!$E$12+1,1))-AVERAGE(OFFSET($H$3,0,0,'Données projet'!$E$12+1,1))</f>
        <v>146.18550529528801</v>
      </c>
      <c r="CE166" s="59">
        <f t="shared" si="148"/>
        <v>42.010251635815337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1.0269980183560612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1.0269980183560612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1.4966666666666602</v>
      </c>
      <c r="N167" s="13">
        <f>IF('Données projet'!$A$36&gt;35,N166+M167-V166,IF(A167&lt;'Données projet'!$A$36,$K$205^A167,IF(A167='Données projet'!$A$36,'Données projet'!$B$36,N166+M167-V166)))</f>
        <v>799.30666666666639</v>
      </c>
      <c r="O167" s="13">
        <f>N167*VLOOKUP('Données projet'!$B$9,Paramètres!$A$1:$I$89,3,0)*VLOOKUP('Données projet'!$B$9,Paramètres!$A$1:$I$89,5,0)</f>
        <v>723.21267199999966</v>
      </c>
      <c r="P167" s="13">
        <f t="shared" si="141"/>
        <v>154.8814930172604</v>
      </c>
      <c r="Q167" s="20">
        <f t="shared" si="162"/>
        <v>1529.3473374050611</v>
      </c>
      <c r="R167" s="59">
        <f t="shared" si="109"/>
        <v>1822.6806707383944</v>
      </c>
      <c r="S167" s="59">
        <f ca="1">AVERAGE(OFFSET($R$3,0,0,'Données projet'!$E$9+1,1))-AVERAGE(OFFSET($H$3,0,0,'Données projet'!$E$9+1,1))</f>
        <v>714.54332715761689</v>
      </c>
      <c r="T167" s="59">
        <f t="shared" si="142"/>
        <v>115.57191774339248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12.561100902500378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12.561100902500378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4.4491666666666703</v>
      </c>
      <c r="AI167" s="13">
        <f>IF('Données projet'!$A$62&gt;35,AI166+AH167-AQ166,IF(A167&lt;'Données projet'!$A$62,$AF$205^A167,IF(A167='Données projet'!$A$62,'Données projet'!$B$62,AI166+AH167-AQ166)))</f>
        <v>392.35416666666521</v>
      </c>
      <c r="AJ167" s="13">
        <f>AI167*VLOOKUP('Données projet'!$B$10,Paramètres!$A$1:$I$89,3,0)*VLOOKUP('Données projet'!$B$10,Paramètres!$A$1:$I$89,5,0)</f>
        <v>397.84712499999853</v>
      </c>
      <c r="AK167" s="13">
        <f t="shared" si="164"/>
        <v>91.340065860614857</v>
      </c>
      <c r="AL167" s="20">
        <f t="shared" si="165"/>
        <v>852.00102408223495</v>
      </c>
      <c r="AM167" s="59">
        <f t="shared" si="113"/>
        <v>1145.3343574155683</v>
      </c>
      <c r="AN167" s="59">
        <f ca="1">AVERAGE(OFFSET($AM$3,0,0,'Données projet'!$E$10+1,1))-AVERAGE(OFFSET($H$3,0,0,'Données projet'!$E$10+1,1))</f>
        <v>375.11506713831233</v>
      </c>
      <c r="AO167" s="59">
        <f t="shared" si="144"/>
        <v>211.87303516846623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9.7284720660835866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9.7284720660835866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280.03999999999996</v>
      </c>
      <c r="BE167" s="13">
        <f>BD167*VLOOKUP('Données projet'!$B$11,Paramètres!$A$1:$I$89,3,0)*VLOOKUP('Données projet'!$B$11,Paramètres!$A$1:$I$89,5,0)</f>
        <v>167.46392</v>
      </c>
      <c r="BF167" s="13">
        <f t="shared" si="167"/>
        <v>42.521530115033826</v>
      </c>
      <c r="BG167" s="20">
        <f t="shared" si="168"/>
        <v>365.7246589503506</v>
      </c>
      <c r="BH167" s="59">
        <f t="shared" si="116"/>
        <v>659.05799228368392</v>
      </c>
      <c r="BI167" s="59">
        <f ca="1">AVERAGE(OFFSET($BH$3,0,0,'Données projet'!$E$11+1,1))-AVERAGE(OFFSET($H$3,0,0,'Données projet'!$E$11+1,1))</f>
        <v>98.210783973198716</v>
      </c>
      <c r="BJ167" s="59">
        <f t="shared" si="146"/>
        <v>130.93943107212061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0.47512327589336878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0.47512327589336878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511.15000000000026</v>
      </c>
      <c r="BZ167" s="13">
        <f>BY167*VLOOKUP('Données projet'!$B$12,Paramètres!$A$1:$I$89,3,0)*VLOOKUP('Données projet'!$B$12,Paramètres!$A$1:$I$89,5,0)</f>
        <v>239.21820000000014</v>
      </c>
      <c r="CA167" s="13">
        <f t="shared" si="170"/>
        <v>58.271290475054826</v>
      </c>
      <c r="CB167" s="20">
        <f t="shared" si="171"/>
        <v>518.12752924405402</v>
      </c>
      <c r="CC167" s="59">
        <f t="shared" si="119"/>
        <v>811.46086257738739</v>
      </c>
      <c r="CD167" s="59">
        <f ca="1">AVERAGE(OFFSET($CC$3,0,0,'Données projet'!$E$12+1,1))-AVERAGE(OFFSET($H$3,0,0,'Données projet'!$E$12+1,1))</f>
        <v>146.18550529528801</v>
      </c>
      <c r="CE167" s="59">
        <f t="shared" si="148"/>
        <v>42.010251635815337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1.0068592136230374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1.0068592136230374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1.4966666666666602</v>
      </c>
      <c r="N168" s="13">
        <f>IF('Données projet'!$A$36&gt;35,N167+M168-V167,IF(A168&lt;'Données projet'!$A$36,$K$205^A168,IF(A168='Données projet'!$A$36,'Données projet'!$B$36,N167+M168-V167)))</f>
        <v>800.80333333333306</v>
      </c>
      <c r="O168" s="13">
        <f>N168*VLOOKUP('Données projet'!$B$9,Paramètres!$A$1:$I$89,3,0)*VLOOKUP('Données projet'!$B$9,Paramètres!$A$1:$I$89,5,0)</f>
        <v>724.5668559999998</v>
      </c>
      <c r="P168" s="13">
        <f t="shared" si="141"/>
        <v>155.13771688756268</v>
      </c>
      <c r="Q168" s="20">
        <f t="shared" si="162"/>
        <v>1532.1521311125045</v>
      </c>
      <c r="R168" s="59">
        <f t="shared" si="109"/>
        <v>1825.4854644458378</v>
      </c>
      <c r="S168" s="59">
        <f ca="1">AVERAGE(OFFSET($R$3,0,0,'Données projet'!$E$9+1,1))-AVERAGE(OFFSET($H$3,0,0,'Données projet'!$E$9+1,1))</f>
        <v>714.54332715761689</v>
      </c>
      <c r="T168" s="59">
        <f t="shared" si="142"/>
        <v>115.57191774339248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12.314785375317385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12.314785375317385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4.4491666666666703</v>
      </c>
      <c r="AI168" s="13">
        <f>IF('Données projet'!$A$62&gt;35,AI167+AH168-AQ167,IF(A168&lt;'Données projet'!$A$62,$AF$205^A168,IF(A168='Données projet'!$A$62,'Données projet'!$B$62,AI167+AH168-AQ167)))</f>
        <v>396.80333333333186</v>
      </c>
      <c r="AJ168" s="13">
        <f>AI168*VLOOKUP('Données projet'!$B$10,Paramètres!$A$1:$I$89,3,0)*VLOOKUP('Données projet'!$B$10,Paramètres!$A$1:$I$89,5,0)</f>
        <v>402.35857999999848</v>
      </c>
      <c r="AK168" s="13">
        <f t="shared" si="164"/>
        <v>92.254667385369061</v>
      </c>
      <c r="AL168" s="20">
        <f t="shared" si="165"/>
        <v>861.45140586284845</v>
      </c>
      <c r="AM168" s="59">
        <f t="shared" si="113"/>
        <v>1154.7847391961818</v>
      </c>
      <c r="AN168" s="59">
        <f ca="1">AVERAGE(OFFSET($AM$3,0,0,'Données projet'!$E$10+1,1))-AVERAGE(OFFSET($H$3,0,0,'Données projet'!$E$10+1,1))</f>
        <v>375.11506713831233</v>
      </c>
      <c r="AO168" s="59">
        <f t="shared" si="144"/>
        <v>211.87303516846623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9.5377026626497354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9.5377026626497354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280.03999999999996</v>
      </c>
      <c r="BE168" s="13">
        <f>BD168*VLOOKUP('Données projet'!$B$11,Paramètres!$A$1:$I$89,3,0)*VLOOKUP('Données projet'!$B$11,Paramètres!$A$1:$I$89,5,0)</f>
        <v>167.46392</v>
      </c>
      <c r="BF168" s="13">
        <f t="shared" si="167"/>
        <v>42.521530115033826</v>
      </c>
      <c r="BG168" s="20">
        <f t="shared" si="168"/>
        <v>365.7246589503506</v>
      </c>
      <c r="BH168" s="59">
        <f t="shared" si="116"/>
        <v>659.05799228368392</v>
      </c>
      <c r="BI168" s="59">
        <f ca="1">AVERAGE(OFFSET($BH$3,0,0,'Données projet'!$E$11+1,1))-AVERAGE(OFFSET($H$3,0,0,'Données projet'!$E$11+1,1))</f>
        <v>98.210783973198716</v>
      </c>
      <c r="BJ168" s="59">
        <f t="shared" si="146"/>
        <v>130.93943107212061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0.46580639824968306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0.46580639824968306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511.15000000000026</v>
      </c>
      <c r="BZ168" s="13">
        <f>BY168*VLOOKUP('Données projet'!$B$12,Paramètres!$A$1:$I$89,3,0)*VLOOKUP('Données projet'!$B$12,Paramètres!$A$1:$I$89,5,0)</f>
        <v>239.21820000000014</v>
      </c>
      <c r="CA168" s="13">
        <f t="shared" si="170"/>
        <v>58.271290475054826</v>
      </c>
      <c r="CB168" s="20">
        <f t="shared" si="171"/>
        <v>518.12752924405402</v>
      </c>
      <c r="CC168" s="59">
        <f t="shared" si="119"/>
        <v>811.46086257738739</v>
      </c>
      <c r="CD168" s="59">
        <f ca="1">AVERAGE(OFFSET($CC$3,0,0,'Données projet'!$E$12+1,1))-AVERAGE(OFFSET($H$3,0,0,'Données projet'!$E$12+1,1))</f>
        <v>146.18550529528801</v>
      </c>
      <c r="CE168" s="59">
        <f t="shared" si="148"/>
        <v>42.010251635815337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0.98711531856737034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0.98711531856737034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1.4966666666666602</v>
      </c>
      <c r="N169" s="13">
        <f>IF('Données projet'!$A$36&gt;35,N168+M169-V168,IF(A169&lt;'Données projet'!$A$36,$K$205^A169,IF(A169='Données projet'!$A$36,'Données projet'!$B$36,N168+M169-V168)))</f>
        <v>802.29999999999973</v>
      </c>
      <c r="O169" s="13">
        <f>N169*VLOOKUP('Données projet'!$B$9,Paramètres!$A$1:$I$89,3,0)*VLOOKUP('Données projet'!$B$9,Paramètres!$A$1:$I$89,5,0)</f>
        <v>725.92103999999972</v>
      </c>
      <c r="P169" s="13">
        <f t="shared" si="141"/>
        <v>155.39388502327498</v>
      </c>
      <c r="Q169" s="20">
        <f t="shared" si="162"/>
        <v>1534.95682774887</v>
      </c>
      <c r="R169" s="59">
        <f t="shared" si="109"/>
        <v>1828.2901610822032</v>
      </c>
      <c r="S169" s="59">
        <f ca="1">AVERAGE(OFFSET($R$3,0,0,'Données projet'!$E$9+1,1))-AVERAGE(OFFSET($H$3,0,0,'Données projet'!$E$9+1,1))</f>
        <v>714.54332715761689</v>
      </c>
      <c r="T169" s="59">
        <f t="shared" si="142"/>
        <v>115.57191774339248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12.073299945384813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12.073299945384813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4.4491666666666703</v>
      </c>
      <c r="AI169" s="13">
        <f>IF('Données projet'!$A$62&gt;35,AI168+AH169-AQ168,IF(A169&lt;'Données projet'!$A$62,$AF$205^A169,IF(A169='Données projet'!$A$62,'Données projet'!$B$62,AI168+AH169-AQ168)))</f>
        <v>401.25249999999852</v>
      </c>
      <c r="AJ169" s="13">
        <f>AI169*VLOOKUP('Données projet'!$B$10,Paramètres!$A$1:$I$89,3,0)*VLOOKUP('Données projet'!$B$10,Paramètres!$A$1:$I$89,5,0)</f>
        <v>406.8700349999985</v>
      </c>
      <c r="AK169" s="13">
        <f t="shared" si="164"/>
        <v>93.168075981355329</v>
      </c>
      <c r="AL169" s="20">
        <f t="shared" si="165"/>
        <v>870.89970995919123</v>
      </c>
      <c r="AM169" s="59">
        <f t="shared" si="113"/>
        <v>1164.2330432925246</v>
      </c>
      <c r="AN169" s="59">
        <f ca="1">AVERAGE(OFFSET($AM$3,0,0,'Données projet'!$E$10+1,1))-AVERAGE(OFFSET($H$3,0,0,'Données projet'!$E$10+1,1))</f>
        <v>375.11506713831233</v>
      </c>
      <c r="AO169" s="59">
        <f t="shared" si="144"/>
        <v>211.87303516846623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9.3506741308593746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9.3506741308593746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280.03999999999996</v>
      </c>
      <c r="BE169" s="13">
        <f>BD169*VLOOKUP('Données projet'!$B$11,Paramètres!$A$1:$I$89,3,0)*VLOOKUP('Données projet'!$B$11,Paramètres!$A$1:$I$89,5,0)</f>
        <v>167.46392</v>
      </c>
      <c r="BF169" s="13">
        <f t="shared" si="167"/>
        <v>42.521530115033826</v>
      </c>
      <c r="BG169" s="20">
        <f t="shared" si="168"/>
        <v>365.7246589503506</v>
      </c>
      <c r="BH169" s="59">
        <f t="shared" si="116"/>
        <v>659.05799228368392</v>
      </c>
      <c r="BI169" s="59">
        <f ca="1">AVERAGE(OFFSET($BH$3,0,0,'Données projet'!$E$11+1,1))-AVERAGE(OFFSET($H$3,0,0,'Données projet'!$E$11+1,1))</f>
        <v>98.210783973198716</v>
      </c>
      <c r="BJ169" s="59">
        <f t="shared" si="146"/>
        <v>130.93943107212061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0.45667221889385579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0.45667221889385579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511.15000000000026</v>
      </c>
      <c r="BZ169" s="13">
        <f>BY169*VLOOKUP('Données projet'!$B$12,Paramètres!$A$1:$I$89,3,0)*VLOOKUP('Données projet'!$B$12,Paramètres!$A$1:$I$89,5,0)</f>
        <v>239.21820000000014</v>
      </c>
      <c r="CA169" s="13">
        <f t="shared" si="170"/>
        <v>58.271290475054826</v>
      </c>
      <c r="CB169" s="20">
        <f t="shared" si="171"/>
        <v>518.12752924405402</v>
      </c>
      <c r="CC169" s="59">
        <f t="shared" si="119"/>
        <v>811.46086257738739</v>
      </c>
      <c r="CD169" s="59">
        <f ca="1">AVERAGE(OFFSET($CC$3,0,0,'Données projet'!$E$12+1,1))-AVERAGE(OFFSET($H$3,0,0,'Données projet'!$E$12+1,1))</f>
        <v>146.18550529528801</v>
      </c>
      <c r="CE169" s="59">
        <f t="shared" si="148"/>
        <v>42.010251635815337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0.96775858925115799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0.96775858925115799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1.4966666666666602</v>
      </c>
      <c r="N170" s="13">
        <f>IF('Données projet'!$A$36&gt;35,N169+M170-V169,IF(A170&lt;'Données projet'!$A$36,$K$205^A170,IF(A170='Données projet'!$A$36,'Données projet'!$B$36,N169+M170-V169)))</f>
        <v>803.7966666666664</v>
      </c>
      <c r="O170" s="13">
        <f>N170*VLOOKUP('Données projet'!$B$9,Paramètres!$A$1:$I$89,3,0)*VLOOKUP('Données projet'!$B$9,Paramètres!$A$1:$I$89,5,0)</f>
        <v>727.27522399999975</v>
      </c>
      <c r="P170" s="13">
        <f t="shared" si="141"/>
        <v>155.64999754045843</v>
      </c>
      <c r="Q170" s="20">
        <f t="shared" si="162"/>
        <v>1537.761427516298</v>
      </c>
      <c r="R170" s="59">
        <f t="shared" si="109"/>
        <v>1831.0947608496313</v>
      </c>
      <c r="S170" s="59">
        <f ca="1">AVERAGE(OFFSET($R$3,0,0,'Données projet'!$E$9+1,1))-AVERAGE(OFFSET($H$3,0,0,'Données projet'!$E$9+1,1))</f>
        <v>714.54332715761689</v>
      </c>
      <c r="T170" s="59">
        <f t="shared" si="142"/>
        <v>115.57191774339248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11.83654989744165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11.83654989744165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4.4491666666666703</v>
      </c>
      <c r="AI170" s="13">
        <f>IF('Données projet'!$A$62&gt;35,AI169+AH170-AQ169,IF(A170&lt;'Données projet'!$A$62,$AF$205^A170,IF(A170='Données projet'!$A$62,'Données projet'!$B$62,AI169+AH170-AQ169)))</f>
        <v>405.70166666666518</v>
      </c>
      <c r="AJ170" s="13">
        <f>AI170*VLOOKUP('Données projet'!$B$10,Paramètres!$A$1:$I$89,3,0)*VLOOKUP('Données projet'!$B$10,Paramètres!$A$1:$I$89,5,0)</f>
        <v>411.38148999999856</v>
      </c>
      <c r="AK170" s="13">
        <f t="shared" si="164"/>
        <v>94.080306406757472</v>
      </c>
      <c r="AL170" s="20">
        <f t="shared" si="165"/>
        <v>880.34596207510003</v>
      </c>
      <c r="AM170" s="59">
        <f t="shared" si="113"/>
        <v>1173.6792954084333</v>
      </c>
      <c r="AN170" s="59">
        <f ca="1">AVERAGE(OFFSET($AM$3,0,0,'Données projet'!$E$10+1,1))-AVERAGE(OFFSET($H$3,0,0,'Données projet'!$E$10+1,1))</f>
        <v>375.11506713831233</v>
      </c>
      <c r="AO170" s="59">
        <f t="shared" si="144"/>
        <v>211.87303516846623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9.1673131145012832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9.1673131145012832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280.03999999999996</v>
      </c>
      <c r="BE170" s="13">
        <f>BD170*VLOOKUP('Données projet'!$B$11,Paramètres!$A$1:$I$89,3,0)*VLOOKUP('Données projet'!$B$11,Paramètres!$A$1:$I$89,5,0)</f>
        <v>167.46392</v>
      </c>
      <c r="BF170" s="13">
        <f t="shared" si="167"/>
        <v>42.521530115033826</v>
      </c>
      <c r="BG170" s="20">
        <f t="shared" si="168"/>
        <v>365.7246589503506</v>
      </c>
      <c r="BH170" s="59">
        <f t="shared" si="116"/>
        <v>659.05799228368392</v>
      </c>
      <c r="BI170" s="59">
        <f ca="1">AVERAGE(OFFSET($BH$3,0,0,'Données projet'!$E$11+1,1))-AVERAGE(OFFSET($H$3,0,0,'Données projet'!$E$11+1,1))</f>
        <v>98.210783973198716</v>
      </c>
      <c r="BJ170" s="59">
        <f t="shared" si="146"/>
        <v>130.93943107212061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0.44771715522389699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0.44771715522389699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511.15000000000026</v>
      </c>
      <c r="BZ170" s="13">
        <f>BY170*VLOOKUP('Données projet'!$B$12,Paramètres!$A$1:$I$89,3,0)*VLOOKUP('Données projet'!$B$12,Paramètres!$A$1:$I$89,5,0)</f>
        <v>239.21820000000014</v>
      </c>
      <c r="CA170" s="13">
        <f t="shared" si="170"/>
        <v>58.271290475054826</v>
      </c>
      <c r="CB170" s="20">
        <f t="shared" si="171"/>
        <v>518.12752924405402</v>
      </c>
      <c r="CC170" s="59">
        <f t="shared" si="119"/>
        <v>811.46086257738739</v>
      </c>
      <c r="CD170" s="59">
        <f ca="1">AVERAGE(OFFSET($CC$3,0,0,'Données projet'!$E$12+1,1))-AVERAGE(OFFSET($H$3,0,0,'Données projet'!$E$12+1,1))</f>
        <v>146.18550529528801</v>
      </c>
      <c r="CE170" s="59">
        <f t="shared" si="148"/>
        <v>42.010251635815337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0.94878143359039746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0.94878143359039746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1.4966666666666602</v>
      </c>
      <c r="N171" s="13">
        <f>IF('Données projet'!$A$36&gt;35,N170+M171-V170,IF(A171&lt;'Données projet'!$A$36,$K$205^A171,IF(A171='Données projet'!$A$36,'Données projet'!$B$36,N170+M171-V170)))</f>
        <v>805.29333333333307</v>
      </c>
      <c r="O171" s="13">
        <f>N171*VLOOKUP('Données projet'!$B$9,Paramètres!$A$1:$I$89,3,0)*VLOOKUP('Données projet'!$B$9,Paramètres!$A$1:$I$89,5,0)</f>
        <v>728.62940799999978</v>
      </c>
      <c r="P171" s="13">
        <f t="shared" si="141"/>
        <v>155.90605455471669</v>
      </c>
      <c r="Q171" s="20">
        <f t="shared" si="162"/>
        <v>1540.5659306161308</v>
      </c>
      <c r="R171" s="59">
        <f t="shared" si="109"/>
        <v>1833.8992639494641</v>
      </c>
      <c r="S171" s="59">
        <f ca="1">AVERAGE(OFFSET($R$3,0,0,'Données projet'!$E$9+1,1))-AVERAGE(OFFSET($H$3,0,0,'Données projet'!$E$9+1,1))</f>
        <v>714.54332715761689</v>
      </c>
      <c r="T171" s="59">
        <f t="shared" si="142"/>
        <v>115.57191774339248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11.604442373535381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11.604442373535381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4.4491666666666703</v>
      </c>
      <c r="AI171" s="13">
        <f>IF('Données projet'!$A$62&gt;35,AI170+AH171-AQ170,IF(A171&lt;'Données projet'!$A$62,$AF$205^A171,IF(A171='Données projet'!$A$62,'Données projet'!$B$62,AI170+AH171-AQ170)))</f>
        <v>410.15083333333183</v>
      </c>
      <c r="AJ171" s="13">
        <f>AI171*VLOOKUP('Données projet'!$B$10,Paramètres!$A$1:$I$89,3,0)*VLOOKUP('Données projet'!$B$10,Paramètres!$A$1:$I$89,5,0)</f>
        <v>415.89294499999852</v>
      </c>
      <c r="AK171" s="13">
        <f t="shared" si="164"/>
        <v>94.991373077424441</v>
      </c>
      <c r="AL171" s="20">
        <f t="shared" si="165"/>
        <v>889.79018731817825</v>
      </c>
      <c r="AM171" s="59">
        <f t="shared" si="113"/>
        <v>1183.1235206515116</v>
      </c>
      <c r="AN171" s="59">
        <f ca="1">AVERAGE(OFFSET($AM$3,0,0,'Données projet'!$E$10+1,1))-AVERAGE(OFFSET($H$3,0,0,'Données projet'!$E$10+1,1))</f>
        <v>375.11506713831233</v>
      </c>
      <c r="AO171" s="59">
        <f t="shared" si="144"/>
        <v>211.87303516846623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8.9875476958347971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8.9875476958347971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280.03999999999996</v>
      </c>
      <c r="BE171" s="13">
        <f>BD171*VLOOKUP('Données projet'!$B$11,Paramètres!$A$1:$I$89,3,0)*VLOOKUP('Données projet'!$B$11,Paramètres!$A$1:$I$89,5,0)</f>
        <v>167.46392</v>
      </c>
      <c r="BF171" s="13">
        <f t="shared" si="167"/>
        <v>42.521530115033826</v>
      </c>
      <c r="BG171" s="20">
        <f t="shared" si="168"/>
        <v>365.7246589503506</v>
      </c>
      <c r="BH171" s="59">
        <f t="shared" si="116"/>
        <v>659.05799228368392</v>
      </c>
      <c r="BI171" s="59">
        <f ca="1">AVERAGE(OFFSET($BH$3,0,0,'Données projet'!$E$11+1,1))-AVERAGE(OFFSET($H$3,0,0,'Données projet'!$E$11+1,1))</f>
        <v>98.210783973198716</v>
      </c>
      <c r="BJ171" s="59">
        <f t="shared" si="146"/>
        <v>130.93943107212061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0.43893769489045659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0.43893769489045659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511.15000000000026</v>
      </c>
      <c r="BZ171" s="13">
        <f>BY171*VLOOKUP('Données projet'!$B$12,Paramètres!$A$1:$I$89,3,0)*VLOOKUP('Données projet'!$B$12,Paramètres!$A$1:$I$89,5,0)</f>
        <v>239.21820000000014</v>
      </c>
      <c r="CA171" s="13">
        <f t="shared" si="170"/>
        <v>58.271290475054826</v>
      </c>
      <c r="CB171" s="20">
        <f t="shared" si="171"/>
        <v>518.12752924405402</v>
      </c>
      <c r="CC171" s="59">
        <f t="shared" si="119"/>
        <v>811.46086257738739</v>
      </c>
      <c r="CD171" s="59">
        <f ca="1">AVERAGE(OFFSET($CC$3,0,0,'Données projet'!$E$12+1,1))-AVERAGE(OFFSET($H$3,0,0,'Données projet'!$E$12+1,1))</f>
        <v>146.18550529528801</v>
      </c>
      <c r="CE171" s="59">
        <f t="shared" si="148"/>
        <v>42.010251635815337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0.93017640837722237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0.93017640837722237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>
        <f>VLOOKUP(A172,'Données projet'!$A$35:$I$55,2,0)</f>
        <v>806.79</v>
      </c>
      <c r="L172" s="12">
        <f>VLOOKUP(A172,'Données projet'!$A$35:$I$55,9,0)</f>
        <v>1.4966666666666602</v>
      </c>
      <c r="M172" s="12">
        <f t="array" ref="M172">INDEX(L:L,MIN(IF(ISNUMBER(L172:L368),ROW(L172:L368),"")))</f>
        <v>1.4966666666666602</v>
      </c>
      <c r="N172" s="13">
        <f>IF('Données projet'!$A$36&gt;35,N171+M172-V171,IF(A172&lt;'Données projet'!$A$36,$K$205^A172,IF(A172='Données projet'!$A$36,'Données projet'!$B$36,N171+M172-V171)))</f>
        <v>806.78999999999974</v>
      </c>
      <c r="O172" s="13">
        <f>N172*VLOOKUP('Données projet'!$B$9,Paramètres!$A$1:$I$89,3,0)*VLOOKUP('Données projet'!$B$9,Paramètres!$A$1:$I$89,5,0)</f>
        <v>729.9835919999997</v>
      </c>
      <c r="P172" s="13">
        <f t="shared" si="141"/>
        <v>156.16205618119849</v>
      </c>
      <c r="Q172" s="20">
        <f t="shared" si="162"/>
        <v>1543.3703372489201</v>
      </c>
      <c r="R172" s="59">
        <f t="shared" si="109"/>
        <v>1836.7036705822534</v>
      </c>
      <c r="S172" s="59">
        <f ca="1">AVERAGE(OFFSET($R$3,0,0,'Données projet'!$E$9+1,1))-AVERAGE(OFFSET($H$3,0,0,'Données projet'!$E$9+1,1))</f>
        <v>714.54332715761689</v>
      </c>
      <c r="T172" s="59">
        <f t="shared" si="142"/>
        <v>115.57191774339248</v>
      </c>
      <c r="U172" s="15">
        <f>IF(ISNA(VLOOKUP(A172,'Données projet'!$A$35:$I$55,3,0)),0,VLOOKUP(A172,'Données projet'!$A$35:$I$55,3,0))</f>
        <v>13</v>
      </c>
      <c r="V172" s="15">
        <f>IF(ISNA(VLOOKUP(A172,'Données projet'!$A$35:$I$55,4,0)),0,VLOOKUP(A172,'Données projet'!$A$35:$I$55,4,0))</f>
        <v>26.09</v>
      </c>
      <c r="W172" s="16">
        <f>IF(ISNA(VLOOKUP(A172,'Données projet'!$A$35:$I$55,5,0)),0%,VLOOKUP(A172,'Données projet'!$A$35:$I$55,5,0)*VLOOKUP('Données projet'!$B$9,Paramètres!$A$1:$I$89,7,0))</f>
        <v>0.1376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14.967694594778788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14.967694594778788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>
        <f>VLOOKUP(A172,'Données projet'!$A$61:$I$81,2,0)</f>
        <v>414.6</v>
      </c>
      <c r="AG172" s="12">
        <f>VLOOKUP(A172,'Données projet'!$A$61:$I$81,9,0)</f>
        <v>4.4491666666666703</v>
      </c>
      <c r="AH172" s="12">
        <f t="array" ref="AH172">INDEX(AG:AG,MIN(IF(ISNUMBER(AG172:AG368),ROW(AG172:AG368),"")))</f>
        <v>4.4491666666666703</v>
      </c>
      <c r="AI172" s="13">
        <f>IF('Données projet'!$A$62&gt;35,AI171+AH172-AQ171,IF(A172&lt;'Données projet'!$A$62,$AF$205^A172,IF(A172='Données projet'!$A$62,'Données projet'!$B$62,AI171+AH172-AQ171)))</f>
        <v>414.59999999999849</v>
      </c>
      <c r="AJ172" s="13">
        <f>AI172*VLOOKUP('Données projet'!$B$10,Paramètres!$A$1:$I$89,3,0)*VLOOKUP('Données projet'!$B$10,Paramètres!$A$1:$I$89,5,0)</f>
        <v>420.40439999999853</v>
      </c>
      <c r="AK172" s="13">
        <f t="shared" si="164"/>
        <v>95.901290078436588</v>
      </c>
      <c r="AL172" s="20">
        <f t="shared" si="165"/>
        <v>899.23241021994102</v>
      </c>
      <c r="AM172" s="59">
        <f t="shared" si="113"/>
        <v>1192.5657435532744</v>
      </c>
      <c r="AN172" s="59">
        <f ca="1">AVERAGE(OFFSET($AM$3,0,0,'Données projet'!$E$10+1,1))-AVERAGE(OFFSET($H$3,0,0,'Données projet'!$E$10+1,1))</f>
        <v>375.11506713831233</v>
      </c>
      <c r="AO172" s="59">
        <f t="shared" si="144"/>
        <v>211.87303516846623</v>
      </c>
      <c r="AP172" s="15">
        <f>IF(ISNA(VLOOKUP(A172,'Données projet'!$A$61:$I$81,3,0)),0,VLOOKUP(A172,'Données projet'!$A$61:$I$81,3,0))</f>
        <v>13</v>
      </c>
      <c r="AQ172" s="15">
        <f>IF(ISNA(VLOOKUP(A172,'Données projet'!$A$61:$I$81,4,0)),0,VLOOKUP(A172,'Données projet'!$A$61:$I$81,4,0))</f>
        <v>41.46</v>
      </c>
      <c r="AR172" s="16">
        <f>IF(ISNA(VLOOKUP(A172,'Données projet'!$A$61:$I$81,5,0)),0%,VLOOKUP(A172,'Données projet'!$A$61:$I$81,5,0)*VLOOKUP('Données projet'!$B$10,Paramètres!$A$1:$I$89,7,0))</f>
        <v>7.3099999999999998E-2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12.208590478363387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12.208590478363387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280.03999999999996</v>
      </c>
      <c r="BE172" s="13">
        <f>BD172*VLOOKUP('Données projet'!$B$11,Paramètres!$A$1:$I$89,3,0)*VLOOKUP('Données projet'!$B$11,Paramètres!$A$1:$I$89,5,0)</f>
        <v>167.46392</v>
      </c>
      <c r="BF172" s="13">
        <f t="shared" si="167"/>
        <v>42.521530115033826</v>
      </c>
      <c r="BG172" s="20">
        <f t="shared" si="168"/>
        <v>365.7246589503506</v>
      </c>
      <c r="BH172" s="59">
        <f t="shared" si="116"/>
        <v>659.05799228368392</v>
      </c>
      <c r="BI172" s="59">
        <f ca="1">AVERAGE(OFFSET($BH$3,0,0,'Données projet'!$E$11+1,1))-AVERAGE(OFFSET($H$3,0,0,'Données projet'!$E$11+1,1))</f>
        <v>98.210783973198716</v>
      </c>
      <c r="BJ172" s="59">
        <f t="shared" si="146"/>
        <v>130.93943107212061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0.43033039441921289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0.43033039441921289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511.15000000000026</v>
      </c>
      <c r="BZ172" s="13">
        <f>BY172*VLOOKUP('Données projet'!$B$12,Paramètres!$A$1:$I$89,3,0)*VLOOKUP('Données projet'!$B$12,Paramètres!$A$1:$I$89,5,0)</f>
        <v>239.21820000000014</v>
      </c>
      <c r="CA172" s="13">
        <f t="shared" si="170"/>
        <v>58.271290475054826</v>
      </c>
      <c r="CB172" s="20">
        <f t="shared" si="171"/>
        <v>518.12752924405402</v>
      </c>
      <c r="CC172" s="59">
        <f t="shared" si="119"/>
        <v>811.46086257738739</v>
      </c>
      <c r="CD172" s="59">
        <f ca="1">AVERAGE(OFFSET($CC$3,0,0,'Données projet'!$E$12+1,1))-AVERAGE(OFFSET($H$3,0,0,'Données projet'!$E$12+1,1))</f>
        <v>146.18550529528801</v>
      </c>
      <c r="CE172" s="59">
        <f t="shared" si="148"/>
        <v>42.010251635815337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0.91193621636053279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0.91193621636053279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1.2600000000000098</v>
      </c>
      <c r="N173" s="13">
        <f>IF('Données projet'!$A$36&gt;35,N172+M173-V172,IF(A173&lt;'Données projet'!$A$36,$K$205^A173,IF(A173='Données projet'!$A$36,'Données projet'!$B$36,N172+M173-V172)))</f>
        <v>781.9599999999997</v>
      </c>
      <c r="O173" s="13">
        <f>N173*VLOOKUP('Données projet'!$B$9,Paramètres!$A$1:$I$89,3,0)*VLOOKUP('Données projet'!$B$9,Paramètres!$A$1:$I$89,5,0)</f>
        <v>707.5174079999997</v>
      </c>
      <c r="P173" s="13">
        <f t="shared" si="141"/>
        <v>151.90770160172423</v>
      </c>
      <c r="Q173" s="20">
        <f t="shared" si="162"/>
        <v>1496.8320658896691</v>
      </c>
      <c r="R173" s="59">
        <f t="shared" si="109"/>
        <v>1790.1653992230024</v>
      </c>
      <c r="S173" s="59">
        <f ca="1">AVERAGE(OFFSET($R$3,0,0,'Données projet'!$E$9+1,1))-AVERAGE(OFFSET($H$3,0,0,'Données projet'!$E$9+1,1))</f>
        <v>714.54332715761689</v>
      </c>
      <c r="T173" s="59">
        <f t="shared" si="142"/>
        <v>115.57191774339248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14.674187233167427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14.674187233167427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4.4499999999999984</v>
      </c>
      <c r="AI173" s="13">
        <f>IF('Données projet'!$A$62&gt;35,AI172+AH173-AQ172,IF(A173&lt;'Données projet'!$A$62,$AF$205^A173,IF(A173='Données projet'!$A$62,'Données projet'!$B$62,AI172+AH173-AQ172)))</f>
        <v>377.5899999999985</v>
      </c>
      <c r="AJ173" s="13">
        <f>AI173*VLOOKUP('Données projet'!$B$10,Paramètres!$A$1:$I$89,3,0)*VLOOKUP('Données projet'!$B$10,Paramètres!$A$1:$I$89,5,0)</f>
        <v>382.87625999999852</v>
      </c>
      <c r="AK173" s="13">
        <f t="shared" si="164"/>
        <v>88.296299282033416</v>
      </c>
      <c r="AL173" s="20">
        <f t="shared" si="165"/>
        <v>820.62554074953903</v>
      </c>
      <c r="AM173" s="59">
        <f t="shared" si="113"/>
        <v>1113.9588740828724</v>
      </c>
      <c r="AN173" s="59">
        <f ca="1">AVERAGE(OFFSET($AM$3,0,0,'Données projet'!$E$10+1,1))-AVERAGE(OFFSET($H$3,0,0,'Données projet'!$E$10+1,1))</f>
        <v>375.11506713831233</v>
      </c>
      <c r="AO173" s="59">
        <f t="shared" si="144"/>
        <v>211.87303516846623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11.969187465587591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11.969187465587591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280.03999999999996</v>
      </c>
      <c r="BE173" s="13">
        <f>BD173*VLOOKUP('Données projet'!$B$11,Paramètres!$A$1:$I$89,3,0)*VLOOKUP('Données projet'!$B$11,Paramètres!$A$1:$I$89,5,0)</f>
        <v>167.46392</v>
      </c>
      <c r="BF173" s="13">
        <f t="shared" si="167"/>
        <v>42.521530115033826</v>
      </c>
      <c r="BG173" s="20">
        <f t="shared" si="168"/>
        <v>365.7246589503506</v>
      </c>
      <c r="BH173" s="59">
        <f t="shared" si="116"/>
        <v>659.05799228368392</v>
      </c>
      <c r="BI173" s="59">
        <f ca="1">AVERAGE(OFFSET($BH$3,0,0,'Données projet'!$E$11+1,1))-AVERAGE(OFFSET($H$3,0,0,'Données projet'!$E$11+1,1))</f>
        <v>98.210783973198716</v>
      </c>
      <c r="BJ173" s="59">
        <f t="shared" si="146"/>
        <v>130.93943107212061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0.42189187786027543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0.42189187786027543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511.15000000000026</v>
      </c>
      <c r="BZ173" s="13">
        <f>BY173*VLOOKUP('Données projet'!$B$12,Paramètres!$A$1:$I$89,3,0)*VLOOKUP('Données projet'!$B$12,Paramètres!$A$1:$I$89,5,0)</f>
        <v>239.21820000000014</v>
      </c>
      <c r="CA173" s="13">
        <f t="shared" si="170"/>
        <v>58.271290475054826</v>
      </c>
      <c r="CB173" s="20">
        <f t="shared" si="171"/>
        <v>518.12752924405402</v>
      </c>
      <c r="CC173" s="59">
        <f t="shared" si="119"/>
        <v>811.46086257738739</v>
      </c>
      <c r="CD173" s="59">
        <f ca="1">AVERAGE(OFFSET($CC$3,0,0,'Données projet'!$E$12+1,1))-AVERAGE(OFFSET($H$3,0,0,'Données projet'!$E$12+1,1))</f>
        <v>146.18550529528801</v>
      </c>
      <c r="CE173" s="59">
        <f t="shared" si="148"/>
        <v>42.010251635815337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0.89405370338387191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0.89405370338387191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1.2600000000000098</v>
      </c>
      <c r="N174" s="13">
        <f>IF('Données projet'!$A$36&gt;35,N173+M174-V173,IF(A174&lt;'Données projet'!$A$36,$K$205^A174,IF(A174='Données projet'!$A$36,'Données projet'!$B$36,N173+M174-V173)))</f>
        <v>783.21999999999969</v>
      </c>
      <c r="O174" s="13">
        <f>N174*VLOOKUP('Données projet'!$B$9,Paramètres!$A$1:$I$89,3,0)*VLOOKUP('Données projet'!$B$9,Paramètres!$A$1:$I$89,5,0)</f>
        <v>708.65745599999968</v>
      </c>
      <c r="P174" s="13">
        <f t="shared" si="141"/>
        <v>152.12396389383613</v>
      </c>
      <c r="Q174" s="20">
        <f t="shared" si="162"/>
        <v>1499.1943063150973</v>
      </c>
      <c r="R174" s="59">
        <f t="shared" si="109"/>
        <v>1792.5276396484305</v>
      </c>
      <c r="S174" s="59">
        <f ca="1">AVERAGE(OFFSET($R$3,0,0,'Données projet'!$E$9+1,1))-AVERAGE(OFFSET($H$3,0,0,'Données projet'!$E$9+1,1))</f>
        <v>714.54332715761689</v>
      </c>
      <c r="T174" s="59">
        <f t="shared" si="142"/>
        <v>115.57191774339248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14.38643537189545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14.38643537189545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4.4499999999999984</v>
      </c>
      <c r="AI174" s="13">
        <f>IF('Données projet'!$A$62&gt;35,AI173+AH174-AQ173,IF(A174&lt;'Données projet'!$A$62,$AF$205^A174,IF(A174='Données projet'!$A$62,'Données projet'!$B$62,AI173+AH174-AQ173)))</f>
        <v>382.03999999999849</v>
      </c>
      <c r="AJ174" s="13">
        <f>AI174*VLOOKUP('Données projet'!$B$10,Paramètres!$A$1:$I$89,3,0)*VLOOKUP('Données projet'!$B$10,Paramètres!$A$1:$I$89,5,0)</f>
        <v>387.38855999999851</v>
      </c>
      <c r="AK174" s="13">
        <f t="shared" si="164"/>
        <v>89.215141727514549</v>
      </c>
      <c r="AL174" s="20">
        <f t="shared" si="165"/>
        <v>830.08478050875192</v>
      </c>
      <c r="AM174" s="59">
        <f t="shared" si="113"/>
        <v>1123.4181138420852</v>
      </c>
      <c r="AN174" s="59">
        <f ca="1">AVERAGE(OFFSET($AM$3,0,0,'Données projet'!$E$10+1,1))-AVERAGE(OFFSET($H$3,0,0,'Données projet'!$E$10+1,1))</f>
        <v>375.11506713831233</v>
      </c>
      <c r="AO174" s="59">
        <f t="shared" si="144"/>
        <v>211.87303516846623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11.734478999870911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11.734478999870911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280.03999999999996</v>
      </c>
      <c r="BE174" s="13">
        <f>BD174*VLOOKUP('Données projet'!$B$11,Paramètres!$A$1:$I$89,3,0)*VLOOKUP('Données projet'!$B$11,Paramètres!$A$1:$I$89,5,0)</f>
        <v>167.46392</v>
      </c>
      <c r="BF174" s="13">
        <f t="shared" si="167"/>
        <v>42.521530115033826</v>
      </c>
      <c r="BG174" s="20">
        <f t="shared" si="168"/>
        <v>365.7246589503506</v>
      </c>
      <c r="BH174" s="59">
        <f t="shared" si="116"/>
        <v>659.05799228368392</v>
      </c>
      <c r="BI174" s="59">
        <f ca="1">AVERAGE(OFFSET($BH$3,0,0,'Données projet'!$E$11+1,1))-AVERAGE(OFFSET($H$3,0,0,'Données projet'!$E$11+1,1))</f>
        <v>98.210783973198716</v>
      </c>
      <c r="BJ174" s="59">
        <f t="shared" si="146"/>
        <v>130.93943107212061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0.41361883546407185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0.41361883546407185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511.15000000000026</v>
      </c>
      <c r="BZ174" s="13">
        <f>BY174*VLOOKUP('Données projet'!$B$12,Paramètres!$A$1:$I$89,3,0)*VLOOKUP('Données projet'!$B$12,Paramètres!$A$1:$I$89,5,0)</f>
        <v>239.21820000000014</v>
      </c>
      <c r="CA174" s="13">
        <f t="shared" si="170"/>
        <v>58.271290475054826</v>
      </c>
      <c r="CB174" s="20">
        <f t="shared" si="171"/>
        <v>518.12752924405402</v>
      </c>
      <c r="CC174" s="59">
        <f t="shared" si="119"/>
        <v>811.46086257738739</v>
      </c>
      <c r="CD174" s="59">
        <f ca="1">AVERAGE(OFFSET($CC$3,0,0,'Données projet'!$E$12+1,1))-AVERAGE(OFFSET($H$3,0,0,'Données projet'!$E$12+1,1))</f>
        <v>146.18550529528801</v>
      </c>
      <c r="CE174" s="59">
        <f t="shared" si="148"/>
        <v>42.010251635815337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0.87652185557942752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0.87652185557942752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1.2600000000000098</v>
      </c>
      <c r="N175" s="13">
        <f>IF('Données projet'!$A$36&gt;35,N174+M175-V174,IF(A175&lt;'Données projet'!$A$36,$K$205^A175,IF(A175='Données projet'!$A$36,'Données projet'!$B$36,N174+M175-V174)))</f>
        <v>784.47999999999968</v>
      </c>
      <c r="O175" s="13">
        <f>N175*VLOOKUP('Données projet'!$B$9,Paramètres!$A$1:$I$89,3,0)*VLOOKUP('Données projet'!$B$9,Paramètres!$A$1:$I$89,5,0)</f>
        <v>709.79750399999966</v>
      </c>
      <c r="P175" s="13">
        <f t="shared" si="141"/>
        <v>152.34018569293502</v>
      </c>
      <c r="Q175" s="20">
        <f t="shared" si="162"/>
        <v>1501.5564762151944</v>
      </c>
      <c r="R175" s="59">
        <f t="shared" si="109"/>
        <v>1794.8898095485276</v>
      </c>
      <c r="S175" s="59">
        <f ca="1">AVERAGE(OFFSET($R$3,0,0,'Données projet'!$E$9+1,1))-AVERAGE(OFFSET($H$3,0,0,'Données projet'!$E$9+1,1))</f>
        <v>714.54332715761689</v>
      </c>
      <c r="T175" s="59">
        <f t="shared" si="142"/>
        <v>115.57191774339248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14.104326149111712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14.104326149111712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4.4499999999999984</v>
      </c>
      <c r="AI175" s="13">
        <f>IF('Données projet'!$A$62&gt;35,AI174+AH175-AQ174,IF(A175&lt;'Données projet'!$A$62,$AF$205^A175,IF(A175='Données projet'!$A$62,'Données projet'!$B$62,AI174+AH175-AQ174)))</f>
        <v>386.48999999999847</v>
      </c>
      <c r="AJ175" s="13">
        <f>AI175*VLOOKUP('Données projet'!$B$10,Paramètres!$A$1:$I$89,3,0)*VLOOKUP('Données projet'!$B$10,Paramètres!$A$1:$I$89,5,0)</f>
        <v>391.90085999999849</v>
      </c>
      <c r="AK175" s="13">
        <f t="shared" si="164"/>
        <v>90.132739196338349</v>
      </c>
      <c r="AL175" s="20">
        <f t="shared" si="165"/>
        <v>839.54185193361991</v>
      </c>
      <c r="AM175" s="59">
        <f t="shared" si="113"/>
        <v>1132.8751852669532</v>
      </c>
      <c r="AN175" s="59">
        <f ca="1">AVERAGE(OFFSET($AM$3,0,0,'Données projet'!$E$10+1,1))-AVERAGE(OFFSET($H$3,0,0,'Données projet'!$E$10+1,1))</f>
        <v>375.11506713831233</v>
      </c>
      <c r="AO175" s="59">
        <f t="shared" si="144"/>
        <v>211.87303516846623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11.504373024008904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11.504373024008904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280.03999999999996</v>
      </c>
      <c r="BE175" s="13">
        <f>BD175*VLOOKUP('Données projet'!$B$11,Paramètres!$A$1:$I$89,3,0)*VLOOKUP('Données projet'!$B$11,Paramètres!$A$1:$I$89,5,0)</f>
        <v>167.46392</v>
      </c>
      <c r="BF175" s="13">
        <f t="shared" si="167"/>
        <v>42.521530115033826</v>
      </c>
      <c r="BG175" s="20">
        <f t="shared" si="168"/>
        <v>365.7246589503506</v>
      </c>
      <c r="BH175" s="59">
        <f t="shared" si="116"/>
        <v>659.05799228368392</v>
      </c>
      <c r="BI175" s="59">
        <f ca="1">AVERAGE(OFFSET($BH$3,0,0,'Données projet'!$E$11+1,1))-AVERAGE(OFFSET($H$3,0,0,'Données projet'!$E$11+1,1))</f>
        <v>98.210783973198716</v>
      </c>
      <c r="BJ175" s="59">
        <f t="shared" si="146"/>
        <v>130.93943107212061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0.40550802238320022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0.40550802238320022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511.15000000000026</v>
      </c>
      <c r="BZ175" s="13">
        <f>BY175*VLOOKUP('Données projet'!$B$12,Paramètres!$A$1:$I$89,3,0)*VLOOKUP('Données projet'!$B$12,Paramètres!$A$1:$I$89,5,0)</f>
        <v>239.21820000000014</v>
      </c>
      <c r="CA175" s="13">
        <f t="shared" si="170"/>
        <v>58.271290475054826</v>
      </c>
      <c r="CB175" s="20">
        <f t="shared" si="171"/>
        <v>518.12752924405402</v>
      </c>
      <c r="CC175" s="59">
        <f t="shared" si="119"/>
        <v>811.46086257738739</v>
      </c>
      <c r="CD175" s="59">
        <f ca="1">AVERAGE(OFFSET($CC$3,0,0,'Données projet'!$E$12+1,1))-AVERAGE(OFFSET($H$3,0,0,'Données projet'!$E$12+1,1))</f>
        <v>146.18550529528801</v>
      </c>
      <c r="CE175" s="59">
        <f t="shared" si="148"/>
        <v>42.010251635815337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0.859333796617057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0.859333796617057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1.2600000000000098</v>
      </c>
      <c r="N176" s="13">
        <f>IF('Données projet'!$A$36&gt;35,N175+M176-V175,IF(A176&lt;'Données projet'!$A$36,$K$205^A176,IF(A176='Données projet'!$A$36,'Données projet'!$B$36,N175+M176-V175)))</f>
        <v>785.73999999999967</v>
      </c>
      <c r="O176" s="13">
        <f>N176*VLOOKUP('Données projet'!$B$9,Paramètres!$A$1:$I$89,3,0)*VLOOKUP('Données projet'!$B$9,Paramètres!$A$1:$I$89,5,0)</f>
        <v>710.93755199999964</v>
      </c>
      <c r="P176" s="13">
        <f t="shared" si="141"/>
        <v>152.55636707162267</v>
      </c>
      <c r="Q176" s="20">
        <f t="shared" si="162"/>
        <v>1503.9185757164087</v>
      </c>
      <c r="R176" s="59">
        <f t="shared" si="109"/>
        <v>1797.2519090497419</v>
      </c>
      <c r="S176" s="59">
        <f ca="1">AVERAGE(OFFSET($R$3,0,0,'Données projet'!$E$9+1,1))-AVERAGE(OFFSET($H$3,0,0,'Données projet'!$E$9+1,1))</f>
        <v>714.54332715761689</v>
      </c>
      <c r="T176" s="59">
        <f t="shared" si="142"/>
        <v>115.57191774339248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13.827748916117127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13.827748916117127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4.4499999999999984</v>
      </c>
      <c r="AI176" s="13">
        <f>IF('Données projet'!$A$62&gt;35,AI175+AH176-AQ175,IF(A176&lt;'Données projet'!$A$62,$AF$205^A176,IF(A176='Données projet'!$A$62,'Données projet'!$B$62,AI175+AH176-AQ175)))</f>
        <v>390.93999999999846</v>
      </c>
      <c r="AJ176" s="13">
        <f>AI176*VLOOKUP('Données projet'!$B$10,Paramètres!$A$1:$I$89,3,0)*VLOOKUP('Données projet'!$B$10,Paramètres!$A$1:$I$89,5,0)</f>
        <v>396.41315999999847</v>
      </c>
      <c r="AK176" s="13">
        <f t="shared" si="164"/>
        <v>91.049107681547312</v>
      </c>
      <c r="AL176" s="20">
        <f t="shared" si="165"/>
        <v>848.9967828786921</v>
      </c>
      <c r="AM176" s="59">
        <f t="shared" si="113"/>
        <v>1142.3301162120254</v>
      </c>
      <c r="AN176" s="59">
        <f ca="1">AVERAGE(OFFSET($AM$3,0,0,'Données projet'!$E$10+1,1))-AVERAGE(OFFSET($H$3,0,0,'Données projet'!$E$10+1,1))</f>
        <v>375.11506713831233</v>
      </c>
      <c r="AO176" s="59">
        <f t="shared" si="144"/>
        <v>211.87303516846623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11.278779285982766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11.278779285982766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280.03999999999996</v>
      </c>
      <c r="BE176" s="13">
        <f>BD176*VLOOKUP('Données projet'!$B$11,Paramètres!$A$1:$I$89,3,0)*VLOOKUP('Données projet'!$B$11,Paramètres!$A$1:$I$89,5,0)</f>
        <v>167.46392</v>
      </c>
      <c r="BF176" s="13">
        <f t="shared" si="167"/>
        <v>42.521530115033826</v>
      </c>
      <c r="BG176" s="20">
        <f t="shared" si="168"/>
        <v>365.7246589503506</v>
      </c>
      <c r="BH176" s="59">
        <f t="shared" si="116"/>
        <v>659.05799228368392</v>
      </c>
      <c r="BI176" s="59">
        <f ca="1">AVERAGE(OFFSET($BH$3,0,0,'Données projet'!$E$11+1,1))-AVERAGE(OFFSET($H$3,0,0,'Données projet'!$E$11+1,1))</f>
        <v>98.210783973198716</v>
      </c>
      <c r="BJ176" s="59">
        <f t="shared" si="146"/>
        <v>130.93943107212061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0.39755625739973699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0.39755625739973699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511.15000000000026</v>
      </c>
      <c r="BZ176" s="13">
        <f>BY176*VLOOKUP('Données projet'!$B$12,Paramètres!$A$1:$I$89,3,0)*VLOOKUP('Données projet'!$B$12,Paramètres!$A$1:$I$89,5,0)</f>
        <v>239.21820000000014</v>
      </c>
      <c r="CA176" s="13">
        <f t="shared" si="170"/>
        <v>58.271290475054826</v>
      </c>
      <c r="CB176" s="20">
        <f t="shared" si="171"/>
        <v>518.12752924405402</v>
      </c>
      <c r="CC176" s="59">
        <f t="shared" si="119"/>
        <v>811.46086257738739</v>
      </c>
      <c r="CD176" s="59">
        <f ca="1">AVERAGE(OFFSET($CC$3,0,0,'Données projet'!$E$12+1,1))-AVERAGE(OFFSET($H$3,0,0,'Données projet'!$E$12+1,1))</f>
        <v>146.18550529528801</v>
      </c>
      <c r="CE176" s="59">
        <f t="shared" si="148"/>
        <v>42.010251635815337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0.84248278500725771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0.84248278500725771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1.2600000000000098</v>
      </c>
      <c r="N177" s="13">
        <f>IF('Données projet'!$A$36&gt;35,N176+M177-V176,IF(A177&lt;'Données projet'!$A$36,$K$205^A177,IF(A177='Données projet'!$A$36,'Données projet'!$B$36,N176+M177-V176)))</f>
        <v>786.99999999999966</v>
      </c>
      <c r="O177" s="13">
        <f>N177*VLOOKUP('Données projet'!$B$9,Paramètres!$A$1:$I$89,3,0)*VLOOKUP('Données projet'!$B$9,Paramètres!$A$1:$I$89,5,0)</f>
        <v>712.07759999999962</v>
      </c>
      <c r="P177" s="13">
        <f t="shared" si="141"/>
        <v>152.77250810225465</v>
      </c>
      <c r="Q177" s="20">
        <f t="shared" si="162"/>
        <v>1506.2806049447593</v>
      </c>
      <c r="R177" s="59">
        <f t="shared" si="109"/>
        <v>1799.6139382780925</v>
      </c>
      <c r="S177" s="59">
        <f ca="1">AVERAGE(OFFSET($R$3,0,0,'Données projet'!$E$9+1,1))-AVERAGE(OFFSET($H$3,0,0,'Données projet'!$E$9+1,1))</f>
        <v>714.54332715761689</v>
      </c>
      <c r="T177" s="59">
        <f t="shared" si="142"/>
        <v>115.57191774339248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13.55659519396611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13.55659519396611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4.4499999999999984</v>
      </c>
      <c r="AI177" s="13">
        <f>IF('Données projet'!$A$62&gt;35,AI176+AH177-AQ176,IF(A177&lt;'Données projet'!$A$62,$AF$205^A177,IF(A177='Données projet'!$A$62,'Données projet'!$B$62,AI176+AH177-AQ176)))</f>
        <v>395.38999999999845</v>
      </c>
      <c r="AJ177" s="13">
        <f>AI177*VLOOKUP('Données projet'!$B$10,Paramètres!$A$1:$I$89,3,0)*VLOOKUP('Données projet'!$B$10,Paramètres!$A$1:$I$89,5,0)</f>
        <v>400.92545999999845</v>
      </c>
      <c r="AK177" s="13">
        <f t="shared" si="164"/>
        <v>91.964262791131844</v>
      </c>
      <c r="AL177" s="20">
        <f t="shared" si="165"/>
        <v>858.4496005278852</v>
      </c>
      <c r="AM177" s="59">
        <f t="shared" si="113"/>
        <v>1151.7829338612185</v>
      </c>
      <c r="AN177" s="59">
        <f ca="1">AVERAGE(OFFSET($AM$3,0,0,'Données projet'!$E$10+1,1))-AVERAGE(OFFSET($H$3,0,0,'Données projet'!$E$10+1,1))</f>
        <v>375.11506713831233</v>
      </c>
      <c r="AO177" s="59">
        <f t="shared" si="144"/>
        <v>211.87303516846623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11.057609303560726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11.057609303560726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280.03999999999996</v>
      </c>
      <c r="BE177" s="13">
        <f>BD177*VLOOKUP('Données projet'!$B$11,Paramètres!$A$1:$I$89,3,0)*VLOOKUP('Données projet'!$B$11,Paramètres!$A$1:$I$89,5,0)</f>
        <v>167.46392</v>
      </c>
      <c r="BF177" s="13">
        <f t="shared" si="167"/>
        <v>42.521530115033826</v>
      </c>
      <c r="BG177" s="20">
        <f t="shared" si="168"/>
        <v>365.7246589503506</v>
      </c>
      <c r="BH177" s="59">
        <f t="shared" si="116"/>
        <v>659.05799228368392</v>
      </c>
      <c r="BI177" s="59">
        <f ca="1">AVERAGE(OFFSET($BH$3,0,0,'Données projet'!$E$11+1,1))-AVERAGE(OFFSET($H$3,0,0,'Données projet'!$E$11+1,1))</f>
        <v>98.210783973198716</v>
      </c>
      <c r="BJ177" s="59">
        <f t="shared" si="146"/>
        <v>130.93943107212061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0.38976042167750174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0.38976042167750174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511.15000000000026</v>
      </c>
      <c r="BZ177" s="13">
        <f>BY177*VLOOKUP('Données projet'!$B$12,Paramètres!$A$1:$I$89,3,0)*VLOOKUP('Données projet'!$B$12,Paramètres!$A$1:$I$89,5,0)</f>
        <v>239.21820000000014</v>
      </c>
      <c r="CA177" s="13">
        <f t="shared" si="170"/>
        <v>58.271290475054826</v>
      </c>
      <c r="CB177" s="20">
        <f t="shared" si="171"/>
        <v>518.12752924405402</v>
      </c>
      <c r="CC177" s="59">
        <f t="shared" si="119"/>
        <v>811.46086257738739</v>
      </c>
      <c r="CD177" s="59">
        <f ca="1">AVERAGE(OFFSET($CC$3,0,0,'Données projet'!$E$12+1,1))-AVERAGE(OFFSET($H$3,0,0,'Données projet'!$E$12+1,1))</f>
        <v>146.18550529528801</v>
      </c>
      <c r="CE177" s="59">
        <f t="shared" si="148"/>
        <v>42.010251635815337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0.82596221145702442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0.82596221145702442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1.2600000000000098</v>
      </c>
      <c r="N178" s="13">
        <f>IF('Données projet'!$A$36&gt;35,N177+M178-V177,IF(A178&lt;'Données projet'!$A$36,$K$205^A178,IF(A178='Données projet'!$A$36,'Données projet'!$B$36,N177+M178-V177)))</f>
        <v>788.25999999999965</v>
      </c>
      <c r="O178" s="13">
        <f>N178*VLOOKUP('Données projet'!$B$9,Paramètres!$A$1:$I$89,3,0)*VLOOKUP('Données projet'!$B$9,Paramètres!$A$1:$I$89,5,0)</f>
        <v>713.2176479999996</v>
      </c>
      <c r="P178" s="13">
        <f t="shared" si="141"/>
        <v>152.98860885694145</v>
      </c>
      <c r="Q178" s="20">
        <f t="shared" si="162"/>
        <v>1508.6425640258387</v>
      </c>
      <c r="R178" s="59">
        <f t="shared" si="109"/>
        <v>1801.975897359172</v>
      </c>
      <c r="S178" s="59">
        <f ca="1">AVERAGE(OFFSET($R$3,0,0,'Données projet'!$E$9+1,1))-AVERAGE(OFFSET($H$3,0,0,'Données projet'!$E$9+1,1))</f>
        <v>714.54332715761689</v>
      </c>
      <c r="T178" s="59">
        <f t="shared" si="142"/>
        <v>115.57191774339248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13.290758630919036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13.290758630919036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4.4499999999999984</v>
      </c>
      <c r="AI178" s="13">
        <f>IF('Données projet'!$A$62&gt;35,AI177+AH178-AQ177,IF(A178&lt;'Données projet'!$A$62,$AF$205^A178,IF(A178='Données projet'!$A$62,'Données projet'!$B$62,AI177+AH178-AQ177)))</f>
        <v>399.83999999999844</v>
      </c>
      <c r="AJ178" s="13">
        <f>AI178*VLOOKUP('Données projet'!$B$10,Paramètres!$A$1:$I$89,3,0)*VLOOKUP('Données projet'!$B$10,Paramètres!$A$1:$I$89,5,0)</f>
        <v>405.43775999999843</v>
      </c>
      <c r="AK178" s="13">
        <f t="shared" si="164"/>
        <v>92.878219761528698</v>
      </c>
      <c r="AL178" s="20">
        <f t="shared" si="165"/>
        <v>867.90033141799302</v>
      </c>
      <c r="AM178" s="59">
        <f t="shared" si="113"/>
        <v>1161.2336647513264</v>
      </c>
      <c r="AN178" s="59">
        <f ca="1">AVERAGE(OFFSET($AM$3,0,0,'Données projet'!$E$10+1,1))-AVERAGE(OFFSET($H$3,0,0,'Données projet'!$E$10+1,1))</f>
        <v>375.11506713831233</v>
      </c>
      <c r="AO178" s="59">
        <f t="shared" si="144"/>
        <v>211.87303516846623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10.840776329593615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10.840776329593615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280.03999999999996</v>
      </c>
      <c r="BE178" s="13">
        <f>BD178*VLOOKUP('Données projet'!$B$11,Paramètres!$A$1:$I$89,3,0)*VLOOKUP('Données projet'!$B$11,Paramètres!$A$1:$I$89,5,0)</f>
        <v>167.46392</v>
      </c>
      <c r="BF178" s="13">
        <f t="shared" si="167"/>
        <v>42.521530115033826</v>
      </c>
      <c r="BG178" s="20">
        <f t="shared" si="168"/>
        <v>365.7246589503506</v>
      </c>
      <c r="BH178" s="59">
        <f t="shared" si="116"/>
        <v>659.05799228368392</v>
      </c>
      <c r="BI178" s="59">
        <f ca="1">AVERAGE(OFFSET($BH$3,0,0,'Données projet'!$E$11+1,1))-AVERAGE(OFFSET($H$3,0,0,'Données projet'!$E$11+1,1))</f>
        <v>98.210783973198716</v>
      </c>
      <c r="BJ178" s="59">
        <f t="shared" si="146"/>
        <v>130.93943107212061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0.38211745753878923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0.38211745753878923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511.15000000000026</v>
      </c>
      <c r="BZ178" s="13">
        <f>BY178*VLOOKUP('Données projet'!$B$12,Paramètres!$A$1:$I$89,3,0)*VLOOKUP('Données projet'!$B$12,Paramètres!$A$1:$I$89,5,0)</f>
        <v>239.21820000000014</v>
      </c>
      <c r="CA178" s="13">
        <f t="shared" si="170"/>
        <v>58.271290475054826</v>
      </c>
      <c r="CB178" s="20">
        <f t="shared" si="171"/>
        <v>518.12752924405402</v>
      </c>
      <c r="CC178" s="59">
        <f t="shared" si="119"/>
        <v>811.46086257738739</v>
      </c>
      <c r="CD178" s="59">
        <f ca="1">AVERAGE(OFFSET($CC$3,0,0,'Données projet'!$E$12+1,1))-AVERAGE(OFFSET($H$3,0,0,'Données projet'!$E$12+1,1))</f>
        <v>146.18550529528801</v>
      </c>
      <c r="CE178" s="59">
        <f t="shared" si="148"/>
        <v>42.010251635815337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0.80976559627755629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0.80976559627755629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1.2600000000000098</v>
      </c>
      <c r="N179" s="13">
        <f>IF('Données projet'!$A$36&gt;35,N178+M179-V178,IF(A179&lt;'Données projet'!$A$36,$K$205^A179,IF(A179='Données projet'!$A$36,'Données projet'!$B$36,N178+M179-V178)))</f>
        <v>789.51999999999964</v>
      </c>
      <c r="O179" s="13">
        <f>N179*VLOOKUP('Données projet'!$B$9,Paramètres!$A$1:$I$89,3,0)*VLOOKUP('Données projet'!$B$9,Paramètres!$A$1:$I$89,5,0)</f>
        <v>714.35769599999969</v>
      </c>
      <c r="P179" s="13">
        <f t="shared" si="141"/>
        <v>153.20466940754974</v>
      </c>
      <c r="Q179" s="20">
        <f t="shared" si="162"/>
        <v>1511.0044530848154</v>
      </c>
      <c r="R179" s="59">
        <f t="shared" si="109"/>
        <v>1804.3377864181487</v>
      </c>
      <c r="S179" s="59">
        <f ca="1">AVERAGE(OFFSET($R$3,0,0,'Données projet'!$E$9+1,1))-AVERAGE(OFFSET($H$3,0,0,'Données projet'!$E$9+1,1))</f>
        <v>714.54332715761689</v>
      </c>
      <c r="T179" s="59">
        <f t="shared" si="142"/>
        <v>115.57191774339248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13.030134960729022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13.030134960729022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4.4499999999999984</v>
      </c>
      <c r="AI179" s="13">
        <f>IF('Données projet'!$A$62&gt;35,AI178+AH179-AQ178,IF(A179&lt;'Données projet'!$A$62,$AF$205^A179,IF(A179='Données projet'!$A$62,'Données projet'!$B$62,AI178+AH179-AQ178)))</f>
        <v>404.28999999999843</v>
      </c>
      <c r="AJ179" s="13">
        <f>AI179*VLOOKUP('Données projet'!$B$10,Paramètres!$A$1:$I$89,3,0)*VLOOKUP('Données projet'!$B$10,Paramètres!$A$1:$I$89,5,0)</f>
        <v>409.95005999999842</v>
      </c>
      <c r="AK179" s="13">
        <f t="shared" si="164"/>
        <v>93.790993470500368</v>
      </c>
      <c r="AL179" s="20">
        <f t="shared" si="165"/>
        <v>877.34900146111875</v>
      </c>
      <c r="AM179" s="59">
        <f t="shared" si="113"/>
        <v>1170.6823347944521</v>
      </c>
      <c r="AN179" s="59">
        <f ca="1">AVERAGE(OFFSET($AM$3,0,0,'Données projet'!$E$10+1,1))-AVERAGE(OFFSET($H$3,0,0,'Données projet'!$E$10+1,1))</f>
        <v>375.11506713831233</v>
      </c>
      <c r="AO179" s="59">
        <f t="shared" si="144"/>
        <v>211.87303516846623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10.628195317990942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10.628195317990942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280.03999999999996</v>
      </c>
      <c r="BE179" s="13">
        <f>BD179*VLOOKUP('Données projet'!$B$11,Paramètres!$A$1:$I$89,3,0)*VLOOKUP('Données projet'!$B$11,Paramètres!$A$1:$I$89,5,0)</f>
        <v>167.46392</v>
      </c>
      <c r="BF179" s="13">
        <f t="shared" si="167"/>
        <v>42.521530115033826</v>
      </c>
      <c r="BG179" s="20">
        <f t="shared" si="168"/>
        <v>365.7246589503506</v>
      </c>
      <c r="BH179" s="59">
        <f t="shared" si="116"/>
        <v>659.05799228368392</v>
      </c>
      <c r="BI179" s="59">
        <f ca="1">AVERAGE(OFFSET($BH$3,0,0,'Données projet'!$E$11+1,1))-AVERAGE(OFFSET($H$3,0,0,'Données projet'!$E$11+1,1))</f>
        <v>98.210783973198716</v>
      </c>
      <c r="BJ179" s="59">
        <f t="shared" si="146"/>
        <v>130.93943107212061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0.37462436726508908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0.37462436726508908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511.15000000000026</v>
      </c>
      <c r="BZ179" s="13">
        <f>BY179*VLOOKUP('Données projet'!$B$12,Paramètres!$A$1:$I$89,3,0)*VLOOKUP('Données projet'!$B$12,Paramètres!$A$1:$I$89,5,0)</f>
        <v>239.21820000000014</v>
      </c>
      <c r="CA179" s="13">
        <f t="shared" si="170"/>
        <v>58.271290475054826</v>
      </c>
      <c r="CB179" s="20">
        <f t="shared" si="171"/>
        <v>518.12752924405402</v>
      </c>
      <c r="CC179" s="59">
        <f t="shared" si="119"/>
        <v>811.46086257738739</v>
      </c>
      <c r="CD179" s="59">
        <f ca="1">AVERAGE(OFFSET($CC$3,0,0,'Données projet'!$E$12+1,1))-AVERAGE(OFFSET($H$3,0,0,'Données projet'!$E$12+1,1))</f>
        <v>146.18550529528801</v>
      </c>
      <c r="CE179" s="59">
        <f t="shared" si="148"/>
        <v>42.010251635815337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0.79388658684279778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0.79388658684279778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1.2600000000000098</v>
      </c>
      <c r="N180" s="13">
        <f>IF('Données projet'!$A$36&gt;35,N179+M180-V179,IF(A180&lt;'Données projet'!$A$36,$K$205^A180,IF(A180='Données projet'!$A$36,'Données projet'!$B$36,N179+M180-V179)))</f>
        <v>790.77999999999963</v>
      </c>
      <c r="O180" s="13">
        <f>N180*VLOOKUP('Données projet'!$B$9,Paramètres!$A$1:$I$89,3,0)*VLOOKUP('Données projet'!$B$9,Paramètres!$A$1:$I$89,5,0)</f>
        <v>715.49774399999967</v>
      </c>
      <c r="P180" s="13">
        <f t="shared" si="141"/>
        <v>153.42068982570322</v>
      </c>
      <c r="Q180" s="20">
        <f t="shared" si="162"/>
        <v>1513.3662722464323</v>
      </c>
      <c r="R180" s="59">
        <f t="shared" si="109"/>
        <v>1806.6996055797656</v>
      </c>
      <c r="S180" s="59">
        <f ca="1">AVERAGE(OFFSET($R$3,0,0,'Données projet'!$E$9+1,1))-AVERAGE(OFFSET($H$3,0,0,'Données projet'!$E$9+1,1))</f>
        <v>714.54332715761689</v>
      </c>
      <c r="T180" s="59">
        <f t="shared" si="142"/>
        <v>115.57191774339248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12.774621961746691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12.774621961746691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4.4499999999999984</v>
      </c>
      <c r="AI180" s="13">
        <f>IF('Données projet'!$A$62&gt;35,AI179+AH180-AQ179,IF(A180&lt;'Données projet'!$A$62,$AF$205^A180,IF(A180='Données projet'!$A$62,'Données projet'!$B$62,AI179+AH180-AQ179)))</f>
        <v>408.73999999999842</v>
      </c>
      <c r="AJ180" s="13">
        <f>AI180*VLOOKUP('Données projet'!$B$10,Paramètres!$A$1:$I$89,3,0)*VLOOKUP('Données projet'!$B$10,Paramètres!$A$1:$I$89,5,0)</f>
        <v>414.4623599999984</v>
      </c>
      <c r="AK180" s="13">
        <f t="shared" si="164"/>
        <v>94.702598449431179</v>
      </c>
      <c r="AL180" s="20">
        <f t="shared" si="165"/>
        <v>886.79563596608978</v>
      </c>
      <c r="AM180" s="59">
        <f t="shared" si="113"/>
        <v>1180.128969299423</v>
      </c>
      <c r="AN180" s="59">
        <f ca="1">AVERAGE(OFFSET($AM$3,0,0,'Données projet'!$E$10+1,1))-AVERAGE(OFFSET($H$3,0,0,'Données projet'!$E$10+1,1))</f>
        <v>375.11506713831233</v>
      </c>
      <c r="AO180" s="59">
        <f t="shared" si="144"/>
        <v>211.87303516846623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10.419782890364184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10.419782890364184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280.03999999999996</v>
      </c>
      <c r="BE180" s="13">
        <f>BD180*VLOOKUP('Données projet'!$B$11,Paramètres!$A$1:$I$89,3,0)*VLOOKUP('Données projet'!$B$11,Paramètres!$A$1:$I$89,5,0)</f>
        <v>167.46392</v>
      </c>
      <c r="BF180" s="13">
        <f t="shared" si="167"/>
        <v>42.521530115033826</v>
      </c>
      <c r="BG180" s="20">
        <f t="shared" si="168"/>
        <v>365.7246589503506</v>
      </c>
      <c r="BH180" s="59">
        <f t="shared" si="116"/>
        <v>659.05799228368392</v>
      </c>
      <c r="BI180" s="59">
        <f ca="1">AVERAGE(OFFSET($BH$3,0,0,'Données projet'!$E$11+1,1))-AVERAGE(OFFSET($H$3,0,0,'Données projet'!$E$11+1,1))</f>
        <v>98.210783973198716</v>
      </c>
      <c r="BJ180" s="59">
        <f t="shared" si="146"/>
        <v>130.93943107212061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0.36727821192132237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0.36727821192132237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511.15000000000026</v>
      </c>
      <c r="BZ180" s="13">
        <f>BY180*VLOOKUP('Données projet'!$B$12,Paramètres!$A$1:$I$89,3,0)*VLOOKUP('Données projet'!$B$12,Paramètres!$A$1:$I$89,5,0)</f>
        <v>239.21820000000014</v>
      </c>
      <c r="CA180" s="13">
        <f t="shared" si="170"/>
        <v>58.271290475054826</v>
      </c>
      <c r="CB180" s="20">
        <f t="shared" si="171"/>
        <v>518.12752924405402</v>
      </c>
      <c r="CC180" s="59">
        <f t="shared" si="119"/>
        <v>811.46086257738739</v>
      </c>
      <c r="CD180" s="59">
        <f ca="1">AVERAGE(OFFSET($CC$3,0,0,'Données projet'!$E$12+1,1))-AVERAGE(OFFSET($H$3,0,0,'Données projet'!$E$12+1,1))</f>
        <v>146.18550529528801</v>
      </c>
      <c r="CE180" s="59">
        <f t="shared" si="148"/>
        <v>42.010251635815337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0.77831895509781546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0.77831895509781546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1.2600000000000098</v>
      </c>
      <c r="N181" s="13">
        <f>IF('Données projet'!$A$36&gt;35,N180+M181-V180,IF(A181&lt;'Données projet'!$A$36,$K$205^A181,IF(A181='Données projet'!$A$36,'Données projet'!$B$36,N180+M181-V180)))</f>
        <v>792.03999999999962</v>
      </c>
      <c r="O181" s="13">
        <f>N181*VLOOKUP('Données projet'!$B$9,Paramètres!$A$1:$I$89,3,0)*VLOOKUP('Données projet'!$B$9,Paramètres!$A$1:$I$89,5,0)</f>
        <v>716.63779199999965</v>
      </c>
      <c r="P181" s="13">
        <f t="shared" si="141"/>
        <v>153.63667018278406</v>
      </c>
      <c r="Q181" s="20">
        <f t="shared" si="162"/>
        <v>1515.7280216350148</v>
      </c>
      <c r="R181" s="59">
        <f t="shared" si="109"/>
        <v>1809.061354968348</v>
      </c>
      <c r="S181" s="59">
        <f ca="1">AVERAGE(OFFSET($R$3,0,0,'Données projet'!$E$9+1,1))-AVERAGE(OFFSET($H$3,0,0,'Données projet'!$E$9+1,1))</f>
        <v>714.54332715761689</v>
      </c>
      <c r="T181" s="59">
        <f t="shared" si="142"/>
        <v>115.57191774339248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12.524119416826863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12.524119416826863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4.4499999999999984</v>
      </c>
      <c r="AI181" s="13">
        <f>IF('Données projet'!$A$62&gt;35,AI180+AH181-AQ180,IF(A181&lt;'Données projet'!$A$62,$AF$205^A181,IF(A181='Données projet'!$A$62,'Données projet'!$B$62,AI180+AH181-AQ180)))</f>
        <v>413.18999999999841</v>
      </c>
      <c r="AJ181" s="13">
        <f>AI181*VLOOKUP('Données projet'!$B$10,Paramètres!$A$1:$I$89,3,0)*VLOOKUP('Données projet'!$B$10,Paramètres!$A$1:$I$89,5,0)</f>
        <v>418.97465999999844</v>
      </c>
      <c r="AK181" s="13">
        <f t="shared" si="164"/>
        <v>95.613048895072978</v>
      </c>
      <c r="AL181" s="20">
        <f t="shared" si="165"/>
        <v>896.24025965891599</v>
      </c>
      <c r="AM181" s="59">
        <f t="shared" si="113"/>
        <v>1189.5735929922494</v>
      </c>
      <c r="AN181" s="59">
        <f ca="1">AVERAGE(OFFSET($AM$3,0,0,'Données projet'!$E$10+1,1))-AVERAGE(OFFSET($H$3,0,0,'Données projet'!$E$10+1,1))</f>
        <v>375.11506713831233</v>
      </c>
      <c r="AO181" s="59">
        <f t="shared" si="144"/>
        <v>211.87303516846623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10.215457303324158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10.215457303324158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280.03999999999996</v>
      </c>
      <c r="BE181" s="13">
        <f>BD181*VLOOKUP('Données projet'!$B$11,Paramètres!$A$1:$I$89,3,0)*VLOOKUP('Données projet'!$B$11,Paramètres!$A$1:$I$89,5,0)</f>
        <v>167.46392</v>
      </c>
      <c r="BF181" s="13">
        <f t="shared" si="167"/>
        <v>42.521530115033826</v>
      </c>
      <c r="BG181" s="20">
        <f t="shared" si="168"/>
        <v>365.7246589503506</v>
      </c>
      <c r="BH181" s="59">
        <f t="shared" si="116"/>
        <v>659.05799228368392</v>
      </c>
      <c r="BI181" s="59">
        <f ca="1">AVERAGE(OFFSET($BH$3,0,0,'Données projet'!$E$11+1,1))-AVERAGE(OFFSET($H$3,0,0,'Données projet'!$E$11+1,1))</f>
        <v>98.210783973198716</v>
      </c>
      <c r="BJ181" s="59">
        <f t="shared" si="146"/>
        <v>130.93943107212061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0.36007611020313463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0.36007611020313463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511.15000000000026</v>
      </c>
      <c r="BZ181" s="13">
        <f>BY181*VLOOKUP('Données projet'!$B$12,Paramètres!$A$1:$I$89,3,0)*VLOOKUP('Données projet'!$B$12,Paramètres!$A$1:$I$89,5,0)</f>
        <v>239.21820000000014</v>
      </c>
      <c r="CA181" s="13">
        <f t="shared" si="170"/>
        <v>58.271290475054826</v>
      </c>
      <c r="CB181" s="20">
        <f t="shared" si="171"/>
        <v>518.12752924405402</v>
      </c>
      <c r="CC181" s="59">
        <f t="shared" si="119"/>
        <v>811.46086257738739</v>
      </c>
      <c r="CD181" s="59">
        <f ca="1">AVERAGE(OFFSET($CC$3,0,0,'Données projet'!$E$12+1,1))-AVERAGE(OFFSET($H$3,0,0,'Données projet'!$E$12+1,1))</f>
        <v>146.18550529528801</v>
      </c>
      <c r="CE181" s="59">
        <f t="shared" si="148"/>
        <v>42.010251635815337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0.76305659511603441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0.76305659511603441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1.2600000000000098</v>
      </c>
      <c r="N182" s="13">
        <f>IF('Données projet'!$A$36&gt;35,N181+M182-V181,IF(A182&lt;'Données projet'!$A$36,$K$205^A182,IF(A182='Données projet'!$A$36,'Données projet'!$B$36,N181+M182-V181)))</f>
        <v>793.29999999999961</v>
      </c>
      <c r="O182" s="13">
        <f>N182*VLOOKUP('Données projet'!$B$9,Paramètres!$A$1:$I$89,3,0)*VLOOKUP('Données projet'!$B$9,Paramètres!$A$1:$I$89,5,0)</f>
        <v>717.77783999999963</v>
      </c>
      <c r="P182" s="13">
        <f t="shared" si="141"/>
        <v>153.85261054993427</v>
      </c>
      <c r="Q182" s="20">
        <f t="shared" si="162"/>
        <v>1518.0897013744682</v>
      </c>
      <c r="R182" s="59">
        <f t="shared" si="109"/>
        <v>1811.4230347078014</v>
      </c>
      <c r="S182" s="59">
        <f ca="1">AVERAGE(OFFSET($R$3,0,0,'Données projet'!$E$9+1,1))-AVERAGE(OFFSET($H$3,0,0,'Données projet'!$E$9+1,1))</f>
        <v>714.54332715761689</v>
      </c>
      <c r="T182" s="59">
        <f t="shared" si="142"/>
        <v>115.57191774339248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12.278529074021449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12.278529074021449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4.4499999999999984</v>
      </c>
      <c r="AI182" s="13">
        <f>IF('Données projet'!$A$62&gt;35,AI181+AH182-AQ181,IF(A182&lt;'Données projet'!$A$62,$AF$205^A182,IF(A182='Données projet'!$A$62,'Données projet'!$B$62,AI181+AH182-AQ181)))</f>
        <v>417.63999999999839</v>
      </c>
      <c r="AJ182" s="13">
        <f>AI182*VLOOKUP('Données projet'!$B$10,Paramètres!$A$1:$I$89,3,0)*VLOOKUP('Données projet'!$B$10,Paramètres!$A$1:$I$89,5,0)</f>
        <v>423.48695999999842</v>
      </c>
      <c r="AK182" s="13">
        <f t="shared" si="164"/>
        <v>96.522358680770736</v>
      </c>
      <c r="AL182" s="20">
        <f t="shared" si="165"/>
        <v>905.68289670233969</v>
      </c>
      <c r="AM182" s="59">
        <f t="shared" si="113"/>
        <v>1199.0162300356731</v>
      </c>
      <c r="AN182" s="59">
        <f ca="1">AVERAGE(OFFSET($AM$3,0,0,'Données projet'!$E$10+1,1))-AVERAGE(OFFSET($H$3,0,0,'Données projet'!$E$10+1,1))</f>
        <v>375.11506713831233</v>
      </c>
      <c r="AO182" s="59">
        <f t="shared" si="144"/>
        <v>211.87303516846623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10.015138416419685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10.015138416419685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280.03999999999996</v>
      </c>
      <c r="BE182" s="13">
        <f>BD182*VLOOKUP('Données projet'!$B$11,Paramètres!$A$1:$I$89,3,0)*VLOOKUP('Données projet'!$B$11,Paramètres!$A$1:$I$89,5,0)</f>
        <v>167.46392</v>
      </c>
      <c r="BF182" s="13">
        <f t="shared" si="167"/>
        <v>42.521530115033826</v>
      </c>
      <c r="BG182" s="20">
        <f t="shared" si="168"/>
        <v>365.7246589503506</v>
      </c>
      <c r="BH182" s="59">
        <f t="shared" si="116"/>
        <v>659.05799228368392</v>
      </c>
      <c r="BI182" s="59">
        <f ca="1">AVERAGE(OFFSET($BH$3,0,0,'Données projet'!$E$11+1,1))-AVERAGE(OFFSET($H$3,0,0,'Données projet'!$E$11+1,1))</f>
        <v>98.210783973198716</v>
      </c>
      <c r="BJ182" s="59">
        <f t="shared" si="146"/>
        <v>130.93943107212061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0.35301523730679224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0.35301523730679224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511.15000000000026</v>
      </c>
      <c r="BZ182" s="13">
        <f>BY182*VLOOKUP('Données projet'!$B$12,Paramètres!$A$1:$I$89,3,0)*VLOOKUP('Données projet'!$B$12,Paramètres!$A$1:$I$89,5,0)</f>
        <v>239.21820000000014</v>
      </c>
      <c r="CA182" s="13">
        <f t="shared" si="170"/>
        <v>58.271290475054826</v>
      </c>
      <c r="CB182" s="20">
        <f t="shared" si="171"/>
        <v>518.12752924405402</v>
      </c>
      <c r="CC182" s="59">
        <f t="shared" si="119"/>
        <v>811.46086257738739</v>
      </c>
      <c r="CD182" s="59">
        <f ca="1">AVERAGE(OFFSET($CC$3,0,0,'Données projet'!$E$12+1,1))-AVERAGE(OFFSET($H$3,0,0,'Données projet'!$E$12+1,1))</f>
        <v>146.18550529528801</v>
      </c>
      <c r="CE182" s="59">
        <f t="shared" si="148"/>
        <v>42.010251635815337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0.74809352070437574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0.74809352070437574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1.2600000000000098</v>
      </c>
      <c r="N183" s="13">
        <f>IF('Données projet'!$A$36&gt;35,N182+M183-V182,IF(A183&lt;'Données projet'!$A$36,$K$205^A183,IF(A183='Données projet'!$A$36,'Données projet'!$B$36,N182+M183-V182)))</f>
        <v>794.5599999999996</v>
      </c>
      <c r="O183" s="13">
        <f>N183*VLOOKUP('Données projet'!$B$9,Paramètres!$A$1:$I$89,3,0)*VLOOKUP('Données projet'!$B$9,Paramètres!$A$1:$I$89,5,0)</f>
        <v>718.91788799999961</v>
      </c>
      <c r="P183" s="13">
        <f t="shared" si="141"/>
        <v>154.06851099805689</v>
      </c>
      <c r="Q183" s="20">
        <f t="shared" si="162"/>
        <v>1520.4513115882817</v>
      </c>
      <c r="R183" s="59">
        <f t="shared" si="109"/>
        <v>1813.7846449216149</v>
      </c>
      <c r="S183" s="59">
        <f ca="1">AVERAGE(OFFSET($R$3,0,0,'Données projet'!$E$9+1,1))-AVERAGE(OFFSET($H$3,0,0,'Données projet'!$E$9+1,1))</f>
        <v>714.54332715761689</v>
      </c>
      <c r="T183" s="59">
        <f t="shared" si="142"/>
        <v>115.57191774339248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12.03775460804313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12.03775460804313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4.4499999999999984</v>
      </c>
      <c r="AI183" s="13">
        <f>IF('Données projet'!$A$62&gt;35,AI182+AH183-AQ182,IF(A183&lt;'Données projet'!$A$62,$AF$205^A183,IF(A183='Données projet'!$A$62,'Données projet'!$B$62,AI182+AH183-AQ182)))</f>
        <v>422.08999999999838</v>
      </c>
      <c r="AJ183" s="13">
        <f>AI183*VLOOKUP('Données projet'!$B$10,Paramètres!$A$1:$I$89,3,0)*VLOOKUP('Données projet'!$B$10,Paramètres!$A$1:$I$89,5,0)</f>
        <v>427.9992599999984</v>
      </c>
      <c r="AK183" s="13">
        <f t="shared" si="164"/>
        <v>97.43054136719492</v>
      </c>
      <c r="AL183" s="20">
        <f t="shared" si="165"/>
        <v>915.12357071452834</v>
      </c>
      <c r="AM183" s="59">
        <f t="shared" si="113"/>
        <v>1208.4569040478616</v>
      </c>
      <c r="AN183" s="59">
        <f ca="1">AVERAGE(OFFSET($AM$3,0,0,'Données projet'!$E$10+1,1))-AVERAGE(OFFSET($H$3,0,0,'Données projet'!$E$10+1,1))</f>
        <v>375.11506713831233</v>
      </c>
      <c r="AO183" s="59">
        <f t="shared" si="144"/>
        <v>211.87303516846623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9.8187476607049522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9.8187476607049522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280.03999999999996</v>
      </c>
      <c r="BE183" s="13">
        <f>BD183*VLOOKUP('Données projet'!$B$11,Paramètres!$A$1:$I$89,3,0)*VLOOKUP('Données projet'!$B$11,Paramètres!$A$1:$I$89,5,0)</f>
        <v>167.46392</v>
      </c>
      <c r="BF183" s="13">
        <f t="shared" si="167"/>
        <v>42.521530115033826</v>
      </c>
      <c r="BG183" s="20">
        <f t="shared" si="168"/>
        <v>365.7246589503506</v>
      </c>
      <c r="BH183" s="59">
        <f t="shared" si="116"/>
        <v>659.05799228368392</v>
      </c>
      <c r="BI183" s="59">
        <f ca="1">AVERAGE(OFFSET($BH$3,0,0,'Données projet'!$E$11+1,1))-AVERAGE(OFFSET($H$3,0,0,'Données projet'!$E$11+1,1))</f>
        <v>98.210783973198716</v>
      </c>
      <c r="BJ183" s="59">
        <f t="shared" si="146"/>
        <v>130.93943107212061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0.3460928238212399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0.3460928238212399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511.15000000000026</v>
      </c>
      <c r="BZ183" s="13">
        <f>BY183*VLOOKUP('Données projet'!$B$12,Paramètres!$A$1:$I$89,3,0)*VLOOKUP('Données projet'!$B$12,Paramètres!$A$1:$I$89,5,0)</f>
        <v>239.21820000000014</v>
      </c>
      <c r="CA183" s="13">
        <f t="shared" si="170"/>
        <v>58.271290475054826</v>
      </c>
      <c r="CB183" s="20">
        <f t="shared" si="171"/>
        <v>518.12752924405402</v>
      </c>
      <c r="CC183" s="59">
        <f t="shared" si="119"/>
        <v>811.46086257738739</v>
      </c>
      <c r="CD183" s="59">
        <f ca="1">AVERAGE(OFFSET($CC$3,0,0,'Données projet'!$E$12+1,1))-AVERAGE(OFFSET($H$3,0,0,'Données projet'!$E$12+1,1))</f>
        <v>146.18550529528801</v>
      </c>
      <c r="CE183" s="59">
        <f t="shared" si="148"/>
        <v>42.010251635815337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0.73342386305535545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0.73342386305535545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>
        <f>VLOOKUP(A184,'Données projet'!$A$35:$I$55,2,0)</f>
        <v>795.82</v>
      </c>
      <c r="L184" s="12">
        <f>VLOOKUP(A184,'Données projet'!$A$35:$I$55,9,0)</f>
        <v>1.2600000000000098</v>
      </c>
      <c r="M184" s="12">
        <f t="array" ref="M184">INDEX(L:L,MIN(IF(ISNUMBER(L184:L380),ROW(L184:L380),"")))</f>
        <v>1.2600000000000098</v>
      </c>
      <c r="N184" s="13">
        <f>IF('Données projet'!$A$36&gt;35,N183+M184-V183,IF(A184&lt;'Données projet'!$A$36,$K$205^A184,IF(A184='Données projet'!$A$36,'Données projet'!$B$36,N183+M184-V183)))</f>
        <v>795.8199999999996</v>
      </c>
      <c r="O184" s="13">
        <f>N184*VLOOKUP('Données projet'!$B$9,Paramètres!$A$1:$I$89,3,0)*VLOOKUP('Données projet'!$B$9,Paramètres!$A$1:$I$89,5,0)</f>
        <v>720.05793599999959</v>
      </c>
      <c r="P184" s="13">
        <f t="shared" si="141"/>
        <v>154.2843715978168</v>
      </c>
      <c r="Q184" s="20">
        <f t="shared" si="162"/>
        <v>1522.8128523995301</v>
      </c>
      <c r="R184" s="59">
        <f t="shared" si="109"/>
        <v>1816.1461857328634</v>
      </c>
      <c r="S184" s="59">
        <f ca="1">AVERAGE(OFFSET($R$3,0,0,'Données projet'!$E$9+1,1))-AVERAGE(OFFSET($H$3,0,0,'Données projet'!$E$9+1,1))</f>
        <v>714.54332715761689</v>
      </c>
      <c r="T184" s="59">
        <f t="shared" si="142"/>
        <v>115.57191774339248</v>
      </c>
      <c r="U184" s="15">
        <f>IF(ISNA(VLOOKUP(A184,'Données projet'!$A$35:$I$55,3,0)),0,VLOOKUP(A184,'Données projet'!$A$35:$I$55,3,0))</f>
        <v>14</v>
      </c>
      <c r="V184" s="15">
        <f>IF(ISNA(VLOOKUP(A184,'Données projet'!$A$35:$I$55,4,0)),0,VLOOKUP(A184,'Données projet'!$A$35:$I$55,4,0))</f>
        <v>24.32</v>
      </c>
      <c r="W184" s="16">
        <f>IF(ISNA(VLOOKUP(A184,'Données projet'!$A$35:$I$55,5,0)),0%,VLOOKUP(A184,'Données projet'!$A$35:$I$55,5,0)*VLOOKUP('Données projet'!$B$9,Paramètres!$A$1:$I$89,7,0))</f>
        <v>0.1333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15.044301910681792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15.044301910681792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>
        <f>VLOOKUP(A184,'Données projet'!$A$61:$I$81,2,0)</f>
        <v>426.54</v>
      </c>
      <c r="AG184" s="12">
        <f>VLOOKUP(A184,'Données projet'!$A$61:$I$81,9,0)</f>
        <v>4.4499999999999984</v>
      </c>
      <c r="AH184" s="12">
        <f t="array" ref="AH184">INDEX(AG:AG,MIN(IF(ISNUMBER(AG184:AG380),ROW(AG184:AG380),"")))</f>
        <v>4.4499999999999984</v>
      </c>
      <c r="AI184" s="13">
        <f>IF('Données projet'!$A$62&gt;35,AI183+AH184-AQ183,IF(A184&lt;'Données projet'!$A$62,$AF$205^A184,IF(A184='Données projet'!$A$62,'Données projet'!$B$62,AI183+AH184-AQ183)))</f>
        <v>426.53999999999837</v>
      </c>
      <c r="AJ184" s="13">
        <f>AI184*VLOOKUP('Données projet'!$B$10,Paramètres!$A$1:$I$89,3,0)*VLOOKUP('Données projet'!$B$10,Paramètres!$A$1:$I$89,5,0)</f>
        <v>432.51155999999838</v>
      </c>
      <c r="AK184" s="13">
        <f t="shared" si="164"/>
        <v>98.337610212609377</v>
      </c>
      <c r="AL184" s="20">
        <f t="shared" si="165"/>
        <v>924.56230478695852</v>
      </c>
      <c r="AM184" s="59">
        <f t="shared" si="113"/>
        <v>1217.8956381202918</v>
      </c>
      <c r="AN184" s="59">
        <f ca="1">AVERAGE(OFFSET($AM$3,0,0,'Données projet'!$E$10+1,1))-AVERAGE(OFFSET($H$3,0,0,'Données projet'!$E$10+1,1))</f>
        <v>375.11506713831233</v>
      </c>
      <c r="AO184" s="59">
        <f t="shared" si="144"/>
        <v>211.87303516846623</v>
      </c>
      <c r="AP184" s="15">
        <f>IF(ISNA(VLOOKUP(A184,'Données projet'!$A$61:$I$81,3,0)),0,VLOOKUP(A184,'Données projet'!$A$61:$I$81,3,0))</f>
        <v>14</v>
      </c>
      <c r="AQ184" s="15">
        <f>IF(ISNA(VLOOKUP(A184,'Données projet'!$A$61:$I$81,4,0)),0,VLOOKUP(A184,'Données projet'!$A$61:$I$81,4,0))</f>
        <v>42.65</v>
      </c>
      <c r="AR184" s="16">
        <f>IF(ISNA(VLOOKUP(A184,'Données projet'!$A$61:$I$81,5,0)),0%,VLOOKUP(A184,'Données projet'!$A$61:$I$81,5,0)*VLOOKUP('Données projet'!$B$10,Paramètres!$A$1:$I$89,7,0))</f>
        <v>7.7399999999999997E-2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13.326577243047389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13.326577243047389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280.03999999999996</v>
      </c>
      <c r="BE184" s="13">
        <f>BD184*VLOOKUP('Données projet'!$B$11,Paramètres!$A$1:$I$89,3,0)*VLOOKUP('Données projet'!$B$11,Paramètres!$A$1:$I$89,5,0)</f>
        <v>167.46392</v>
      </c>
      <c r="BF184" s="13">
        <f t="shared" si="167"/>
        <v>42.521530115033826</v>
      </c>
      <c r="BG184" s="20">
        <f t="shared" si="168"/>
        <v>365.7246589503506</v>
      </c>
      <c r="BH184" s="59">
        <f t="shared" si="116"/>
        <v>659.05799228368392</v>
      </c>
      <c r="BI184" s="59">
        <f ca="1">AVERAGE(OFFSET($BH$3,0,0,'Données projet'!$E$11+1,1))-AVERAGE(OFFSET($H$3,0,0,'Données projet'!$E$11+1,1))</f>
        <v>98.210783973198716</v>
      </c>
      <c r="BJ184" s="59">
        <f t="shared" si="146"/>
        <v>130.93943107212061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0.33930615464188396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0.33930615464188396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511.15000000000026</v>
      </c>
      <c r="BZ184" s="13">
        <f>BY184*VLOOKUP('Données projet'!$B$12,Paramètres!$A$1:$I$89,3,0)*VLOOKUP('Données projet'!$B$12,Paramètres!$A$1:$I$89,5,0)</f>
        <v>239.21820000000014</v>
      </c>
      <c r="CA184" s="13">
        <f t="shared" si="170"/>
        <v>58.271290475054826</v>
      </c>
      <c r="CB184" s="20">
        <f t="shared" si="171"/>
        <v>518.12752924405402</v>
      </c>
      <c r="CC184" s="59">
        <f t="shared" si="119"/>
        <v>811.46086257738739</v>
      </c>
      <c r="CD184" s="59">
        <f ca="1">AVERAGE(OFFSET($CC$3,0,0,'Données projet'!$E$12+1,1))-AVERAGE(OFFSET($H$3,0,0,'Données projet'!$E$12+1,1))</f>
        <v>146.18550529528801</v>
      </c>
      <c r="CE184" s="59">
        <f t="shared" si="148"/>
        <v>42.010251635815337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0.71904186844522477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0.71904186844522477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771.49999999999955</v>
      </c>
      <c r="O185" s="13">
        <f>N185*VLOOKUP('Données projet'!$B$9,Paramètres!$A$1:$I$89,3,0)*VLOOKUP('Données projet'!$B$9,Paramètres!$A$1:$I$89,5,0)</f>
        <v>698.05319999999949</v>
      </c>
      <c r="P185" s="13">
        <f t="shared" si="141"/>
        <v>150.11080819135168</v>
      </c>
      <c r="Q185" s="20">
        <f t="shared" si="162"/>
        <v>1477.2189809332697</v>
      </c>
      <c r="R185" s="59">
        <f t="shared" si="109"/>
        <v>1770.5523142666029</v>
      </c>
      <c r="S185" s="59">
        <f ca="1">AVERAGE(OFFSET($R$3,0,0,'Données projet'!$E$9+1,1))-AVERAGE(OFFSET($H$3,0,0,'Données projet'!$E$9+1,1))</f>
        <v>714.54332715761689</v>
      </c>
      <c r="T185" s="59">
        <f t="shared" si="142"/>
        <v>115.57191774339248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14.749292326331421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14.749292326331421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383.88999999999839</v>
      </c>
      <c r="AJ185" s="13">
        <f>AI185*VLOOKUP('Données projet'!$B$10,Paramètres!$A$1:$I$89,3,0)*VLOOKUP('Données projet'!$B$10,Paramètres!$A$1:$I$89,5,0)</f>
        <v>389.26445999999839</v>
      </c>
      <c r="AK185" s="13">
        <f t="shared" si="164"/>
        <v>89.596765108574331</v>
      </c>
      <c r="AL185" s="20">
        <f t="shared" si="165"/>
        <v>834.01663373076417</v>
      </c>
      <c r="AM185" s="59">
        <f t="shared" si="113"/>
        <v>1127.3499670640974</v>
      </c>
      <c r="AN185" s="59">
        <f ca="1">AVERAGE(OFFSET($AM$3,0,0,'Données projet'!$E$10+1,1))-AVERAGE(OFFSET($H$3,0,0,'Données projet'!$E$10+1,1))</f>
        <v>375.11506713831233</v>
      </c>
      <c r="AO185" s="59">
        <f t="shared" si="144"/>
        <v>211.87303516846623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13.065251191720733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13.065251191720733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280.03999999999996</v>
      </c>
      <c r="BE185" s="13">
        <f>BD185*VLOOKUP('Données projet'!$B$11,Paramètres!$A$1:$I$89,3,0)*VLOOKUP('Données projet'!$B$11,Paramètres!$A$1:$I$89,5,0)</f>
        <v>167.46392</v>
      </c>
      <c r="BF185" s="13">
        <f t="shared" si="167"/>
        <v>42.521530115033826</v>
      </c>
      <c r="BG185" s="20">
        <f t="shared" si="168"/>
        <v>365.7246589503506</v>
      </c>
      <c r="BH185" s="59">
        <f t="shared" si="116"/>
        <v>659.05799228368392</v>
      </c>
      <c r="BI185" s="59">
        <f ca="1">AVERAGE(OFFSET($BH$3,0,0,'Données projet'!$E$11+1,1))-AVERAGE(OFFSET($H$3,0,0,'Données projet'!$E$11+1,1))</f>
        <v>98.210783973198716</v>
      </c>
      <c r="BJ185" s="59">
        <f t="shared" si="146"/>
        <v>130.93943107212061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0.33265256790567571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0.33265256790567571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511.15000000000026</v>
      </c>
      <c r="BZ185" s="13">
        <f>BY185*VLOOKUP('Données projet'!$B$12,Paramètres!$A$1:$I$89,3,0)*VLOOKUP('Données projet'!$B$12,Paramètres!$A$1:$I$89,5,0)</f>
        <v>239.21820000000014</v>
      </c>
      <c r="CA185" s="13">
        <f t="shared" si="170"/>
        <v>58.271290475054826</v>
      </c>
      <c r="CB185" s="20">
        <f t="shared" si="171"/>
        <v>518.12752924405402</v>
      </c>
      <c r="CC185" s="59">
        <f t="shared" si="119"/>
        <v>811.46086257738739</v>
      </c>
      <c r="CD185" s="59">
        <f ca="1">AVERAGE(OFFSET($CC$3,0,0,'Données projet'!$E$12+1,1))-AVERAGE(OFFSET($H$3,0,0,'Données projet'!$E$12+1,1))</f>
        <v>146.18550529528801</v>
      </c>
      <c r="CE185" s="59">
        <f t="shared" si="148"/>
        <v>42.010251635815337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0.70494189597724821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0.70494189597724821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771.49999999999955</v>
      </c>
      <c r="O186" s="13">
        <f>N186*VLOOKUP('Données projet'!$B$9,Paramètres!$A$1:$I$89,3,0)*VLOOKUP('Données projet'!$B$9,Paramètres!$A$1:$I$89,5,0)</f>
        <v>698.05319999999949</v>
      </c>
      <c r="P186" s="13">
        <f t="shared" si="141"/>
        <v>150.11080819135168</v>
      </c>
      <c r="Q186" s="20">
        <f t="shared" si="162"/>
        <v>1477.2189809332697</v>
      </c>
      <c r="R186" s="59">
        <f t="shared" si="109"/>
        <v>1770.5523142666029</v>
      </c>
      <c r="S186" s="59">
        <f ca="1">AVERAGE(OFFSET($R$3,0,0,'Données projet'!$E$9+1,1))-AVERAGE(OFFSET($H$3,0,0,'Données projet'!$E$9+1,1))</f>
        <v>714.54332715761689</v>
      </c>
      <c r="T186" s="59">
        <f t="shared" si="142"/>
        <v>115.57191774339248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14.460067699992083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14.460067699992083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383.88999999999839</v>
      </c>
      <c r="AJ186" s="13">
        <f>AI186*VLOOKUP('Données projet'!$B$10,Paramètres!$A$1:$I$89,3,0)*VLOOKUP('Données projet'!$B$10,Paramètres!$A$1:$I$89,5,0)</f>
        <v>389.26445999999839</v>
      </c>
      <c r="AK186" s="13">
        <f t="shared" si="164"/>
        <v>89.596765108574331</v>
      </c>
      <c r="AL186" s="20">
        <f t="shared" si="165"/>
        <v>834.01663373076417</v>
      </c>
      <c r="AM186" s="59">
        <f t="shared" si="113"/>
        <v>1127.3499670640974</v>
      </c>
      <c r="AN186" s="59">
        <f ca="1">AVERAGE(OFFSET($AM$3,0,0,'Données projet'!$E$10+1,1))-AVERAGE(OFFSET($H$3,0,0,'Données projet'!$E$10+1,1))</f>
        <v>375.11506713831233</v>
      </c>
      <c r="AO186" s="59">
        <f t="shared" si="144"/>
        <v>211.87303516846623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12.809049584867441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12.809049584867441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280.03999999999996</v>
      </c>
      <c r="BE186" s="13">
        <f>BD186*VLOOKUP('Données projet'!$B$11,Paramètres!$A$1:$I$89,3,0)*VLOOKUP('Données projet'!$B$11,Paramètres!$A$1:$I$89,5,0)</f>
        <v>167.46392</v>
      </c>
      <c r="BF186" s="13">
        <f t="shared" si="167"/>
        <v>42.521530115033826</v>
      </c>
      <c r="BG186" s="20">
        <f t="shared" si="168"/>
        <v>365.7246589503506</v>
      </c>
      <c r="BH186" s="59">
        <f t="shared" si="116"/>
        <v>659.05799228368392</v>
      </c>
      <c r="BI186" s="59">
        <f ca="1">AVERAGE(OFFSET($BH$3,0,0,'Données projet'!$E$11+1,1))-AVERAGE(OFFSET($H$3,0,0,'Données projet'!$E$11+1,1))</f>
        <v>98.210783973198716</v>
      </c>
      <c r="BJ186" s="59">
        <f t="shared" si="146"/>
        <v>130.93943107212061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0.32612945394707732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0.32612945394707732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511.15000000000026</v>
      </c>
      <c r="BZ186" s="13">
        <f>BY186*VLOOKUP('Données projet'!$B$12,Paramètres!$A$1:$I$89,3,0)*VLOOKUP('Données projet'!$B$12,Paramètres!$A$1:$I$89,5,0)</f>
        <v>239.21820000000014</v>
      </c>
      <c r="CA186" s="13">
        <f t="shared" si="170"/>
        <v>58.271290475054826</v>
      </c>
      <c r="CB186" s="20">
        <f t="shared" si="171"/>
        <v>518.12752924405402</v>
      </c>
      <c r="CC186" s="59">
        <f t="shared" si="119"/>
        <v>811.46086257738739</v>
      </c>
      <c r="CD186" s="59">
        <f ca="1">AVERAGE(OFFSET($CC$3,0,0,'Données projet'!$E$12+1,1))-AVERAGE(OFFSET($H$3,0,0,'Données projet'!$E$12+1,1))</f>
        <v>146.18550529528801</v>
      </c>
      <c r="CE186" s="59">
        <f t="shared" si="148"/>
        <v>42.010251635815337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0.69111841536923468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0.69111841536923468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771.49999999999955</v>
      </c>
      <c r="O187" s="13">
        <f>N187*VLOOKUP('Données projet'!$B$9,Paramètres!$A$1:$I$89,3,0)*VLOOKUP('Données projet'!$B$9,Paramètres!$A$1:$I$89,5,0)</f>
        <v>698.05319999999949</v>
      </c>
      <c r="P187" s="13">
        <f t="shared" si="141"/>
        <v>150.11080819135168</v>
      </c>
      <c r="Q187" s="20">
        <f t="shared" si="162"/>
        <v>1477.2189809332697</v>
      </c>
      <c r="R187" s="59">
        <f t="shared" si="109"/>
        <v>1770.5523142666029</v>
      </c>
      <c r="S187" s="59">
        <f ca="1">AVERAGE(OFFSET($R$3,0,0,'Données projet'!$E$9+1,1))-AVERAGE(OFFSET($H$3,0,0,'Données projet'!$E$9+1,1))</f>
        <v>714.54332715761689</v>
      </c>
      <c r="T187" s="59">
        <f t="shared" si="142"/>
        <v>115.57191774339248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14.176514592165654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14.176514592165654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383.88999999999839</v>
      </c>
      <c r="AJ187" s="13">
        <f>AI187*VLOOKUP('Données projet'!$B$10,Paramètres!$A$1:$I$89,3,0)*VLOOKUP('Données projet'!$B$10,Paramètres!$A$1:$I$89,5,0)</f>
        <v>389.26445999999839</v>
      </c>
      <c r="AK187" s="13">
        <f t="shared" si="164"/>
        <v>89.596765108574331</v>
      </c>
      <c r="AL187" s="20">
        <f t="shared" si="165"/>
        <v>834.01663373076417</v>
      </c>
      <c r="AM187" s="59">
        <f t="shared" si="113"/>
        <v>1127.3499670640974</v>
      </c>
      <c r="AN187" s="59">
        <f ca="1">AVERAGE(OFFSET($AM$3,0,0,'Données projet'!$E$10+1,1))-AVERAGE(OFFSET($H$3,0,0,'Données projet'!$E$10+1,1))</f>
        <v>375.11506713831233</v>
      </c>
      <c r="AO187" s="59">
        <f t="shared" si="144"/>
        <v>211.87303516846623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12.557871935256992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12.557871935256992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280.03999999999996</v>
      </c>
      <c r="BE187" s="13">
        <f>BD187*VLOOKUP('Données projet'!$B$11,Paramètres!$A$1:$I$89,3,0)*VLOOKUP('Données projet'!$B$11,Paramètres!$A$1:$I$89,5,0)</f>
        <v>167.46392</v>
      </c>
      <c r="BF187" s="13">
        <f t="shared" si="167"/>
        <v>42.521530115033826</v>
      </c>
      <c r="BG187" s="20">
        <f t="shared" si="168"/>
        <v>365.7246589503506</v>
      </c>
      <c r="BH187" s="59">
        <f t="shared" si="116"/>
        <v>659.05799228368392</v>
      </c>
      <c r="BI187" s="59">
        <f ca="1">AVERAGE(OFFSET($BH$3,0,0,'Données projet'!$E$11+1,1))-AVERAGE(OFFSET($H$3,0,0,'Données projet'!$E$11+1,1))</f>
        <v>98.210783973198716</v>
      </c>
      <c r="BJ187" s="59">
        <f t="shared" si="146"/>
        <v>130.93943107212061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0.31973425427450036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0.31973425427450036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511.15000000000026</v>
      </c>
      <c r="BZ187" s="13">
        <f>BY187*VLOOKUP('Données projet'!$B$12,Paramètres!$A$1:$I$89,3,0)*VLOOKUP('Données projet'!$B$12,Paramètres!$A$1:$I$89,5,0)</f>
        <v>239.21820000000014</v>
      </c>
      <c r="CA187" s="13">
        <f t="shared" si="170"/>
        <v>58.271290475054826</v>
      </c>
      <c r="CB187" s="20">
        <f t="shared" si="171"/>
        <v>518.12752924405402</v>
      </c>
      <c r="CC187" s="59">
        <f t="shared" si="119"/>
        <v>811.46086257738739</v>
      </c>
      <c r="CD187" s="59">
        <f ca="1">AVERAGE(OFFSET($CC$3,0,0,'Données projet'!$E$12+1,1))-AVERAGE(OFFSET($H$3,0,0,'Données projet'!$E$12+1,1))</f>
        <v>146.18550529528801</v>
      </c>
      <c r="CE187" s="59">
        <f t="shared" si="148"/>
        <v>42.010251635815337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0.67756600478445372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0.67756600478445372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771.49999999999955</v>
      </c>
      <c r="O188" s="13">
        <f>N188*VLOOKUP('Données projet'!$B$9,Paramètres!$A$1:$I$89,3,0)*VLOOKUP('Données projet'!$B$9,Paramètres!$A$1:$I$89,5,0)</f>
        <v>698.05319999999949</v>
      </c>
      <c r="P188" s="13">
        <f t="shared" si="141"/>
        <v>150.11080819135168</v>
      </c>
      <c r="Q188" s="20">
        <f t="shared" si="162"/>
        <v>1477.2189809332697</v>
      </c>
      <c r="R188" s="59">
        <f t="shared" si="109"/>
        <v>1770.5523142666029</v>
      </c>
      <c r="S188" s="59">
        <f ca="1">AVERAGE(OFFSET($R$3,0,0,'Données projet'!$E$9+1,1))-AVERAGE(OFFSET($H$3,0,0,'Données projet'!$E$9+1,1))</f>
        <v>714.54332715761689</v>
      </c>
      <c r="T188" s="59">
        <f t="shared" si="142"/>
        <v>115.57191774339248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13.898521787833385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13.898521787833385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383.88999999999839</v>
      </c>
      <c r="AJ188" s="13">
        <f>AI188*VLOOKUP('Données projet'!$B$10,Paramètres!$A$1:$I$89,3,0)*VLOOKUP('Données projet'!$B$10,Paramètres!$A$1:$I$89,5,0)</f>
        <v>389.26445999999839</v>
      </c>
      <c r="AK188" s="13">
        <f t="shared" si="164"/>
        <v>89.596765108574331</v>
      </c>
      <c r="AL188" s="20">
        <f t="shared" si="165"/>
        <v>834.01663373076417</v>
      </c>
      <c r="AM188" s="59">
        <f t="shared" si="113"/>
        <v>1127.3499670640974</v>
      </c>
      <c r="AN188" s="59">
        <f ca="1">AVERAGE(OFFSET($AM$3,0,0,'Données projet'!$E$10+1,1))-AVERAGE(OFFSET($H$3,0,0,'Données projet'!$E$10+1,1))</f>
        <v>375.11506713831233</v>
      </c>
      <c r="AO188" s="59">
        <f t="shared" si="144"/>
        <v>211.87303516846623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12.311619726152166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12.311619726152166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280.03999999999996</v>
      </c>
      <c r="BE188" s="13">
        <f>BD188*VLOOKUP('Données projet'!$B$11,Paramètres!$A$1:$I$89,3,0)*VLOOKUP('Données projet'!$B$11,Paramètres!$A$1:$I$89,5,0)</f>
        <v>167.46392</v>
      </c>
      <c r="BF188" s="13">
        <f t="shared" si="167"/>
        <v>42.521530115033826</v>
      </c>
      <c r="BG188" s="20">
        <f t="shared" si="168"/>
        <v>365.7246589503506</v>
      </c>
      <c r="BH188" s="59">
        <f t="shared" si="116"/>
        <v>659.05799228368392</v>
      </c>
      <c r="BI188" s="59">
        <f ca="1">AVERAGE(OFFSET($BH$3,0,0,'Données projet'!$E$11+1,1))-AVERAGE(OFFSET($H$3,0,0,'Données projet'!$E$11+1,1))</f>
        <v>98.210783973198716</v>
      </c>
      <c r="BJ188" s="59">
        <f t="shared" si="146"/>
        <v>130.93943107212061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0.31346446056681604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0.31346446056681604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511.15000000000026</v>
      </c>
      <c r="BZ188" s="13">
        <f>BY188*VLOOKUP('Données projet'!$B$12,Paramètres!$A$1:$I$89,3,0)*VLOOKUP('Données projet'!$B$12,Paramètres!$A$1:$I$89,5,0)</f>
        <v>239.21820000000014</v>
      </c>
      <c r="CA188" s="13">
        <f t="shared" si="170"/>
        <v>58.271290475054826</v>
      </c>
      <c r="CB188" s="20">
        <f t="shared" si="171"/>
        <v>518.12752924405402</v>
      </c>
      <c r="CC188" s="59">
        <f t="shared" si="119"/>
        <v>811.46086257738739</v>
      </c>
      <c r="CD188" s="59">
        <f ca="1">AVERAGE(OFFSET($CC$3,0,0,'Données projet'!$E$12+1,1))-AVERAGE(OFFSET($H$3,0,0,'Données projet'!$E$12+1,1))</f>
        <v>146.18550529528801</v>
      </c>
      <c r="CE188" s="59">
        <f t="shared" si="148"/>
        <v>42.010251635815337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0.66427934870508609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0.66427934870508609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771.49999999999955</v>
      </c>
      <c r="O189" s="13">
        <f>N189*VLOOKUP('Données projet'!$B$9,Paramètres!$A$1:$I$89,3,0)*VLOOKUP('Données projet'!$B$9,Paramètres!$A$1:$I$89,5,0)</f>
        <v>698.05319999999949</v>
      </c>
      <c r="P189" s="13">
        <f t="shared" si="141"/>
        <v>150.11080819135168</v>
      </c>
      <c r="Q189" s="20">
        <f t="shared" si="162"/>
        <v>1477.2189809332697</v>
      </c>
      <c r="R189" s="59">
        <f t="shared" si="109"/>
        <v>1770.5523142666029</v>
      </c>
      <c r="S189" s="59">
        <f ca="1">AVERAGE(OFFSET($R$3,0,0,'Données projet'!$E$9+1,1))-AVERAGE(OFFSET($H$3,0,0,'Données projet'!$E$9+1,1))</f>
        <v>714.54332715761689</v>
      </c>
      <c r="T189" s="59">
        <f t="shared" si="142"/>
        <v>115.57191774339248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13.625980252835204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13.625980252835204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383.88999999999839</v>
      </c>
      <c r="AJ189" s="13">
        <f>AI189*VLOOKUP('Données projet'!$B$10,Paramètres!$A$1:$I$89,3,0)*VLOOKUP('Données projet'!$B$10,Paramètres!$A$1:$I$89,5,0)</f>
        <v>389.26445999999839</v>
      </c>
      <c r="AK189" s="13">
        <f t="shared" si="164"/>
        <v>89.596765108574331</v>
      </c>
      <c r="AL189" s="20">
        <f t="shared" si="165"/>
        <v>834.01663373076417</v>
      </c>
      <c r="AM189" s="59">
        <f t="shared" si="113"/>
        <v>1127.3499670640974</v>
      </c>
      <c r="AN189" s="59">
        <f ca="1">AVERAGE(OFFSET($AM$3,0,0,'Données projet'!$E$10+1,1))-AVERAGE(OFFSET($H$3,0,0,'Données projet'!$E$10+1,1))</f>
        <v>375.11506713831233</v>
      </c>
      <c r="AO189" s="59">
        <f t="shared" si="144"/>
        <v>211.87303516846623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12.070196372668869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12.070196372668869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280.03999999999996</v>
      </c>
      <c r="BE189" s="13">
        <f>BD189*VLOOKUP('Données projet'!$B$11,Paramètres!$A$1:$I$89,3,0)*VLOOKUP('Données projet'!$B$11,Paramètres!$A$1:$I$89,5,0)</f>
        <v>167.46392</v>
      </c>
      <c r="BF189" s="13">
        <f t="shared" si="167"/>
        <v>42.521530115033826</v>
      </c>
      <c r="BG189" s="20">
        <f t="shared" si="168"/>
        <v>365.7246589503506</v>
      </c>
      <c r="BH189" s="59">
        <f t="shared" si="116"/>
        <v>659.05799228368392</v>
      </c>
      <c r="BI189" s="59">
        <f ca="1">AVERAGE(OFFSET($BH$3,0,0,'Données projet'!$E$11+1,1))-AVERAGE(OFFSET($H$3,0,0,'Données projet'!$E$11+1,1))</f>
        <v>98.210783973198716</v>
      </c>
      <c r="BJ189" s="59">
        <f t="shared" si="146"/>
        <v>130.93943107212061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0.30731761368954286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0.30731761368954286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511.15000000000026</v>
      </c>
      <c r="BZ189" s="13">
        <f>BY189*VLOOKUP('Données projet'!$B$12,Paramètres!$A$1:$I$89,3,0)*VLOOKUP('Données projet'!$B$12,Paramètres!$A$1:$I$89,5,0)</f>
        <v>239.21820000000014</v>
      </c>
      <c r="CA189" s="13">
        <f t="shared" si="170"/>
        <v>58.271290475054826</v>
      </c>
      <c r="CB189" s="20">
        <f t="shared" si="171"/>
        <v>518.12752924405402</v>
      </c>
      <c r="CC189" s="59">
        <f t="shared" si="119"/>
        <v>811.46086257738739</v>
      </c>
      <c r="CD189" s="59">
        <f ca="1">AVERAGE(OFFSET($CC$3,0,0,'Données projet'!$E$12+1,1))-AVERAGE(OFFSET($H$3,0,0,'Données projet'!$E$12+1,1))</f>
        <v>146.18550529528801</v>
      </c>
      <c r="CE189" s="59">
        <f t="shared" si="148"/>
        <v>42.010251635815337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0.65125323584737482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0.65125323584737482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771.49999999999955</v>
      </c>
      <c r="O190" s="13">
        <f>N190*VLOOKUP('Données projet'!$B$9,Paramètres!$A$1:$I$89,3,0)*VLOOKUP('Données projet'!$B$9,Paramètres!$A$1:$I$89,5,0)</f>
        <v>698.05319999999949</v>
      </c>
      <c r="P190" s="13">
        <f t="shared" si="141"/>
        <v>150.11080819135168</v>
      </c>
      <c r="Q190" s="20">
        <f t="shared" si="162"/>
        <v>1477.2189809332697</v>
      </c>
      <c r="R190" s="59">
        <f t="shared" si="109"/>
        <v>1770.5523142666029</v>
      </c>
      <c r="S190" s="59">
        <f ca="1">AVERAGE(OFFSET($R$3,0,0,'Données projet'!$E$9+1,1))-AVERAGE(OFFSET($H$3,0,0,'Données projet'!$E$9+1,1))</f>
        <v>714.54332715761689</v>
      </c>
      <c r="T190" s="59">
        <f t="shared" si="142"/>
        <v>115.57191774339248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13.358783091104414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13.358783091104414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383.88999999999839</v>
      </c>
      <c r="AJ190" s="13">
        <f>AI190*VLOOKUP('Données projet'!$B$10,Paramètres!$A$1:$I$89,3,0)*VLOOKUP('Données projet'!$B$10,Paramètres!$A$1:$I$89,5,0)</f>
        <v>389.26445999999839</v>
      </c>
      <c r="AK190" s="13">
        <f t="shared" si="164"/>
        <v>89.596765108574331</v>
      </c>
      <c r="AL190" s="20">
        <f t="shared" si="165"/>
        <v>834.01663373076417</v>
      </c>
      <c r="AM190" s="59">
        <f t="shared" si="113"/>
        <v>1127.3499670640974</v>
      </c>
      <c r="AN190" s="59">
        <f ca="1">AVERAGE(OFFSET($AM$3,0,0,'Données projet'!$E$10+1,1))-AVERAGE(OFFSET($H$3,0,0,'Données projet'!$E$10+1,1))</f>
        <v>375.11506713831233</v>
      </c>
      <c r="AO190" s="59">
        <f t="shared" si="144"/>
        <v>211.87303516846623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11.833507183893675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11.833507183893675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280.03999999999996</v>
      </c>
      <c r="BE190" s="13">
        <f>BD190*VLOOKUP('Données projet'!$B$11,Paramètres!$A$1:$I$89,3,0)*VLOOKUP('Données projet'!$B$11,Paramètres!$A$1:$I$89,5,0)</f>
        <v>167.46392</v>
      </c>
      <c r="BF190" s="13">
        <f t="shared" si="167"/>
        <v>42.521530115033826</v>
      </c>
      <c r="BG190" s="20">
        <f t="shared" si="168"/>
        <v>365.7246589503506</v>
      </c>
      <c r="BH190" s="59">
        <f t="shared" si="116"/>
        <v>659.05799228368392</v>
      </c>
      <c r="BI190" s="59">
        <f ca="1">AVERAGE(OFFSET($BH$3,0,0,'Données projet'!$E$11+1,1))-AVERAGE(OFFSET($H$3,0,0,'Données projet'!$E$11+1,1))</f>
        <v>98.210783973198716</v>
      </c>
      <c r="BJ190" s="59">
        <f t="shared" si="146"/>
        <v>130.93943107212061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0.30129130273032662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0.30129130273032662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511.15000000000026</v>
      </c>
      <c r="BZ190" s="13">
        <f>BY190*VLOOKUP('Données projet'!$B$12,Paramètres!$A$1:$I$89,3,0)*VLOOKUP('Données projet'!$B$12,Paramètres!$A$1:$I$89,5,0)</f>
        <v>239.21820000000014</v>
      </c>
      <c r="CA190" s="13">
        <f t="shared" si="170"/>
        <v>58.271290475054826</v>
      </c>
      <c r="CB190" s="20">
        <f t="shared" si="171"/>
        <v>518.12752924405402</v>
      </c>
      <c r="CC190" s="59">
        <f t="shared" si="119"/>
        <v>811.46086257738739</v>
      </c>
      <c r="CD190" s="59">
        <f ca="1">AVERAGE(OFFSET($CC$3,0,0,'Données projet'!$E$12+1,1))-AVERAGE(OFFSET($H$3,0,0,'Données projet'!$E$12+1,1))</f>
        <v>146.18550529528801</v>
      </c>
      <c r="CE190" s="59">
        <f t="shared" si="148"/>
        <v>42.010251635815337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0.63848255711765889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0.63848255711765889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771.49999999999955</v>
      </c>
      <c r="O191" s="13">
        <f>N191*VLOOKUP('Données projet'!$B$9,Paramètres!$A$1:$I$89,3,0)*VLOOKUP('Données projet'!$B$9,Paramètres!$A$1:$I$89,5,0)</f>
        <v>698.05319999999949</v>
      </c>
      <c r="P191" s="13">
        <f t="shared" si="141"/>
        <v>150.11080819135168</v>
      </c>
      <c r="Q191" s="20">
        <f t="shared" si="162"/>
        <v>1477.2189809332697</v>
      </c>
      <c r="R191" s="59">
        <f t="shared" si="109"/>
        <v>1770.5523142666029</v>
      </c>
      <c r="S191" s="59">
        <f ca="1">AVERAGE(OFFSET($R$3,0,0,'Données projet'!$E$9+1,1))-AVERAGE(OFFSET($H$3,0,0,'Données projet'!$E$9+1,1))</f>
        <v>714.54332715761689</v>
      </c>
      <c r="T191" s="59">
        <f t="shared" si="142"/>
        <v>115.57191774339248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13.096825502740987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13.096825502740987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383.88999999999839</v>
      </c>
      <c r="AJ191" s="13">
        <f>AI191*VLOOKUP('Données projet'!$B$10,Paramètres!$A$1:$I$89,3,0)*VLOOKUP('Données projet'!$B$10,Paramètres!$A$1:$I$89,5,0)</f>
        <v>389.26445999999839</v>
      </c>
      <c r="AK191" s="13">
        <f t="shared" si="164"/>
        <v>89.596765108574331</v>
      </c>
      <c r="AL191" s="20">
        <f t="shared" si="165"/>
        <v>834.01663373076417</v>
      </c>
      <c r="AM191" s="59">
        <f t="shared" si="113"/>
        <v>1127.3499670640974</v>
      </c>
      <c r="AN191" s="59">
        <f ca="1">AVERAGE(OFFSET($AM$3,0,0,'Données projet'!$E$10+1,1))-AVERAGE(OFFSET($H$3,0,0,'Données projet'!$E$10+1,1))</f>
        <v>375.11506713831233</v>
      </c>
      <c r="AO191" s="59">
        <f t="shared" si="144"/>
        <v>211.87303516846623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11.60145932574421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11.60145932574421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280.03999999999996</v>
      </c>
      <c r="BE191" s="13">
        <f>BD191*VLOOKUP('Données projet'!$B$11,Paramètres!$A$1:$I$89,3,0)*VLOOKUP('Données projet'!$B$11,Paramètres!$A$1:$I$89,5,0)</f>
        <v>167.46392</v>
      </c>
      <c r="BF191" s="13">
        <f t="shared" si="167"/>
        <v>42.521530115033826</v>
      </c>
      <c r="BG191" s="20">
        <f t="shared" si="168"/>
        <v>365.7246589503506</v>
      </c>
      <c r="BH191" s="59">
        <f t="shared" si="116"/>
        <v>659.05799228368392</v>
      </c>
      <c r="BI191" s="59">
        <f ca="1">AVERAGE(OFFSET($BH$3,0,0,'Données projet'!$E$11+1,1))-AVERAGE(OFFSET($H$3,0,0,'Données projet'!$E$11+1,1))</f>
        <v>98.210783973198716</v>
      </c>
      <c r="BJ191" s="59">
        <f t="shared" si="146"/>
        <v>130.93943107212061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0.29538316405333381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0.29538316405333381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511.15000000000026</v>
      </c>
      <c r="BZ191" s="13">
        <f>BY191*VLOOKUP('Données projet'!$B$12,Paramètres!$A$1:$I$89,3,0)*VLOOKUP('Données projet'!$B$12,Paramètres!$A$1:$I$89,5,0)</f>
        <v>239.21820000000014</v>
      </c>
      <c r="CA191" s="13">
        <f t="shared" si="170"/>
        <v>58.271290475054826</v>
      </c>
      <c r="CB191" s="20">
        <f t="shared" si="171"/>
        <v>518.12752924405402</v>
      </c>
      <c r="CC191" s="59">
        <f t="shared" si="119"/>
        <v>811.46086257738739</v>
      </c>
      <c r="CD191" s="59">
        <f ca="1">AVERAGE(OFFSET($CC$3,0,0,'Données projet'!$E$12+1,1))-AVERAGE(OFFSET($H$3,0,0,'Données projet'!$E$12+1,1))</f>
        <v>146.18550529528801</v>
      </c>
      <c r="CE191" s="59">
        <f t="shared" si="148"/>
        <v>42.010251635815337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0.62596230360848781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0.62596230360848781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771.49999999999955</v>
      </c>
      <c r="O192" s="13">
        <f>N192*VLOOKUP('Données projet'!$B$9,Paramètres!$A$1:$I$89,3,0)*VLOOKUP('Données projet'!$B$9,Paramètres!$A$1:$I$89,5,0)</f>
        <v>698.05319999999949</v>
      </c>
      <c r="P192" s="13">
        <f t="shared" si="141"/>
        <v>150.11080819135168</v>
      </c>
      <c r="Q192" s="20">
        <f t="shared" si="162"/>
        <v>1477.2189809332697</v>
      </c>
      <c r="R192" s="59">
        <f t="shared" si="109"/>
        <v>1770.5523142666029</v>
      </c>
      <c r="S192" s="59">
        <f ca="1">AVERAGE(OFFSET($R$3,0,0,'Données projet'!$E$9+1,1))-AVERAGE(OFFSET($H$3,0,0,'Données projet'!$E$9+1,1))</f>
        <v>714.54332715761689</v>
      </c>
      <c r="T192" s="59">
        <f t="shared" si="142"/>
        <v>115.57191774339248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12.840004742907016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12.840004742907016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383.88999999999839</v>
      </c>
      <c r="AJ192" s="13">
        <f>AI192*VLOOKUP('Données projet'!$B$10,Paramètres!$A$1:$I$89,3,0)*VLOOKUP('Données projet'!$B$10,Paramètres!$A$1:$I$89,5,0)</f>
        <v>389.26445999999839</v>
      </c>
      <c r="AK192" s="13">
        <f t="shared" si="164"/>
        <v>89.596765108574331</v>
      </c>
      <c r="AL192" s="20">
        <f t="shared" si="165"/>
        <v>834.01663373076417</v>
      </c>
      <c r="AM192" s="59">
        <f t="shared" si="113"/>
        <v>1127.3499670640974</v>
      </c>
      <c r="AN192" s="59">
        <f ca="1">AVERAGE(OFFSET($AM$3,0,0,'Données projet'!$E$10+1,1))-AVERAGE(OFFSET($H$3,0,0,'Données projet'!$E$10+1,1))</f>
        <v>375.11506713831233</v>
      </c>
      <c r="AO192" s="59">
        <f t="shared" si="144"/>
        <v>211.87303516846623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11.373961784557839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11.373961784557839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280.03999999999996</v>
      </c>
      <c r="BE192" s="13">
        <f>BD192*VLOOKUP('Données projet'!$B$11,Paramètres!$A$1:$I$89,3,0)*VLOOKUP('Données projet'!$B$11,Paramètres!$A$1:$I$89,5,0)</f>
        <v>167.46392</v>
      </c>
      <c r="BF192" s="13">
        <f t="shared" si="167"/>
        <v>42.521530115033826</v>
      </c>
      <c r="BG192" s="20">
        <f t="shared" si="168"/>
        <v>365.7246589503506</v>
      </c>
      <c r="BH192" s="59">
        <f t="shared" si="116"/>
        <v>659.05799228368392</v>
      </c>
      <c r="BI192" s="59">
        <f ca="1">AVERAGE(OFFSET($BH$3,0,0,'Données projet'!$E$11+1,1))-AVERAGE(OFFSET($H$3,0,0,'Données projet'!$E$11+1,1))</f>
        <v>98.210783973198716</v>
      </c>
      <c r="BJ192" s="59">
        <f t="shared" si="146"/>
        <v>130.93943107212061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0.28959088037218811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0.28959088037218811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511.15000000000026</v>
      </c>
      <c r="BZ192" s="13">
        <f>BY192*VLOOKUP('Données projet'!$B$12,Paramètres!$A$1:$I$89,3,0)*VLOOKUP('Données projet'!$B$12,Paramètres!$A$1:$I$89,5,0)</f>
        <v>239.21820000000014</v>
      </c>
      <c r="CA192" s="13">
        <f t="shared" si="170"/>
        <v>58.271290475054826</v>
      </c>
      <c r="CB192" s="20">
        <f t="shared" si="171"/>
        <v>518.12752924405402</v>
      </c>
      <c r="CC192" s="59">
        <f t="shared" si="119"/>
        <v>811.46086257738739</v>
      </c>
      <c r="CD192" s="59">
        <f ca="1">AVERAGE(OFFSET($CC$3,0,0,'Données projet'!$E$12+1,1))-AVERAGE(OFFSET($H$3,0,0,'Données projet'!$E$12+1,1))</f>
        <v>146.18550529528801</v>
      </c>
      <c r="CE192" s="59">
        <f t="shared" si="148"/>
        <v>42.010251635815337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0.61368756463403107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0.61368756463403107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771.49999999999955</v>
      </c>
      <c r="O193" s="13">
        <f>N193*VLOOKUP('Données projet'!$B$9,Paramètres!$A$1:$I$89,3,0)*VLOOKUP('Données projet'!$B$9,Paramètres!$A$1:$I$89,5,0)</f>
        <v>698.05319999999949</v>
      </c>
      <c r="P193" s="13">
        <f t="shared" si="141"/>
        <v>150.11080819135168</v>
      </c>
      <c r="Q193" s="20">
        <f t="shared" si="162"/>
        <v>1477.2189809332697</v>
      </c>
      <c r="R193" s="59">
        <f t="shared" si="109"/>
        <v>1770.5523142666029</v>
      </c>
      <c r="S193" s="59">
        <f ca="1">AVERAGE(OFFSET($R$3,0,0,'Données projet'!$E$9+1,1))-AVERAGE(OFFSET($H$3,0,0,'Données projet'!$E$9+1,1))</f>
        <v>714.54332715761689</v>
      </c>
      <c r="T193" s="59">
        <f t="shared" si="142"/>
        <v>115.57191774339248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12.588220081528194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12.588220081528194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383.88999999999839</v>
      </c>
      <c r="AJ193" s="13">
        <f>AI193*VLOOKUP('Données projet'!$B$10,Paramètres!$A$1:$I$89,3,0)*VLOOKUP('Données projet'!$B$10,Paramètres!$A$1:$I$89,5,0)</f>
        <v>389.26445999999839</v>
      </c>
      <c r="AK193" s="13">
        <f t="shared" si="164"/>
        <v>89.596765108574331</v>
      </c>
      <c r="AL193" s="20">
        <f t="shared" si="165"/>
        <v>834.01663373076417</v>
      </c>
      <c r="AM193" s="59">
        <f t="shared" si="113"/>
        <v>1127.3499670640974</v>
      </c>
      <c r="AN193" s="59">
        <f ca="1">AVERAGE(OFFSET($AM$3,0,0,'Données projet'!$E$10+1,1))-AVERAGE(OFFSET($H$3,0,0,'Données projet'!$E$10+1,1))</f>
        <v>375.11506713831233</v>
      </c>
      <c r="AO193" s="59">
        <f t="shared" si="144"/>
        <v>211.87303516846623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11.150925331394333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11.150925331394333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280.03999999999996</v>
      </c>
      <c r="BE193" s="13">
        <f>BD193*VLOOKUP('Données projet'!$B$11,Paramètres!$A$1:$I$89,3,0)*VLOOKUP('Données projet'!$B$11,Paramètres!$A$1:$I$89,5,0)</f>
        <v>167.46392</v>
      </c>
      <c r="BF193" s="13">
        <f t="shared" si="167"/>
        <v>42.521530115033826</v>
      </c>
      <c r="BG193" s="20">
        <f t="shared" si="168"/>
        <v>365.7246589503506</v>
      </c>
      <c r="BH193" s="59">
        <f t="shared" si="116"/>
        <v>659.05799228368392</v>
      </c>
      <c r="BI193" s="59">
        <f ca="1">AVERAGE(OFFSET($BH$3,0,0,'Données projet'!$E$11+1,1))-AVERAGE(OFFSET($H$3,0,0,'Données projet'!$E$11+1,1))</f>
        <v>98.210783973198716</v>
      </c>
      <c r="BJ193" s="59">
        <f t="shared" si="146"/>
        <v>130.93943107212061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0.28391217984108547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0.28391217984108547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511.15000000000026</v>
      </c>
      <c r="BZ193" s="13">
        <f>BY193*VLOOKUP('Données projet'!$B$12,Paramètres!$A$1:$I$89,3,0)*VLOOKUP('Données projet'!$B$12,Paramètres!$A$1:$I$89,5,0)</f>
        <v>239.21820000000014</v>
      </c>
      <c r="CA193" s="13">
        <f t="shared" si="170"/>
        <v>58.271290475054826</v>
      </c>
      <c r="CB193" s="20">
        <f t="shared" si="171"/>
        <v>518.12752924405402</v>
      </c>
      <c r="CC193" s="59">
        <f t="shared" si="119"/>
        <v>811.46086257738739</v>
      </c>
      <c r="CD193" s="59">
        <f ca="1">AVERAGE(OFFSET($CC$3,0,0,'Données projet'!$E$12+1,1))-AVERAGE(OFFSET($H$3,0,0,'Données projet'!$E$12+1,1))</f>
        <v>146.18550529528801</v>
      </c>
      <c r="CE193" s="59">
        <f t="shared" si="148"/>
        <v>42.010251635815337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0.60165352580401188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0.60165352580401188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771.49999999999955</v>
      </c>
      <c r="O194" s="13">
        <f>N194*VLOOKUP('Données projet'!$B$9,Paramètres!$A$1:$I$89,3,0)*VLOOKUP('Données projet'!$B$9,Paramètres!$A$1:$I$89,5,0)</f>
        <v>698.05319999999949</v>
      </c>
      <c r="P194" s="13">
        <f t="shared" si="141"/>
        <v>150.11080819135168</v>
      </c>
      <c r="Q194" s="20">
        <f t="shared" si="162"/>
        <v>1477.2189809332697</v>
      </c>
      <c r="R194" s="59">
        <f t="shared" si="109"/>
        <v>1770.5523142666029</v>
      </c>
      <c r="S194" s="59">
        <f ca="1">AVERAGE(OFFSET($R$3,0,0,'Données projet'!$E$9+1,1))-AVERAGE(OFFSET($H$3,0,0,'Données projet'!$E$9+1,1))</f>
        <v>714.54332715761689</v>
      </c>
      <c r="T194" s="59">
        <f t="shared" si="142"/>
        <v>115.57191774339248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12.341372763785531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12.341372763785531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383.88999999999839</v>
      </c>
      <c r="AJ194" s="13">
        <f>AI194*VLOOKUP('Données projet'!$B$10,Paramètres!$A$1:$I$89,3,0)*VLOOKUP('Données projet'!$B$10,Paramètres!$A$1:$I$89,5,0)</f>
        <v>389.26445999999839</v>
      </c>
      <c r="AK194" s="13">
        <f t="shared" si="164"/>
        <v>89.596765108574331</v>
      </c>
      <c r="AL194" s="20">
        <f t="shared" si="165"/>
        <v>834.01663373076417</v>
      </c>
      <c r="AM194" s="59">
        <f t="shared" si="113"/>
        <v>1127.3499670640974</v>
      </c>
      <c r="AN194" s="59">
        <f ca="1">AVERAGE(OFFSET($AM$3,0,0,'Données projet'!$E$10+1,1))-AVERAGE(OFFSET($H$3,0,0,'Données projet'!$E$10+1,1))</f>
        <v>375.11506713831233</v>
      </c>
      <c r="AO194" s="59">
        <f t="shared" si="144"/>
        <v>211.87303516846623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10.93226248703856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10.93226248703856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280.03999999999996</v>
      </c>
      <c r="BE194" s="13">
        <f>BD194*VLOOKUP('Données projet'!$B$11,Paramètres!$A$1:$I$89,3,0)*VLOOKUP('Données projet'!$B$11,Paramètres!$A$1:$I$89,5,0)</f>
        <v>167.46392</v>
      </c>
      <c r="BF194" s="13">
        <f t="shared" si="167"/>
        <v>42.521530115033826</v>
      </c>
      <c r="BG194" s="20">
        <f t="shared" si="168"/>
        <v>365.7246589503506</v>
      </c>
      <c r="BH194" s="59">
        <f t="shared" si="116"/>
        <v>659.05799228368392</v>
      </c>
      <c r="BI194" s="59">
        <f ca="1">AVERAGE(OFFSET($BH$3,0,0,'Données projet'!$E$11+1,1))-AVERAGE(OFFSET($H$3,0,0,'Données projet'!$E$11+1,1))</f>
        <v>98.210783973198716</v>
      </c>
      <c r="BJ194" s="59">
        <f t="shared" si="146"/>
        <v>130.93943107212061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0.27834483516373243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0.27834483516373243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511.15000000000026</v>
      </c>
      <c r="BZ194" s="13">
        <f>BY194*VLOOKUP('Données projet'!$B$12,Paramètres!$A$1:$I$89,3,0)*VLOOKUP('Données projet'!$B$12,Paramètres!$A$1:$I$89,5,0)</f>
        <v>239.21820000000014</v>
      </c>
      <c r="CA194" s="13">
        <f t="shared" si="170"/>
        <v>58.271290475054826</v>
      </c>
      <c r="CB194" s="20">
        <f t="shared" si="171"/>
        <v>518.12752924405402</v>
      </c>
      <c r="CC194" s="59">
        <f t="shared" si="119"/>
        <v>811.46086257738739</v>
      </c>
      <c r="CD194" s="59">
        <f ca="1">AVERAGE(OFFSET($CC$3,0,0,'Données projet'!$E$12+1,1))-AVERAGE(OFFSET($H$3,0,0,'Données projet'!$E$12+1,1))</f>
        <v>146.18550529528801</v>
      </c>
      <c r="CE194" s="59">
        <f t="shared" si="148"/>
        <v>42.010251635815337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0.58985546713541048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0.58985546713541048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771.49999999999955</v>
      </c>
      <c r="O195" s="13">
        <f>N195*VLOOKUP('Données projet'!$B$9,Paramètres!$A$1:$I$89,3,0)*VLOOKUP('Données projet'!$B$9,Paramètres!$A$1:$I$89,5,0)</f>
        <v>698.05319999999949</v>
      </c>
      <c r="P195" s="13">
        <f t="shared" si="141"/>
        <v>150.11080819135168</v>
      </c>
      <c r="Q195" s="20">
        <f t="shared" si="162"/>
        <v>1477.2189809332697</v>
      </c>
      <c r="R195" s="59">
        <f t="shared" ref="R195:R203" si="191">Q195+(I195+J195)*44/12</f>
        <v>1770.5523142666029</v>
      </c>
      <c r="S195" s="59">
        <f ca="1">AVERAGE(OFFSET($R$3,0,0,'Données projet'!$E$9+1,1))-AVERAGE(OFFSET($H$3,0,0,'Données projet'!$E$9+1,1))</f>
        <v>714.54332715761689</v>
      </c>
      <c r="T195" s="59">
        <f t="shared" si="142"/>
        <v>115.57191774339248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12.099365971381804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12.099365971381804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383.88999999999839</v>
      </c>
      <c r="AJ195" s="13">
        <f>AI195*VLOOKUP('Données projet'!$B$10,Paramètres!$A$1:$I$89,3,0)*VLOOKUP('Données projet'!$B$10,Paramètres!$A$1:$I$89,5,0)</f>
        <v>389.26445999999839</v>
      </c>
      <c r="AK195" s="13">
        <f t="shared" si="164"/>
        <v>89.596765108574331</v>
      </c>
      <c r="AL195" s="20">
        <f t="shared" si="165"/>
        <v>834.01663373076417</v>
      </c>
      <c r="AM195" s="59">
        <f t="shared" si="113"/>
        <v>1127.3499670640974</v>
      </c>
      <c r="AN195" s="59">
        <f ca="1">AVERAGE(OFFSET($AM$3,0,0,'Données projet'!$E$10+1,1))-AVERAGE(OFFSET($H$3,0,0,'Données projet'!$E$10+1,1))</f>
        <v>375.11506713831233</v>
      </c>
      <c r="AO195" s="59">
        <f t="shared" si="144"/>
        <v>211.87303516846623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10.717887487689438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10.717887487689438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280.03999999999996</v>
      </c>
      <c r="BE195" s="13">
        <f>BD195*VLOOKUP('Données projet'!$B$11,Paramètres!$A$1:$I$89,3,0)*VLOOKUP('Données projet'!$B$11,Paramètres!$A$1:$I$89,5,0)</f>
        <v>167.46392</v>
      </c>
      <c r="BF195" s="13">
        <f t="shared" si="167"/>
        <v>42.521530115033826</v>
      </c>
      <c r="BG195" s="20">
        <f t="shared" si="168"/>
        <v>365.7246589503506</v>
      </c>
      <c r="BH195" s="59">
        <f t="shared" si="116"/>
        <v>659.05799228368392</v>
      </c>
      <c r="BI195" s="59">
        <f ca="1">AVERAGE(OFFSET($BH$3,0,0,'Données projet'!$E$11+1,1))-AVERAGE(OFFSET($H$3,0,0,'Données projet'!$E$11+1,1))</f>
        <v>98.210783973198716</v>
      </c>
      <c r="BJ195" s="59">
        <f t="shared" si="146"/>
        <v>130.93943107212061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0.27288666271975731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0.27288666271975731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511.15000000000026</v>
      </c>
      <c r="BZ195" s="13">
        <f>BY195*VLOOKUP('Données projet'!$B$12,Paramètres!$A$1:$I$89,3,0)*VLOOKUP('Données projet'!$B$12,Paramètres!$A$1:$I$89,5,0)</f>
        <v>239.21820000000014</v>
      </c>
      <c r="CA195" s="13">
        <f t="shared" si="170"/>
        <v>58.271290475054826</v>
      </c>
      <c r="CB195" s="20">
        <f t="shared" si="171"/>
        <v>518.12752924405402</v>
      </c>
      <c r="CC195" s="59">
        <f t="shared" si="119"/>
        <v>811.46086257738739</v>
      </c>
      <c r="CD195" s="59">
        <f ca="1">AVERAGE(OFFSET($CC$3,0,0,'Données projet'!$E$12+1,1))-AVERAGE(OFFSET($H$3,0,0,'Données projet'!$E$12+1,1))</f>
        <v>146.18550529528801</v>
      </c>
      <c r="CE195" s="59">
        <f t="shared" si="148"/>
        <v>42.010251635815337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0.5782887612011951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0.5782887612011951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771.49999999999955</v>
      </c>
      <c r="O196" s="13">
        <f>N196*VLOOKUP('Données projet'!$B$9,Paramètres!$A$1:$I$89,3,0)*VLOOKUP('Données projet'!$B$9,Paramètres!$A$1:$I$89,5,0)</f>
        <v>698.05319999999949</v>
      </c>
      <c r="P196" s="13">
        <f t="shared" si="141"/>
        <v>150.11080819135168</v>
      </c>
      <c r="Q196" s="20">
        <f t="shared" si="162"/>
        <v>1477.2189809332697</v>
      </c>
      <c r="R196" s="59">
        <f t="shared" si="191"/>
        <v>1770.5523142666029</v>
      </c>
      <c r="S196" s="59">
        <f ca="1">AVERAGE(OFFSET($R$3,0,0,'Données projet'!$E$9+1,1))-AVERAGE(OFFSET($H$3,0,0,'Données projet'!$E$9+1,1))</f>
        <v>714.54332715761689</v>
      </c>
      <c r="T196" s="59">
        <f t="shared" si="142"/>
        <v>115.57191774339248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11.862104784567546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11.862104784567546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383.88999999999839</v>
      </c>
      <c r="AJ196" s="13">
        <f>AI196*VLOOKUP('Données projet'!$B$10,Paramètres!$A$1:$I$89,3,0)*VLOOKUP('Données projet'!$B$10,Paramètres!$A$1:$I$89,5,0)</f>
        <v>389.26445999999839</v>
      </c>
      <c r="AK196" s="13">
        <f t="shared" si="164"/>
        <v>89.596765108574331</v>
      </c>
      <c r="AL196" s="20">
        <f t="shared" si="165"/>
        <v>834.01663373076417</v>
      </c>
      <c r="AM196" s="59">
        <f t="shared" ref="AM196:AM203" si="193">AL196+(AD196+AE196)*44/12</f>
        <v>1127.3499670640974</v>
      </c>
      <c r="AN196" s="59">
        <f ca="1">AVERAGE(OFFSET($AM$3,0,0,'Données projet'!$E$10+1,1))-AVERAGE(OFFSET($H$3,0,0,'Données projet'!$E$10+1,1))</f>
        <v>375.11506713831233</v>
      </c>
      <c r="AO196" s="59">
        <f t="shared" si="144"/>
        <v>211.87303516846623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10.507716251321714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10.507716251321714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280.03999999999996</v>
      </c>
      <c r="BE196" s="13">
        <f>BD196*VLOOKUP('Données projet'!$B$11,Paramètres!$A$1:$I$89,3,0)*VLOOKUP('Données projet'!$B$11,Paramètres!$A$1:$I$89,5,0)</f>
        <v>167.46392</v>
      </c>
      <c r="BF196" s="13">
        <f t="shared" si="167"/>
        <v>42.521530115033826</v>
      </c>
      <c r="BG196" s="20">
        <f t="shared" si="168"/>
        <v>365.7246589503506</v>
      </c>
      <c r="BH196" s="59">
        <f t="shared" ref="BH196:BH203" si="194">BG196+(AY196+AZ196)*44/12</f>
        <v>659.05799228368392</v>
      </c>
      <c r="BI196" s="59">
        <f ca="1">AVERAGE(OFFSET($BH$3,0,0,'Données projet'!$E$11+1,1))-AVERAGE(OFFSET($H$3,0,0,'Données projet'!$E$11+1,1))</f>
        <v>98.210783973198716</v>
      </c>
      <c r="BJ196" s="59">
        <f t="shared" si="146"/>
        <v>130.93943107212061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0.26753552170825212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0.26753552170825212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511.15000000000026</v>
      </c>
      <c r="BZ196" s="13">
        <f>BY196*VLOOKUP('Données projet'!$B$12,Paramètres!$A$1:$I$89,3,0)*VLOOKUP('Données projet'!$B$12,Paramètres!$A$1:$I$89,5,0)</f>
        <v>239.21820000000014</v>
      </c>
      <c r="CA196" s="13">
        <f t="shared" si="170"/>
        <v>58.271290475054826</v>
      </c>
      <c r="CB196" s="20">
        <f t="shared" si="171"/>
        <v>518.12752924405402</v>
      </c>
      <c r="CC196" s="59">
        <f t="shared" ref="CC196:CC203" si="195">CB196+(BT196+BU196)*44/12</f>
        <v>811.46086257738739</v>
      </c>
      <c r="CD196" s="59">
        <f ca="1">AVERAGE(OFFSET($CC$3,0,0,'Données projet'!$E$12+1,1))-AVERAGE(OFFSET($H$3,0,0,'Données projet'!$E$12+1,1))</f>
        <v>146.18550529528801</v>
      </c>
      <c r="CE196" s="59">
        <f t="shared" si="148"/>
        <v>42.010251635815337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0.56694887131535565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0.56694887131535565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771.49999999999955</v>
      </c>
      <c r="O197" s="13">
        <f>N197*VLOOKUP('Données projet'!$B$9,Paramètres!$A$1:$I$89,3,0)*VLOOKUP('Données projet'!$B$9,Paramètres!$A$1:$I$89,5,0)</f>
        <v>698.05319999999949</v>
      </c>
      <c r="P197" s="13">
        <f t="shared" ref="P197:P203" si="203">EXP(-1.0587+0.8836*LN(O197)+0.284)</f>
        <v>150.11080819135168</v>
      </c>
      <c r="Q197" s="20">
        <f t="shared" si="162"/>
        <v>1477.2189809332697</v>
      </c>
      <c r="R197" s="59">
        <f t="shared" si="191"/>
        <v>1770.5523142666029</v>
      </c>
      <c r="S197" s="59">
        <f ca="1">AVERAGE(OFFSET($R$3,0,0,'Données projet'!$E$9+1,1))-AVERAGE(OFFSET($H$3,0,0,'Données projet'!$E$9+1,1))</f>
        <v>714.54332715761689</v>
      </c>
      <c r="T197" s="59">
        <f t="shared" ref="T197:T203" si="204">$T$3</f>
        <v>115.57191774339248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11.62949614491168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11.62949614491168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383.88999999999839</v>
      </c>
      <c r="AJ197" s="13">
        <f>AI197*VLOOKUP('Données projet'!$B$10,Paramètres!$A$1:$I$89,3,0)*VLOOKUP('Données projet'!$B$10,Paramètres!$A$1:$I$89,5,0)</f>
        <v>389.26445999999839</v>
      </c>
      <c r="AK197" s="13">
        <f t="shared" si="164"/>
        <v>89.596765108574331</v>
      </c>
      <c r="AL197" s="20">
        <f t="shared" si="165"/>
        <v>834.01663373076417</v>
      </c>
      <c r="AM197" s="59">
        <f t="shared" si="193"/>
        <v>1127.3499670640974</v>
      </c>
      <c r="AN197" s="59">
        <f ca="1">AVERAGE(OFFSET($AM$3,0,0,'Données projet'!$E$10+1,1))-AVERAGE(OFFSET($H$3,0,0,'Données projet'!$E$10+1,1))</f>
        <v>375.11506713831233</v>
      </c>
      <c r="AO197" s="59">
        <f t="shared" ref="AO197:AO203" si="205">$AO$3</f>
        <v>211.87303516846623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10.301666344707366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10.301666344707366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280.03999999999996</v>
      </c>
      <c r="BE197" s="13">
        <f>BD197*VLOOKUP('Données projet'!$B$11,Paramètres!$A$1:$I$89,3,0)*VLOOKUP('Données projet'!$B$11,Paramètres!$A$1:$I$89,5,0)</f>
        <v>167.46392</v>
      </c>
      <c r="BF197" s="13">
        <f t="shared" si="167"/>
        <v>42.521530115033826</v>
      </c>
      <c r="BG197" s="20">
        <f t="shared" si="168"/>
        <v>365.7246589503506</v>
      </c>
      <c r="BH197" s="59">
        <f t="shared" si="194"/>
        <v>659.05799228368392</v>
      </c>
      <c r="BI197" s="59">
        <f ca="1">AVERAGE(OFFSET($BH$3,0,0,'Données projet'!$E$11+1,1))-AVERAGE(OFFSET($H$3,0,0,'Données projet'!$E$11+1,1))</f>
        <v>98.210783973198716</v>
      </c>
      <c r="BJ197" s="59">
        <f t="shared" ref="BJ197:BJ203" si="206">$BJ$3</f>
        <v>130.93943107212061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0.26228931330810878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0.26228931330810878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511.15000000000026</v>
      </c>
      <c r="BZ197" s="13">
        <f>BY197*VLOOKUP('Données projet'!$B$12,Paramètres!$A$1:$I$89,3,0)*VLOOKUP('Données projet'!$B$12,Paramètres!$A$1:$I$89,5,0)</f>
        <v>239.21820000000014</v>
      </c>
      <c r="CA197" s="13">
        <f t="shared" si="170"/>
        <v>58.271290475054826</v>
      </c>
      <c r="CB197" s="20">
        <f t="shared" si="171"/>
        <v>518.12752924405402</v>
      </c>
      <c r="CC197" s="59">
        <f t="shared" si="195"/>
        <v>811.46086257738739</v>
      </c>
      <c r="CD197" s="59">
        <f ca="1">AVERAGE(OFFSET($CC$3,0,0,'Données projet'!$E$12+1,1))-AVERAGE(OFFSET($H$3,0,0,'Données projet'!$E$12+1,1))</f>
        <v>146.18550529528801</v>
      </c>
      <c r="CE197" s="59">
        <f t="shared" ref="CE197:CE203" si="207">$CE$3</f>
        <v>42.010251635815337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0.55583134975352766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0.55583134975352766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771.49999999999955</v>
      </c>
      <c r="O198" s="13">
        <f>N198*VLOOKUP('Données projet'!$B$9,Paramètres!$A$1:$I$89,3,0)*VLOOKUP('Données projet'!$B$9,Paramètres!$A$1:$I$89,5,0)</f>
        <v>698.05319999999949</v>
      </c>
      <c r="P198" s="13">
        <f t="shared" si="203"/>
        <v>150.11080819135168</v>
      </c>
      <c r="Q198" s="20">
        <f t="shared" si="162"/>
        <v>1477.2189809332697</v>
      </c>
      <c r="R198" s="59">
        <f t="shared" si="191"/>
        <v>1770.5523142666029</v>
      </c>
      <c r="S198" s="59">
        <f ca="1">AVERAGE(OFFSET($R$3,0,0,'Données projet'!$E$9+1,1))-AVERAGE(OFFSET($H$3,0,0,'Données projet'!$E$9+1,1))</f>
        <v>714.54332715761689</v>
      </c>
      <c r="T198" s="59">
        <f t="shared" si="204"/>
        <v>115.57191774339248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11.401448818802207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11.401448818802207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383.88999999999839</v>
      </c>
      <c r="AJ198" s="13">
        <f>AI198*VLOOKUP('Données projet'!$B$10,Paramètres!$A$1:$I$89,3,0)*VLOOKUP('Données projet'!$B$10,Paramètres!$A$1:$I$89,5,0)</f>
        <v>389.26445999999839</v>
      </c>
      <c r="AK198" s="13">
        <f t="shared" si="164"/>
        <v>89.596765108574331</v>
      </c>
      <c r="AL198" s="20">
        <f t="shared" si="165"/>
        <v>834.01663373076417</v>
      </c>
      <c r="AM198" s="59">
        <f t="shared" si="193"/>
        <v>1127.3499670640974</v>
      </c>
      <c r="AN198" s="59">
        <f ca="1">AVERAGE(OFFSET($AM$3,0,0,'Données projet'!$E$10+1,1))-AVERAGE(OFFSET($H$3,0,0,'Données projet'!$E$10+1,1))</f>
        <v>375.11506713831233</v>
      </c>
      <c r="AO198" s="59">
        <f t="shared" si="205"/>
        <v>211.87303516846623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10.099656951083691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10.099656951083691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280.03999999999996</v>
      </c>
      <c r="BE198" s="13">
        <f>BD198*VLOOKUP('Données projet'!$B$11,Paramètres!$A$1:$I$89,3,0)*VLOOKUP('Données projet'!$B$11,Paramètres!$A$1:$I$89,5,0)</f>
        <v>167.46392</v>
      </c>
      <c r="BF198" s="13">
        <f t="shared" si="167"/>
        <v>42.521530115033826</v>
      </c>
      <c r="BG198" s="20">
        <f t="shared" si="168"/>
        <v>365.7246589503506</v>
      </c>
      <c r="BH198" s="59">
        <f t="shared" si="194"/>
        <v>659.05799228368392</v>
      </c>
      <c r="BI198" s="59">
        <f ca="1">AVERAGE(OFFSET($BH$3,0,0,'Données projet'!$E$11+1,1))-AVERAGE(OFFSET($H$3,0,0,'Données projet'!$E$11+1,1))</f>
        <v>98.210783973198716</v>
      </c>
      <c r="BJ198" s="59">
        <f t="shared" si="206"/>
        <v>130.93943107212061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0.25714597985482113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0.25714597985482113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511.15000000000026</v>
      </c>
      <c r="BZ198" s="13">
        <f>BY198*VLOOKUP('Données projet'!$B$12,Paramètres!$A$1:$I$89,3,0)*VLOOKUP('Données projet'!$B$12,Paramètres!$A$1:$I$89,5,0)</f>
        <v>239.21820000000014</v>
      </c>
      <c r="CA198" s="13">
        <f t="shared" si="170"/>
        <v>58.271290475054826</v>
      </c>
      <c r="CB198" s="20">
        <f t="shared" si="171"/>
        <v>518.12752924405402</v>
      </c>
      <c r="CC198" s="59">
        <f t="shared" si="195"/>
        <v>811.46086257738739</v>
      </c>
      <c r="CD198" s="59">
        <f ca="1">AVERAGE(OFFSET($CC$3,0,0,'Données projet'!$E$12+1,1))-AVERAGE(OFFSET($H$3,0,0,'Données projet'!$E$12+1,1))</f>
        <v>146.18550529528801</v>
      </c>
      <c r="CE198" s="59">
        <f t="shared" si="207"/>
        <v>42.010251635815337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0.54493183600850847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0.54493183600850847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771.49999999999955</v>
      </c>
      <c r="O199" s="13">
        <f>N199*VLOOKUP('Données projet'!$B$9,Paramètres!$A$1:$I$89,3,0)*VLOOKUP('Données projet'!$B$9,Paramètres!$A$1:$I$89,5,0)</f>
        <v>698.05319999999949</v>
      </c>
      <c r="P199" s="13">
        <f t="shared" si="203"/>
        <v>150.11080819135168</v>
      </c>
      <c r="Q199" s="20">
        <f t="shared" si="162"/>
        <v>1477.2189809332697</v>
      </c>
      <c r="R199" s="59">
        <f t="shared" si="191"/>
        <v>1770.5523142666029</v>
      </c>
      <c r="S199" s="59">
        <f ca="1">AVERAGE(OFFSET($R$3,0,0,'Données projet'!$E$9+1,1))-AVERAGE(OFFSET($H$3,0,0,'Données projet'!$E$9+1,1))</f>
        <v>714.54332715761689</v>
      </c>
      <c r="T199" s="59">
        <f t="shared" si="204"/>
        <v>115.57191774339248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11.177873361662606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11.177873361662606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383.88999999999839</v>
      </c>
      <c r="AJ199" s="13">
        <f>AI199*VLOOKUP('Données projet'!$B$10,Paramètres!$A$1:$I$89,3,0)*VLOOKUP('Données projet'!$B$10,Paramètres!$A$1:$I$89,5,0)</f>
        <v>389.26445999999839</v>
      </c>
      <c r="AK199" s="13">
        <f t="shared" si="164"/>
        <v>89.596765108574331</v>
      </c>
      <c r="AL199" s="20">
        <f t="shared" si="165"/>
        <v>834.01663373076417</v>
      </c>
      <c r="AM199" s="59">
        <f t="shared" si="193"/>
        <v>1127.3499670640974</v>
      </c>
      <c r="AN199" s="59">
        <f ca="1">AVERAGE(OFFSET($AM$3,0,0,'Données projet'!$E$10+1,1))-AVERAGE(OFFSET($H$3,0,0,'Données projet'!$E$10+1,1))</f>
        <v>375.11506713831233</v>
      </c>
      <c r="AO199" s="59">
        <f t="shared" si="205"/>
        <v>211.87303516846623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9.9016088384554131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9.9016088384554131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280.03999999999996</v>
      </c>
      <c r="BE199" s="13">
        <f>BD199*VLOOKUP('Données projet'!$B$11,Paramètres!$A$1:$I$89,3,0)*VLOOKUP('Données projet'!$B$11,Paramètres!$A$1:$I$89,5,0)</f>
        <v>167.46392</v>
      </c>
      <c r="BF199" s="13">
        <f t="shared" si="167"/>
        <v>42.521530115033826</v>
      </c>
      <c r="BG199" s="20">
        <f t="shared" si="168"/>
        <v>365.7246589503506</v>
      </c>
      <c r="BH199" s="59">
        <f t="shared" si="194"/>
        <v>659.05799228368392</v>
      </c>
      <c r="BI199" s="59">
        <f ca="1">AVERAGE(OFFSET($BH$3,0,0,'Données projet'!$E$11+1,1))-AVERAGE(OFFSET($H$3,0,0,'Données projet'!$E$11+1,1))</f>
        <v>98.210783973198716</v>
      </c>
      <c r="BJ199" s="59">
        <f t="shared" si="206"/>
        <v>130.93943107212061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0.25210350403342879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0.25210350403342879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511.15000000000026</v>
      </c>
      <c r="BZ199" s="13">
        <f>BY199*VLOOKUP('Données projet'!$B$12,Paramètres!$A$1:$I$89,3,0)*VLOOKUP('Données projet'!$B$12,Paramètres!$A$1:$I$89,5,0)</f>
        <v>239.21820000000014</v>
      </c>
      <c r="CA199" s="13">
        <f t="shared" si="170"/>
        <v>58.271290475054826</v>
      </c>
      <c r="CB199" s="20">
        <f t="shared" si="171"/>
        <v>518.12752924405402</v>
      </c>
      <c r="CC199" s="59">
        <f t="shared" si="195"/>
        <v>811.46086257738739</v>
      </c>
      <c r="CD199" s="59">
        <f ca="1">AVERAGE(OFFSET($CC$3,0,0,'Données projet'!$E$12+1,1))-AVERAGE(OFFSET($H$3,0,0,'Données projet'!$E$12+1,1))</f>
        <v>146.18550529528801</v>
      </c>
      <c r="CE199" s="59">
        <f t="shared" si="207"/>
        <v>42.010251635815337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0.53424605507998224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0.53424605507998224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771.49999999999955</v>
      </c>
      <c r="O200" s="13">
        <f>N200*VLOOKUP('Données projet'!$B$9,Paramètres!$A$1:$I$89,3,0)*VLOOKUP('Données projet'!$B$9,Paramètres!$A$1:$I$89,5,0)</f>
        <v>698.05319999999949</v>
      </c>
      <c r="P200" s="13">
        <f t="shared" si="203"/>
        <v>150.11080819135168</v>
      </c>
      <c r="Q200" s="20">
        <f t="shared" si="162"/>
        <v>1477.2189809332697</v>
      </c>
      <c r="R200" s="59">
        <f t="shared" si="191"/>
        <v>1770.5523142666029</v>
      </c>
      <c r="S200" s="59">
        <f ca="1">AVERAGE(OFFSET($R$3,0,0,'Données projet'!$E$9+1,1))-AVERAGE(OFFSET($H$3,0,0,'Données projet'!$E$9+1,1))</f>
        <v>714.54332715761689</v>
      </c>
      <c r="T200" s="59">
        <f t="shared" si="204"/>
        <v>115.57191774339248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10.958682082869947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10.958682082869947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383.88999999999839</v>
      </c>
      <c r="AJ200" s="13">
        <f>AI200*VLOOKUP('Données projet'!$B$10,Paramètres!$A$1:$I$89,3,0)*VLOOKUP('Données projet'!$B$10,Paramètres!$A$1:$I$89,5,0)</f>
        <v>389.26445999999839</v>
      </c>
      <c r="AK200" s="13">
        <f t="shared" si="164"/>
        <v>89.596765108574331</v>
      </c>
      <c r="AL200" s="20">
        <f t="shared" si="165"/>
        <v>834.01663373076417</v>
      </c>
      <c r="AM200" s="59">
        <f t="shared" si="193"/>
        <v>1127.3499670640974</v>
      </c>
      <c r="AN200" s="59">
        <f ca="1">AVERAGE(OFFSET($AM$3,0,0,'Données projet'!$E$10+1,1))-AVERAGE(OFFSET($H$3,0,0,'Données projet'!$E$10+1,1))</f>
        <v>375.11506713831233</v>
      </c>
      <c r="AO200" s="59">
        <f t="shared" si="205"/>
        <v>211.87303516846623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9.7074443285183545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9.7074443285183545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280.03999999999996</v>
      </c>
      <c r="BE200" s="13">
        <f>BD200*VLOOKUP('Données projet'!$B$11,Paramètres!$A$1:$I$89,3,0)*VLOOKUP('Données projet'!$B$11,Paramètres!$A$1:$I$89,5,0)</f>
        <v>167.46392</v>
      </c>
      <c r="BF200" s="13">
        <f t="shared" si="167"/>
        <v>42.521530115033826</v>
      </c>
      <c r="BG200" s="20">
        <f t="shared" si="168"/>
        <v>365.7246589503506</v>
      </c>
      <c r="BH200" s="59">
        <f t="shared" si="194"/>
        <v>659.05799228368392</v>
      </c>
      <c r="BI200" s="59">
        <f ca="1">AVERAGE(OFFSET($BH$3,0,0,'Données projet'!$E$11+1,1))-AVERAGE(OFFSET($H$3,0,0,'Données projet'!$E$11+1,1))</f>
        <v>98.210783973198716</v>
      </c>
      <c r="BJ200" s="59">
        <f t="shared" si="206"/>
        <v>130.93943107212061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0.24715990808728738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0.24715990808728738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511.15000000000026</v>
      </c>
      <c r="BZ200" s="13">
        <f>BY200*VLOOKUP('Données projet'!$B$12,Paramètres!$A$1:$I$89,3,0)*VLOOKUP('Données projet'!$B$12,Paramètres!$A$1:$I$89,5,0)</f>
        <v>239.21820000000014</v>
      </c>
      <c r="CA200" s="13">
        <f t="shared" si="170"/>
        <v>58.271290475054826</v>
      </c>
      <c r="CB200" s="20">
        <f t="shared" si="171"/>
        <v>518.12752924405402</v>
      </c>
      <c r="CC200" s="59">
        <f t="shared" si="195"/>
        <v>811.46086257738739</v>
      </c>
      <c r="CD200" s="59">
        <f ca="1">AVERAGE(OFFSET($CC$3,0,0,'Données projet'!$E$12+1,1))-AVERAGE(OFFSET($H$3,0,0,'Données projet'!$E$12+1,1))</f>
        <v>146.18550529528801</v>
      </c>
      <c r="CE200" s="59">
        <f t="shared" si="207"/>
        <v>42.010251635815337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0.52376981579778159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0.52376981579778159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771.49999999999955</v>
      </c>
      <c r="O201" s="13">
        <f>N201*VLOOKUP('Données projet'!$B$9,Paramètres!$A$1:$I$89,3,0)*VLOOKUP('Données projet'!$B$9,Paramètres!$A$1:$I$89,5,0)</f>
        <v>698.05319999999949</v>
      </c>
      <c r="P201" s="13">
        <f t="shared" si="203"/>
        <v>150.11080819135168</v>
      </c>
      <c r="Q201" s="20">
        <f t="shared" si="162"/>
        <v>1477.2189809332697</v>
      </c>
      <c r="R201" s="59">
        <f t="shared" si="191"/>
        <v>1770.5523142666029</v>
      </c>
      <c r="S201" s="59">
        <f ca="1">AVERAGE(OFFSET($R$3,0,0,'Données projet'!$E$9+1,1))-AVERAGE(OFFSET($H$3,0,0,'Données projet'!$E$9+1,1))</f>
        <v>714.54332715761689</v>
      </c>
      <c r="T201" s="59">
        <f t="shared" si="204"/>
        <v>115.57191774339248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10.743789011360935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10.743789011360935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383.88999999999839</v>
      </c>
      <c r="AJ201" s="13">
        <f>AI201*VLOOKUP('Données projet'!$B$10,Paramètres!$A$1:$I$89,3,0)*VLOOKUP('Données projet'!$B$10,Paramètres!$A$1:$I$89,5,0)</f>
        <v>389.26445999999839</v>
      </c>
      <c r="AK201" s="13">
        <f t="shared" si="164"/>
        <v>89.596765108574331</v>
      </c>
      <c r="AL201" s="20">
        <f t="shared" si="165"/>
        <v>834.01663373076417</v>
      </c>
      <c r="AM201" s="59">
        <f t="shared" si="193"/>
        <v>1127.3499670640974</v>
      </c>
      <c r="AN201" s="59">
        <f ca="1">AVERAGE(OFFSET($AM$3,0,0,'Données projet'!$E$10+1,1))-AVERAGE(OFFSET($H$3,0,0,'Données projet'!$E$10+1,1))</f>
        <v>375.11506713831233</v>
      </c>
      <c r="AO201" s="59">
        <f t="shared" si="205"/>
        <v>211.87303516846623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9.5170872661925046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9.5170872661925046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280.03999999999996</v>
      </c>
      <c r="BE201" s="13">
        <f>BD201*VLOOKUP('Données projet'!$B$11,Paramètres!$A$1:$I$89,3,0)*VLOOKUP('Données projet'!$B$11,Paramètres!$A$1:$I$89,5,0)</f>
        <v>167.46392</v>
      </c>
      <c r="BF201" s="13">
        <f t="shared" si="167"/>
        <v>42.521530115033826</v>
      </c>
      <c r="BG201" s="20">
        <f t="shared" si="168"/>
        <v>365.7246589503506</v>
      </c>
      <c r="BH201" s="59">
        <f t="shared" si="194"/>
        <v>659.05799228368392</v>
      </c>
      <c r="BI201" s="59">
        <f ca="1">AVERAGE(OFFSET($BH$3,0,0,'Données projet'!$E$11+1,1))-AVERAGE(OFFSET($H$3,0,0,'Données projet'!$E$11+1,1))</f>
        <v>98.210783973198716</v>
      </c>
      <c r="BJ201" s="59">
        <f t="shared" si="206"/>
        <v>130.93943107212061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0.24231325304235402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0.24231325304235402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511.15000000000026</v>
      </c>
      <c r="BZ201" s="13">
        <f>BY201*VLOOKUP('Données projet'!$B$12,Paramètres!$A$1:$I$89,3,0)*VLOOKUP('Données projet'!$B$12,Paramètres!$A$1:$I$89,5,0)</f>
        <v>239.21820000000014</v>
      </c>
      <c r="CA201" s="13">
        <f t="shared" si="170"/>
        <v>58.271290475054826</v>
      </c>
      <c r="CB201" s="20">
        <f t="shared" si="171"/>
        <v>518.12752924405402</v>
      </c>
      <c r="CC201" s="59">
        <f t="shared" si="195"/>
        <v>811.46086257738739</v>
      </c>
      <c r="CD201" s="59">
        <f ca="1">AVERAGE(OFFSET($CC$3,0,0,'Données projet'!$E$12+1,1))-AVERAGE(OFFSET($H$3,0,0,'Données projet'!$E$12+1,1))</f>
        <v>146.18550529528801</v>
      </c>
      <c r="CE201" s="59">
        <f t="shared" si="207"/>
        <v>42.010251635815337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0.51349900917802993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0.51349900917802993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771.49999999999955</v>
      </c>
      <c r="O202" s="13">
        <f>N202*VLOOKUP('Données projet'!$B$9,Paramètres!$A$1:$I$89,3,0)*VLOOKUP('Données projet'!$B$9,Paramètres!$A$1:$I$89,5,0)</f>
        <v>698.05319999999949</v>
      </c>
      <c r="P202" s="13">
        <f t="shared" si="203"/>
        <v>150.11080819135168</v>
      </c>
      <c r="Q202" s="20">
        <f t="shared" si="162"/>
        <v>1477.2189809332697</v>
      </c>
      <c r="R202" s="59">
        <f t="shared" si="191"/>
        <v>1770.5523142666029</v>
      </c>
      <c r="S202" s="59">
        <f ca="1">AVERAGE(OFFSET($R$3,0,0,'Données projet'!$E$9+1,1))-AVERAGE(OFFSET($H$3,0,0,'Données projet'!$E$9+1,1))</f>
        <v>714.54332715761689</v>
      </c>
      <c r="T202" s="59">
        <f t="shared" si="204"/>
        <v>115.57191774339248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10.533109861912383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10.533109861912383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383.88999999999839</v>
      </c>
      <c r="AJ202" s="13">
        <f>AI202*VLOOKUP('Données projet'!$B$10,Paramètres!$A$1:$I$89,3,0)*VLOOKUP('Données projet'!$B$10,Paramètres!$A$1:$I$89,5,0)</f>
        <v>389.26445999999839</v>
      </c>
      <c r="AK202" s="13">
        <f t="shared" si="164"/>
        <v>89.596765108574331</v>
      </c>
      <c r="AL202" s="20">
        <f t="shared" si="165"/>
        <v>834.01663373076417</v>
      </c>
      <c r="AM202" s="59">
        <f t="shared" si="193"/>
        <v>1127.3499670640974</v>
      </c>
      <c r="AN202" s="59">
        <f ca="1">AVERAGE(OFFSET($AM$3,0,0,'Données projet'!$E$10+1,1))-AVERAGE(OFFSET($H$3,0,0,'Données projet'!$E$10+1,1))</f>
        <v>375.11506713831233</v>
      </c>
      <c r="AO202" s="59">
        <f t="shared" si="205"/>
        <v>211.87303516846623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9.3304629897525206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9.3304629897525206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280.03999999999996</v>
      </c>
      <c r="BE202" s="13">
        <f>BD202*VLOOKUP('Données projet'!$B$11,Paramètres!$A$1:$I$89,3,0)*VLOOKUP('Données projet'!$B$11,Paramètres!$A$1:$I$89,5,0)</f>
        <v>167.46392</v>
      </c>
      <c r="BF202" s="13">
        <f t="shared" si="167"/>
        <v>42.521530115033826</v>
      </c>
      <c r="BG202" s="20">
        <f t="shared" si="168"/>
        <v>365.7246589503506</v>
      </c>
      <c r="BH202" s="59">
        <f t="shared" si="194"/>
        <v>659.05799228368392</v>
      </c>
      <c r="BI202" s="59">
        <f ca="1">AVERAGE(OFFSET($BH$3,0,0,'Données projet'!$E$11+1,1))-AVERAGE(OFFSET($H$3,0,0,'Données projet'!$E$11+1,1))</f>
        <v>98.210783973198716</v>
      </c>
      <c r="BJ202" s="59">
        <f t="shared" si="206"/>
        <v>130.93943107212061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0.23756163794668411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0.23756163794668411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511.15000000000026</v>
      </c>
      <c r="BZ202" s="13">
        <f>BY202*VLOOKUP('Données projet'!$B$12,Paramètres!$A$1:$I$89,3,0)*VLOOKUP('Données projet'!$B$12,Paramètres!$A$1:$I$89,5,0)</f>
        <v>239.21820000000014</v>
      </c>
      <c r="CA202" s="13">
        <f t="shared" si="170"/>
        <v>58.271290475054826</v>
      </c>
      <c r="CB202" s="20">
        <f t="shared" si="171"/>
        <v>518.12752924405402</v>
      </c>
      <c r="CC202" s="59">
        <f t="shared" si="195"/>
        <v>811.46086257738739</v>
      </c>
      <c r="CD202" s="59">
        <f ca="1">AVERAGE(OFFSET($CC$3,0,0,'Données projet'!$E$12+1,1))-AVERAGE(OFFSET($H$3,0,0,'Données projet'!$E$12+1,1))</f>
        <v>146.18550529528801</v>
      </c>
      <c r="CE202" s="59">
        <f t="shared" si="207"/>
        <v>42.010251635815337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0.50342960681151805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0.50342960681151805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771.49999999999955</v>
      </c>
      <c r="O203" s="13">
        <f>N203*VLOOKUP('Données projet'!$B$9,Paramètres!$A$1:$I$89,3,0)*VLOOKUP('Données projet'!$B$9,Paramètres!$A$1:$I$89,5,0)</f>
        <v>698.05319999999949</v>
      </c>
      <c r="P203" s="13">
        <f t="shared" si="203"/>
        <v>150.11080819135168</v>
      </c>
      <c r="Q203" s="20">
        <f t="shared" si="162"/>
        <v>1477.2189809332697</v>
      </c>
      <c r="R203" s="59">
        <f t="shared" si="191"/>
        <v>1770.5523142666029</v>
      </c>
      <c r="S203" s="59">
        <f ca="1">AVERAGE(OFFSET($R$3,0,0,'Données projet'!$E$9+1,1))-AVERAGE(OFFSET($H$3,0,0,'Données projet'!$E$9+1,1))</f>
        <v>714.54332715761689</v>
      </c>
      <c r="T203" s="59">
        <f t="shared" si="204"/>
        <v>115.57191774339248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10.326562002082923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10.326562002082923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383.88999999999839</v>
      </c>
      <c r="AJ203" s="13">
        <f>AI203*VLOOKUP('Données projet'!$B$10,Paramètres!$A$1:$I$89,3,0)*VLOOKUP('Données projet'!$B$10,Paramètres!$A$1:$I$89,5,0)</f>
        <v>389.26445999999839</v>
      </c>
      <c r="AK203" s="13">
        <f t="shared" si="164"/>
        <v>89.596765108574331</v>
      </c>
      <c r="AL203" s="20">
        <f t="shared" si="165"/>
        <v>834.01663373076417</v>
      </c>
      <c r="AM203" s="59">
        <f t="shared" si="193"/>
        <v>1127.3499670640974</v>
      </c>
      <c r="AN203" s="59">
        <f ca="1">AVERAGE(OFFSET($AM$3,0,0,'Données projet'!$E$10+1,1))-AVERAGE(OFFSET($H$3,0,0,'Données projet'!$E$10+1,1))</f>
        <v>375.11506713831233</v>
      </c>
      <c r="AO203" s="59">
        <f t="shared" si="205"/>
        <v>211.87303516846623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9.1474983015439566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9.1474983015439566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280.03999999999996</v>
      </c>
      <c r="BE203" s="13">
        <f>BD203*VLOOKUP('Données projet'!$B$11,Paramètres!$A$1:$I$89,3,0)*VLOOKUP('Données projet'!$B$11,Paramètres!$A$1:$I$89,5,0)</f>
        <v>167.46392</v>
      </c>
      <c r="BF203" s="13">
        <f t="shared" si="167"/>
        <v>42.521530115033826</v>
      </c>
      <c r="BG203" s="20">
        <f t="shared" si="168"/>
        <v>365.7246589503506</v>
      </c>
      <c r="BH203" s="59">
        <f t="shared" si="194"/>
        <v>659.05799228368392</v>
      </c>
      <c r="BI203" s="59">
        <f ca="1">AVERAGE(OFFSET($BH$3,0,0,'Données projet'!$E$11+1,1))-AVERAGE(OFFSET($H$3,0,0,'Données projet'!$E$11+1,1))</f>
        <v>98.210783973198716</v>
      </c>
      <c r="BJ203" s="59">
        <f t="shared" si="206"/>
        <v>130.93943107212061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0.23290319912484125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0.23290319912484125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511.15000000000026</v>
      </c>
      <c r="BZ203" s="13">
        <f>BY203*VLOOKUP('Données projet'!$B$12,Paramètres!$A$1:$I$89,3,0)*VLOOKUP('Données projet'!$B$12,Paramètres!$A$1:$I$89,5,0)</f>
        <v>239.21820000000014</v>
      </c>
      <c r="CA203" s="13">
        <f t="shared" si="170"/>
        <v>58.271290475054826</v>
      </c>
      <c r="CB203" s="20">
        <f t="shared" si="171"/>
        <v>518.12752924405402</v>
      </c>
      <c r="CC203" s="59">
        <f t="shared" si="195"/>
        <v>811.46086257738739</v>
      </c>
      <c r="CD203" s="59">
        <f ca="1">AVERAGE(OFFSET($CC$3,0,0,'Données projet'!$E$12+1,1))-AVERAGE(OFFSET($H$3,0,0,'Données projet'!$E$12+1,1))</f>
        <v>146.18550529528801</v>
      </c>
      <c r="CE203" s="59">
        <f t="shared" si="207"/>
        <v>42.010251635815337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0.4935576592836845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0.4935576592836845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1.1633607361263347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1.2074023054862157</v>
      </c>
      <c r="BA205" s="82">
        <f>EXP(LN('Données projet'!B88)/'Données projet'!A88)</f>
        <v>1.2052967466511799</v>
      </c>
      <c r="BV205" s="82">
        <f>EXP(LN('Données projet'!B114)/'Données projet'!A114)</f>
        <v>1.1860729319801848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Chêne sessile</v>
      </c>
      <c r="B6" s="146">
        <f>'Données projet'!D9</f>
        <v>2.415</v>
      </c>
      <c r="C6" s="147">
        <f ca="1">IF(OR('Données projet'!B9="",'Données projet'!C9="",'Données projet'!C9=0%),0,Calculateur!S3)</f>
        <v>714.54332715761689</v>
      </c>
      <c r="D6" s="147">
        <f>IF(OR('Données projet'!B9="",'Données projet'!C9="",'Données projet'!C9=0%),0,Calculateur!T3)</f>
        <v>115.57191774339248</v>
      </c>
      <c r="E6" s="147">
        <f ca="1">MIN(C6,D6)</f>
        <v>115.57191774339248</v>
      </c>
      <c r="F6" s="147">
        <f ca="1">E6*B6</f>
        <v>279.10618135029284</v>
      </c>
      <c r="G6" s="147">
        <f ca="1">F6*(100%-'Données projet'!$C$24)*(100%-'Données projet'!$C$25)*(100%-'Données projet'!$C$26)*(100%-'Données projet'!$C$27)</f>
        <v>251.19556321526358</v>
      </c>
      <c r="H6" s="148">
        <f>IF(OR('Données projet'!B9="",'Données projet'!C9="",'Données projet'!C9=0%),0,AVERAGE(Calculateur!$AC$3:$AC$33)*B6)</f>
        <v>0</v>
      </c>
      <c r="I6" s="149">
        <f>H6*(100%-'Données projet'!$C$24)*(100%-'Données projet'!$C$25)*(100%-'Données projet'!$C$26)*(100%-'Données projet'!$C$27)</f>
        <v>0</v>
      </c>
      <c r="J6" s="150">
        <f>IF(OR('Données projet'!B9="",'Données projet'!C9="",'Données projet'!C9=0%),0,SUM(Calculateur!$V$3:$V$33)*VLOOKUP('Données projet'!$B$9,Paramètres!$A$1:$I$89,9,0)*B6)</f>
        <v>0</v>
      </c>
      <c r="K6" s="151">
        <f>J6*(100%-'Données projet'!$C$24)*(100%-'Données projet'!$C$25)*(100%-'Données projet'!$C$26)*(100%-'Données projet'!$C$27)</f>
        <v>0</v>
      </c>
      <c r="L6" s="152">
        <f ca="1">G6+I6+K6</f>
        <v>251.19556321526358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Chêne pubescent</v>
      </c>
      <c r="B7" s="154">
        <f>'Données projet'!D10</f>
        <v>2.0009999999999999</v>
      </c>
      <c r="C7" s="147">
        <f ca="1">IF(OR('Données projet'!B10="",'Données projet'!C10="",'Données projet'!C10=0%),0,Calculateur!AN3)</f>
        <v>375.11506713831233</v>
      </c>
      <c r="D7" s="147">
        <f>IF(OR('Données projet'!B10="",'Données projet'!C10="",'Données projet'!C10=0%),0,Calculateur!AO3)</f>
        <v>211.87303516846623</v>
      </c>
      <c r="E7" s="147">
        <f t="shared" ref="E7:E15" ca="1" si="0">MIN(C7,D7)</f>
        <v>211.87303516846623</v>
      </c>
      <c r="F7" s="147">
        <f t="shared" ref="F7:F15" ca="1" si="1">E7*B7</f>
        <v>423.95794337210089</v>
      </c>
      <c r="G7" s="147">
        <f ca="1">F7*(100%-'Données projet'!$C$24)*(100%-'Données projet'!$C$25)*(100%-'Données projet'!$C$26)*(100%-'Données projet'!$C$27)</f>
        <v>381.56214903489081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5.5677824999999999</v>
      </c>
      <c r="K7" s="151">
        <f>J7*(100%-'Données projet'!$C$24)*(100%-'Données projet'!$C$25)*(100%-'Données projet'!$C$26)*(100%-'Données projet'!$C$27)</f>
        <v>5.01100425</v>
      </c>
      <c r="L7" s="152">
        <f t="shared" ref="L7:L15" ca="1" si="2">G7+I7+K7</f>
        <v>386.57315328489079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Pin noir d'Autriche</v>
      </c>
      <c r="B8" s="154">
        <f>'Données projet'!D11</f>
        <v>1.6559999999999999</v>
      </c>
      <c r="C8" s="147">
        <f ca="1">IF(OR('Données projet'!B11="",'Données projet'!C11="",'Données projet'!C11=0%),0,Calculateur!BI3)</f>
        <v>98.210783973198716</v>
      </c>
      <c r="D8" s="147">
        <f>IF(OR('Données projet'!B11="",'Données projet'!C11="",'Données projet'!C11=0%),0,Calculateur!BJ3)</f>
        <v>130.93943107212061</v>
      </c>
      <c r="E8" s="147">
        <f t="shared" ca="1" si="0"/>
        <v>98.210783973198716</v>
      </c>
      <c r="F8" s="147">
        <f t="shared" ca="1" si="1"/>
        <v>162.63705825961708</v>
      </c>
      <c r="G8" s="147">
        <f ca="1">F8*(100%-'Données projet'!$C$24)*(100%-'Données projet'!$C$25)*(100%-'Données projet'!$C$26)*(100%-'Données projet'!$C$27)</f>
        <v>146.37335243365538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7.5836519999999998</v>
      </c>
      <c r="K8" s="151">
        <f>J8*(100%-'Données projet'!$C$24)*(100%-'Données projet'!$C$25)*(100%-'Données projet'!$C$26)*(100%-'Données projet'!$C$27)</f>
        <v>6.8252867999999998</v>
      </c>
      <c r="L8" s="152">
        <f t="shared" ca="1" si="2"/>
        <v>153.19863923365537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Cèdre de l'Atlas</v>
      </c>
      <c r="B9" s="154">
        <f>'Données projet'!D12</f>
        <v>0.82799999999999996</v>
      </c>
      <c r="C9" s="147">
        <f ca="1">IF(OR('Données projet'!B12="",'Données projet'!C12="",'Données projet'!C12=0%),0,Calculateur!CD3)</f>
        <v>146.18550529528801</v>
      </c>
      <c r="D9" s="147">
        <f>IF(OR('Données projet'!B12="",'Données projet'!C12="",'Données projet'!C12=0%),0,Calculateur!CE3)</f>
        <v>42.010251635815337</v>
      </c>
      <c r="E9" s="147">
        <f t="shared" ca="1" si="0"/>
        <v>42.010251635815337</v>
      </c>
      <c r="F9" s="147">
        <f t="shared" ca="1" si="1"/>
        <v>34.7844883544551</v>
      </c>
      <c r="G9" s="147">
        <f ca="1">F9*(100%-'Données projet'!$C$24)*(100%-'Données projet'!$C$25)*(100%-'Données projet'!$C$26)*(100%-'Données projet'!$C$27)</f>
        <v>31.306039519009591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2.5385651999999999</v>
      </c>
      <c r="K9" s="151">
        <f>J9*(100%-'Données projet'!$C$24)*(100%-'Données projet'!$C$25)*(100%-'Données projet'!$C$26)*(100%-'Données projet'!$C$27)</f>
        <v>2.28470868</v>
      </c>
      <c r="L9" s="152">
        <f t="shared" ca="1" si="2"/>
        <v>33.590748199009589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900.48567133646588</v>
      </c>
      <c r="G16" s="166">
        <f t="shared" ca="1" si="3"/>
        <v>810.43710420281923</v>
      </c>
      <c r="H16" s="167">
        <f t="shared" si="3"/>
        <v>0</v>
      </c>
      <c r="I16" s="167">
        <f t="shared" si="3"/>
        <v>0</v>
      </c>
      <c r="J16" s="168">
        <f t="shared" si="3"/>
        <v>15.689999700000001</v>
      </c>
      <c r="K16" s="168">
        <f t="shared" si="3"/>
        <v>14.120999729999999</v>
      </c>
      <c r="L16" s="169">
        <f t="shared" ca="1" si="3"/>
        <v>824.55810393281934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Chêne sessile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Chêne pubescent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Pin noir d'Autriche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Cèdre de l'Atlas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L3" zoomScale="80" zoomScaleNormal="80" workbookViewId="0">
      <selection activeCell="N25" sqref="N25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Chêne sessile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572.35834755213693</v>
      </c>
      <c r="U10" s="178">
        <f>'Données projet'!D9</f>
        <v>2.415</v>
      </c>
      <c r="V10" s="177">
        <f>U10*T10</f>
        <v>1382.2454093384108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pubescent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926.57731616531896</v>
      </c>
      <c r="U11" s="178">
        <f>'Données projet'!D10</f>
        <v>2.0009999999999999</v>
      </c>
      <c r="V11" s="177">
        <f t="shared" ref="V11" si="0">U11*T11</f>
        <v>1854.0812096468032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noir d'Autriche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520.89255501673165</v>
      </c>
      <c r="U12" s="178">
        <f>'Données projet'!D11</f>
        <v>1.6559999999999999</v>
      </c>
      <c r="V12" s="177">
        <f t="shared" ref="V12:V19" si="1">U12*T12</f>
        <v>862.5980711077076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Cèdre de l'Atlas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878.47227581630204</v>
      </c>
      <c r="U13" s="178">
        <f>'Données projet'!D12</f>
        <v>0.82799999999999996</v>
      </c>
      <c r="V13" s="177">
        <f t="shared" si="1"/>
        <v>727.37504437589803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Chêne sessile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30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299.99999999999994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5000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25</v>
      </c>
      <c r="B23" s="181">
        <f>'Données projet'!D36</f>
        <v>0</v>
      </c>
      <c r="C23" s="193">
        <v>208</v>
      </c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-28188.054332516833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37</v>
      </c>
      <c r="B24" s="181">
        <f>'Données projet'!D37</f>
        <v>0</v>
      </c>
      <c r="C24" s="193">
        <v>208</v>
      </c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552.69003209949619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49</v>
      </c>
      <c r="B25" s="181">
        <f>'Données projet'!D38</f>
        <v>4.25</v>
      </c>
      <c r="C25" s="193">
        <v>208</v>
      </c>
      <c r="D25" s="182">
        <f t="shared" si="2"/>
        <v>884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-28740.74436461633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61</v>
      </c>
      <c r="B26" s="181">
        <f>'Données projet'!D39</f>
        <v>9.1999999999999993</v>
      </c>
      <c r="C26" s="193">
        <v>208</v>
      </c>
      <c r="D26" s="182">
        <f t="shared" si="2"/>
        <v>1913.6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73</v>
      </c>
      <c r="B27" s="181">
        <f>'Données projet'!D40</f>
        <v>13.12</v>
      </c>
      <c r="C27" s="193">
        <v>208</v>
      </c>
      <c r="D27" s="182">
        <f t="shared" si="2"/>
        <v>2728.96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85</v>
      </c>
      <c r="B28" s="181">
        <f>'Données projet'!D41</f>
        <v>16.21</v>
      </c>
      <c r="C28" s="193">
        <v>208</v>
      </c>
      <c r="D28" s="182">
        <f t="shared" si="2"/>
        <v>3371.6800000000003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97</v>
      </c>
      <c r="B29" s="181">
        <f>'Données projet'!D42</f>
        <v>18.93</v>
      </c>
      <c r="C29" s="193">
        <v>208</v>
      </c>
      <c r="D29" s="182">
        <f t="shared" si="2"/>
        <v>3937.44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109</v>
      </c>
      <c r="B30" s="181">
        <f>'Données projet'!D43</f>
        <v>21.11</v>
      </c>
      <c r="C30" s="193">
        <v>208</v>
      </c>
      <c r="D30" s="182">
        <f t="shared" si="2"/>
        <v>4390.88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121</v>
      </c>
      <c r="B31" s="181">
        <f>'Données projet'!D44</f>
        <v>23.1</v>
      </c>
      <c r="C31" s="193">
        <v>208</v>
      </c>
      <c r="D31" s="182">
        <f t="shared" si="2"/>
        <v>4804.8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133</v>
      </c>
      <c r="B32" s="181">
        <f>'Données projet'!D45</f>
        <v>25.07</v>
      </c>
      <c r="C32" s="193">
        <v>208</v>
      </c>
      <c r="D32" s="182">
        <f t="shared" si="2"/>
        <v>5214.5600000000004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145</v>
      </c>
      <c r="B33" s="181">
        <f>'Données projet'!D46</f>
        <v>26.88</v>
      </c>
      <c r="C33" s="193">
        <v>208</v>
      </c>
      <c r="D33" s="182">
        <f t="shared" si="2"/>
        <v>5591.04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157</v>
      </c>
      <c r="B34" s="181">
        <f>'Données projet'!D47</f>
        <v>27.89</v>
      </c>
      <c r="C34" s="193">
        <v>208</v>
      </c>
      <c r="D34" s="182">
        <f t="shared" si="2"/>
        <v>5801.12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169</v>
      </c>
      <c r="B35" s="181">
        <f>'Données projet'!D48</f>
        <v>26.09</v>
      </c>
      <c r="C35" s="193">
        <v>208</v>
      </c>
      <c r="D35" s="182">
        <f t="shared" si="2"/>
        <v>5426.72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181</v>
      </c>
      <c r="B36" s="181">
        <f>'Données projet'!D49</f>
        <v>24.32</v>
      </c>
      <c r="C36" s="193">
        <v>208</v>
      </c>
      <c r="D36" s="182">
        <f t="shared" si="2"/>
        <v>5058.5600000000004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Chêne pubescent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25</v>
      </c>
      <c r="B54" s="181">
        <f>'Données projet'!D62</f>
        <v>11.13</v>
      </c>
      <c r="C54" s="191">
        <v>90</v>
      </c>
      <c r="D54" s="179">
        <f>B54*C54</f>
        <v>1001.7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37</v>
      </c>
      <c r="B55" s="181">
        <f>'Données projet'!D63</f>
        <v>15.35</v>
      </c>
      <c r="C55" s="191">
        <v>90</v>
      </c>
      <c r="D55" s="179">
        <f t="shared" ref="D55:D73" si="4">B55*C55</f>
        <v>1381.5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49</v>
      </c>
      <c r="B56" s="181">
        <f>'Données projet'!D64</f>
        <v>19.16</v>
      </c>
      <c r="C56" s="191">
        <v>90</v>
      </c>
      <c r="D56" s="179">
        <f t="shared" si="4"/>
        <v>1724.4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61</v>
      </c>
      <c r="B57" s="181">
        <f>'Données projet'!D65</f>
        <v>22.58</v>
      </c>
      <c r="C57" s="191">
        <v>90</v>
      </c>
      <c r="D57" s="179">
        <f t="shared" si="4"/>
        <v>2032.1999999999998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73</v>
      </c>
      <c r="B58" s="181">
        <f>'Données projet'!D66</f>
        <v>25.66</v>
      </c>
      <c r="C58" s="191">
        <v>90</v>
      </c>
      <c r="D58" s="179">
        <f t="shared" si="4"/>
        <v>2309.4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85</v>
      </c>
      <c r="B59" s="181">
        <f>'Données projet'!D67</f>
        <v>28.44</v>
      </c>
      <c r="C59" s="191">
        <v>90</v>
      </c>
      <c r="D59" s="179">
        <f t="shared" si="4"/>
        <v>2559.6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97</v>
      </c>
      <c r="B60" s="181">
        <f>'Données projet'!D68</f>
        <v>30.93</v>
      </c>
      <c r="C60" s="191">
        <v>90</v>
      </c>
      <c r="D60" s="179">
        <f t="shared" si="4"/>
        <v>2783.7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109</v>
      </c>
      <c r="B61" s="181">
        <f>'Données projet'!D69</f>
        <v>33.18</v>
      </c>
      <c r="C61" s="191">
        <v>90</v>
      </c>
      <c r="D61" s="179">
        <f t="shared" si="4"/>
        <v>2986.2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121</v>
      </c>
      <c r="B62" s="181">
        <f>'Données projet'!D70</f>
        <v>35.200000000000003</v>
      </c>
      <c r="C62" s="191">
        <v>90</v>
      </c>
      <c r="D62" s="179">
        <f t="shared" si="4"/>
        <v>3168.0000000000005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133</v>
      </c>
      <c r="B63" s="181">
        <f>'Données projet'!D71</f>
        <v>37.020000000000003</v>
      </c>
      <c r="C63" s="191">
        <v>90</v>
      </c>
      <c r="D63" s="179">
        <f t="shared" si="4"/>
        <v>3331.8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145</v>
      </c>
      <c r="B64" s="181">
        <f>'Données projet'!D72</f>
        <v>38.659999999999997</v>
      </c>
      <c r="C64" s="191">
        <v>90</v>
      </c>
      <c r="D64" s="179">
        <f t="shared" si="4"/>
        <v>3479.3999999999996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157</v>
      </c>
      <c r="B65" s="181">
        <f>'Données projet'!D73</f>
        <v>40.130000000000003</v>
      </c>
      <c r="C65" s="191">
        <v>90</v>
      </c>
      <c r="D65" s="179">
        <f t="shared" si="4"/>
        <v>3611.7000000000003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169</v>
      </c>
      <c r="B66" s="181">
        <f>'Données projet'!D74</f>
        <v>41.46</v>
      </c>
      <c r="C66" s="191">
        <v>90</v>
      </c>
      <c r="D66" s="179">
        <f t="shared" si="4"/>
        <v>3731.4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181</v>
      </c>
      <c r="B67" s="181">
        <f>'Données projet'!D75</f>
        <v>42.65</v>
      </c>
      <c r="C67" s="191">
        <v>90</v>
      </c>
      <c r="D67" s="179">
        <f t="shared" si="4"/>
        <v>3838.5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Pin noir d'Autriche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str">
        <f>IF(O82+1&lt;=MIN('Données projet'!$E$9:$E$18),O82+1,"STOP")</f>
        <v>STOP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25</v>
      </c>
      <c r="B85" s="181">
        <f>'Données projet'!D88</f>
        <v>10.65</v>
      </c>
      <c r="C85" s="191">
        <v>46</v>
      </c>
      <c r="D85" s="179">
        <f>B85*C85</f>
        <v>489.90000000000003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37</v>
      </c>
      <c r="B86" s="181">
        <f>'Données projet'!D89</f>
        <v>21.31</v>
      </c>
      <c r="C86" s="191">
        <v>46</v>
      </c>
      <c r="D86" s="179">
        <f t="shared" ref="D86:D104" si="6">B86*C86</f>
        <v>980.26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49</v>
      </c>
      <c r="B87" s="181">
        <f>'Données projet'!D90</f>
        <v>31.11</v>
      </c>
      <c r="C87" s="191">
        <v>46</v>
      </c>
      <c r="D87" s="179">
        <f t="shared" si="6"/>
        <v>1431.06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Cèdre de l'Atlas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25</v>
      </c>
      <c r="B116" s="181">
        <f>'Données projet'!D114</f>
        <v>7.13</v>
      </c>
      <c r="C116" s="191">
        <v>61</v>
      </c>
      <c r="D116" s="179">
        <f>B116*C116</f>
        <v>434.93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37</v>
      </c>
      <c r="B117" s="181">
        <f>'Données projet'!D115</f>
        <v>14.45</v>
      </c>
      <c r="C117" s="191">
        <v>61</v>
      </c>
      <c r="D117" s="179">
        <f t="shared" ref="D117:D135" si="8">B117*C117</f>
        <v>881.44999999999993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49</v>
      </c>
      <c r="B118" s="181">
        <f>'Données projet'!D116</f>
        <v>27.45</v>
      </c>
      <c r="C118" s="191">
        <v>61</v>
      </c>
      <c r="D118" s="179">
        <f t="shared" si="8"/>
        <v>1674.45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61</v>
      </c>
      <c r="B119" s="181">
        <f>'Données projet'!D117</f>
        <v>39.47</v>
      </c>
      <c r="C119" s="191">
        <v>61</v>
      </c>
      <c r="D119" s="179">
        <f t="shared" si="8"/>
        <v>2407.67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73</v>
      </c>
      <c r="B120" s="181">
        <f>'Données projet'!D118</f>
        <v>49.18</v>
      </c>
      <c r="C120" s="191">
        <v>61</v>
      </c>
      <c r="D120" s="179">
        <f t="shared" si="8"/>
        <v>2999.98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85</v>
      </c>
      <c r="B121" s="181">
        <f>'Données projet'!D119</f>
        <v>56.79</v>
      </c>
      <c r="C121" s="191">
        <v>61</v>
      </c>
      <c r="D121" s="179">
        <f t="shared" si="8"/>
        <v>3464.19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DELFOUR Gautier</cp:lastModifiedBy>
  <dcterms:created xsi:type="dcterms:W3CDTF">2021-02-01T08:22:39Z</dcterms:created>
  <dcterms:modified xsi:type="dcterms:W3CDTF">2023-09-28T15:01:54Z</dcterms:modified>
</cp:coreProperties>
</file>